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Jean Pierre\Desktop\"/>
    </mc:Choice>
  </mc:AlternateContent>
  <bookViews>
    <workbookView xWindow="0" yWindow="0" windowWidth="23655" windowHeight="10755" tabRatio="500" activeTab="4"/>
  </bookViews>
  <sheets>
    <sheet name="Import" sheetId="3" r:id="rId1"/>
    <sheet name="Data" sheetId="5" r:id="rId2"/>
    <sheet name="Circo1" sheetId="1" r:id="rId3"/>
    <sheet name="Circo2" sheetId="9" r:id="rId4"/>
    <sheet name="Circo3" sheetId="10" r:id="rId5"/>
    <sheet name="Global" sheetId="12" r:id="rId6"/>
    <sheet name="HISTOGRAME" sheetId="8" r:id="rId7"/>
    <sheet name="CAMEMBERT" sheetId="14" r:id="rId8"/>
    <sheet name="COMMUNES" sheetId="11" r:id="rId9"/>
    <sheet name="Data_T1" sheetId="4" r:id="rId10"/>
    <sheet name="Global Archipels" sheetId="13" state="hidden" r:id="rId11"/>
  </sheets>
  <definedNames>
    <definedName name="Data_Donnees" comment="Zone des donénes de l'onglet Data pour la recherchev">Data!$C$2:$CT$237</definedName>
    <definedName name="Import_Abstention">Import!$I$2:$I$237</definedName>
    <definedName name="Import_Blancs">Import!$M$2:$M$237</definedName>
    <definedName name="Import_BV" comment="Colonne du BV dans Import">Import!$G$2:$G$237</definedName>
    <definedName name="Import_Circ">Import!$C$2:$C$237</definedName>
    <definedName name="Import_Communes" comment="Colonne des communes dans Import">Import!$F$2:$F$237</definedName>
    <definedName name="Import_Donnees" comment="Données Importées pour les recherches">Import!$C$2:$CT$237</definedName>
    <definedName name="Import_Exprimés">Import!$S$2:$S$237</definedName>
    <definedName name="Import_Inscrits" comment="Colonne des Inscrits dans Import">Import!$H$2:$H$237</definedName>
    <definedName name="Import_Votants">Import!$K$2:$K$237</definedName>
    <definedName name="Imports_Nuls">Import!$P$2:$P$237</definedName>
    <definedName name="Param_Candidats">Data_T1!$B$4:$E$22</definedName>
    <definedName name="_xlnm.Print_Area" localSheetId="2">Circo1!$A$1:$AG$144</definedName>
    <definedName name="_xlnm.Print_Area" localSheetId="3">Circo2!$A$1:$AP$86</definedName>
    <definedName name="_xlnm.Print_Area" localSheetId="4">Circo3!$A$1:$AG$81</definedName>
  </definedNames>
  <calcPr calcId="152511" concurrentCalc="0"/>
</workbook>
</file>

<file path=xl/calcChain.xml><?xml version="1.0" encoding="utf-8"?>
<calcChain xmlns="http://schemas.openxmlformats.org/spreadsheetml/2006/main">
  <c r="G6" i="10" l="1"/>
  <c r="G7" i="10"/>
  <c r="G8" i="10"/>
  <c r="G9" i="10"/>
  <c r="G10" i="10"/>
  <c r="G5" i="10"/>
  <c r="L6" i="4"/>
  <c r="N6" i="4"/>
  <c r="H13" i="5"/>
  <c r="H14" i="5"/>
  <c r="H15" i="5"/>
  <c r="H16" i="5"/>
  <c r="H2" i="5"/>
  <c r="H3" i="5"/>
  <c r="H4" i="5"/>
  <c r="H5" i="5"/>
  <c r="H6" i="5"/>
  <c r="H7" i="5"/>
  <c r="H8" i="5"/>
  <c r="H9" i="5"/>
  <c r="H10" i="5"/>
  <c r="H11" i="5"/>
  <c r="H12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1" i="5"/>
  <c r="H192" i="5"/>
  <c r="H193" i="5"/>
  <c r="H194" i="5"/>
  <c r="H195" i="5"/>
  <c r="H196" i="5"/>
  <c r="H197" i="5"/>
  <c r="H198" i="5"/>
  <c r="H199" i="5"/>
  <c r="H200" i="5"/>
  <c r="H201" i="5"/>
  <c r="H202" i="5"/>
  <c r="H203" i="5"/>
  <c r="H204" i="5"/>
  <c r="H205" i="5"/>
  <c r="H206" i="5"/>
  <c r="H207" i="5"/>
  <c r="H208" i="5"/>
  <c r="H209" i="5"/>
  <c r="H210" i="5"/>
  <c r="H211" i="5"/>
  <c r="H212" i="5"/>
  <c r="H213" i="5"/>
  <c r="H214" i="5"/>
  <c r="H215" i="5"/>
  <c r="H216" i="5"/>
  <c r="H217" i="5"/>
  <c r="H218" i="5"/>
  <c r="H219" i="5"/>
  <c r="H220" i="5"/>
  <c r="H221" i="5"/>
  <c r="H222" i="5"/>
  <c r="H223" i="5"/>
  <c r="H224" i="5"/>
  <c r="H225" i="5"/>
  <c r="H226" i="5"/>
  <c r="H227" i="5"/>
  <c r="H228" i="5"/>
  <c r="H229" i="5"/>
  <c r="H230" i="5"/>
  <c r="H231" i="5"/>
  <c r="H232" i="5"/>
  <c r="H233" i="5"/>
  <c r="H234" i="5"/>
  <c r="H235" i="5"/>
  <c r="H236" i="5"/>
  <c r="H237" i="5"/>
  <c r="M6" i="4"/>
  <c r="O6" i="4"/>
  <c r="K6" i="4"/>
  <c r="Q2" i="14"/>
  <c r="Q2" i="8"/>
  <c r="BU225" i="5"/>
  <c r="D12" i="4"/>
  <c r="AE3" i="10"/>
  <c r="X225" i="5"/>
  <c r="D5" i="4"/>
  <c r="AE225" i="5"/>
  <c r="D6" i="4"/>
  <c r="AL225" i="5"/>
  <c r="D7" i="4"/>
  <c r="AS225" i="5"/>
  <c r="D8" i="4"/>
  <c r="AZ225" i="5"/>
  <c r="D9" i="4"/>
  <c r="BG225" i="5"/>
  <c r="D10" i="4"/>
  <c r="BN225" i="5"/>
  <c r="D11" i="4"/>
  <c r="CB225" i="5"/>
  <c r="D13" i="4"/>
  <c r="CI225" i="5"/>
  <c r="D14" i="4"/>
  <c r="CP225" i="5"/>
  <c r="D15" i="4"/>
  <c r="D16" i="4"/>
  <c r="D17" i="4"/>
  <c r="D18" i="4"/>
  <c r="D19" i="4"/>
  <c r="D20" i="4"/>
  <c r="D21" i="4"/>
  <c r="D22" i="4"/>
  <c r="E6" i="4"/>
  <c r="E7" i="4"/>
  <c r="E8" i="4"/>
  <c r="E9" i="4"/>
  <c r="E10" i="4"/>
  <c r="E11" i="4"/>
  <c r="E12" i="4"/>
  <c r="AE2" i="10"/>
  <c r="AE7" i="10"/>
  <c r="C7" i="10"/>
  <c r="AF7" i="10"/>
  <c r="I7" i="10"/>
  <c r="AG7" i="10"/>
  <c r="AE8" i="10"/>
  <c r="C8" i="10"/>
  <c r="AF8" i="10"/>
  <c r="I8" i="10"/>
  <c r="AG8" i="10"/>
  <c r="AE9" i="10"/>
  <c r="C9" i="10"/>
  <c r="AF9" i="10"/>
  <c r="I9" i="10"/>
  <c r="AG9" i="10"/>
  <c r="AE10" i="10"/>
  <c r="C10" i="10"/>
  <c r="AF10" i="10"/>
  <c r="I10" i="10"/>
  <c r="AG10" i="10"/>
  <c r="AE12" i="10"/>
  <c r="AE13" i="10"/>
  <c r="AE14" i="10"/>
  <c r="AE15" i="10"/>
  <c r="AE16" i="10"/>
  <c r="AE17" i="10"/>
  <c r="AE18" i="10"/>
  <c r="AE19" i="10"/>
  <c r="AE20" i="10"/>
  <c r="AE21" i="10"/>
  <c r="AE22" i="10"/>
  <c r="AE23" i="10"/>
  <c r="AE24" i="10"/>
  <c r="AE25" i="10"/>
  <c r="AE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11" i="10"/>
  <c r="AF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11" i="10"/>
  <c r="AG11" i="10"/>
  <c r="AF12" i="10"/>
  <c r="AG12" i="10"/>
  <c r="AF13" i="10"/>
  <c r="AG13" i="10"/>
  <c r="AF14" i="10"/>
  <c r="AG14" i="10"/>
  <c r="AF15" i="10"/>
  <c r="AG15" i="10"/>
  <c r="AF16" i="10"/>
  <c r="AG16" i="10"/>
  <c r="AF17" i="10"/>
  <c r="AG17" i="10"/>
  <c r="AF18" i="10"/>
  <c r="AG18" i="10"/>
  <c r="AF19" i="10"/>
  <c r="AG19" i="10"/>
  <c r="AF20" i="10"/>
  <c r="AG20" i="10"/>
  <c r="AF21" i="10"/>
  <c r="AG21" i="10"/>
  <c r="AF22" i="10"/>
  <c r="AG22" i="10"/>
  <c r="AF23" i="10"/>
  <c r="AG23" i="10"/>
  <c r="AF24" i="10"/>
  <c r="AG24" i="10"/>
  <c r="AF25" i="10"/>
  <c r="AG25" i="10"/>
  <c r="AE27" i="10"/>
  <c r="AE28" i="10"/>
  <c r="AE29" i="10"/>
  <c r="AE30" i="10"/>
  <c r="AE31" i="10"/>
  <c r="AE32" i="10"/>
  <c r="AE33" i="10"/>
  <c r="AE34" i="10"/>
  <c r="AE26" i="10"/>
  <c r="C27" i="10"/>
  <c r="C28" i="10"/>
  <c r="C29" i="10"/>
  <c r="C30" i="10"/>
  <c r="C31" i="10"/>
  <c r="C32" i="10"/>
  <c r="C33" i="10"/>
  <c r="C34" i="10"/>
  <c r="C26" i="10"/>
  <c r="AF26" i="10"/>
  <c r="I27" i="10"/>
  <c r="I28" i="10"/>
  <c r="I29" i="10"/>
  <c r="I30" i="10"/>
  <c r="I31" i="10"/>
  <c r="I32" i="10"/>
  <c r="I33" i="10"/>
  <c r="I34" i="10"/>
  <c r="I26" i="10"/>
  <c r="AG26" i="10"/>
  <c r="AF27" i="10"/>
  <c r="AG27" i="10"/>
  <c r="AF28" i="10"/>
  <c r="AG28" i="10"/>
  <c r="AF29" i="10"/>
  <c r="AG29" i="10"/>
  <c r="AF30" i="10"/>
  <c r="AG30" i="10"/>
  <c r="AF31" i="10"/>
  <c r="AG31" i="10"/>
  <c r="AF32" i="10"/>
  <c r="AG32" i="10"/>
  <c r="AF33" i="10"/>
  <c r="AG33" i="10"/>
  <c r="AF34" i="10"/>
  <c r="AG34" i="10"/>
  <c r="AE36" i="10"/>
  <c r="AE35" i="10"/>
  <c r="C36" i="10"/>
  <c r="C35" i="10"/>
  <c r="AF35" i="10"/>
  <c r="I36" i="10"/>
  <c r="I35" i="10"/>
  <c r="AG35" i="10"/>
  <c r="AF36" i="10"/>
  <c r="AG36" i="10"/>
  <c r="AE38" i="10"/>
  <c r="AE39" i="10"/>
  <c r="AE40" i="10"/>
  <c r="AE41" i="10"/>
  <c r="AE42" i="10"/>
  <c r="AE43" i="10"/>
  <c r="AE44" i="10"/>
  <c r="AE45" i="10"/>
  <c r="AE46" i="10"/>
  <c r="AE47" i="10"/>
  <c r="AE48" i="10"/>
  <c r="AE49" i="10"/>
  <c r="AE50" i="10"/>
  <c r="AE51" i="10"/>
  <c r="AE52" i="10"/>
  <c r="AE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37" i="10"/>
  <c r="AF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37" i="10"/>
  <c r="AG37" i="10"/>
  <c r="AF38" i="10"/>
  <c r="AG38" i="10"/>
  <c r="AF39" i="10"/>
  <c r="AG39" i="10"/>
  <c r="AF40" i="10"/>
  <c r="AG40" i="10"/>
  <c r="AF41" i="10"/>
  <c r="AG41" i="10"/>
  <c r="AF42" i="10"/>
  <c r="AG42" i="10"/>
  <c r="AF43" i="10"/>
  <c r="AG43" i="10"/>
  <c r="AF44" i="10"/>
  <c r="AG44" i="10"/>
  <c r="AF45" i="10"/>
  <c r="AG45" i="10"/>
  <c r="AF46" i="10"/>
  <c r="AG46" i="10"/>
  <c r="AF47" i="10"/>
  <c r="AG47" i="10"/>
  <c r="AF48" i="10"/>
  <c r="AG48" i="10"/>
  <c r="AF49" i="10"/>
  <c r="AG49" i="10"/>
  <c r="AF50" i="10"/>
  <c r="AG50" i="10"/>
  <c r="AF51" i="10"/>
  <c r="AG51" i="10"/>
  <c r="AF52" i="10"/>
  <c r="AG52" i="10"/>
  <c r="AE54" i="10"/>
  <c r="AE55" i="10"/>
  <c r="AE56" i="10"/>
  <c r="AE57" i="10"/>
  <c r="AE58" i="10"/>
  <c r="AE59" i="10"/>
  <c r="AE60" i="10"/>
  <c r="AE61" i="10"/>
  <c r="AE53" i="10"/>
  <c r="C54" i="10"/>
  <c r="C55" i="10"/>
  <c r="C56" i="10"/>
  <c r="C57" i="10"/>
  <c r="C58" i="10"/>
  <c r="C59" i="10"/>
  <c r="C60" i="10"/>
  <c r="C61" i="10"/>
  <c r="C53" i="10"/>
  <c r="AF53" i="10"/>
  <c r="I54" i="10"/>
  <c r="I55" i="10"/>
  <c r="I56" i="10"/>
  <c r="I57" i="10"/>
  <c r="I58" i="10"/>
  <c r="I59" i="10"/>
  <c r="I60" i="10"/>
  <c r="I61" i="10"/>
  <c r="I53" i="10"/>
  <c r="AG53" i="10"/>
  <c r="AF54" i="10"/>
  <c r="AG54" i="10"/>
  <c r="AF55" i="10"/>
  <c r="AG55" i="10"/>
  <c r="AF56" i="10"/>
  <c r="AG56" i="10"/>
  <c r="AF57" i="10"/>
  <c r="AG57" i="10"/>
  <c r="AF58" i="10"/>
  <c r="AG58" i="10"/>
  <c r="AF59" i="10"/>
  <c r="AG59" i="10"/>
  <c r="AF60" i="10"/>
  <c r="AG60" i="10"/>
  <c r="AF61" i="10"/>
  <c r="AG61" i="10"/>
  <c r="AE63" i="10"/>
  <c r="AE64" i="10"/>
  <c r="AE65" i="10"/>
  <c r="AE66" i="10"/>
  <c r="AE62" i="10"/>
  <c r="C63" i="10"/>
  <c r="C64" i="10"/>
  <c r="C65" i="10"/>
  <c r="C66" i="10"/>
  <c r="C62" i="10"/>
  <c r="AF62" i="10"/>
  <c r="I63" i="10"/>
  <c r="I64" i="10"/>
  <c r="I65" i="10"/>
  <c r="I66" i="10"/>
  <c r="I62" i="10"/>
  <c r="AG62" i="10"/>
  <c r="AF63" i="10"/>
  <c r="AG63" i="10"/>
  <c r="AF64" i="10"/>
  <c r="AG64" i="10"/>
  <c r="AF65" i="10"/>
  <c r="AG65" i="10"/>
  <c r="AF66" i="10"/>
  <c r="AG66" i="10"/>
  <c r="AE68" i="10"/>
  <c r="AE69" i="10"/>
  <c r="AE70" i="10"/>
  <c r="AE71" i="10"/>
  <c r="AE72" i="10"/>
  <c r="AE67" i="10"/>
  <c r="C68" i="10"/>
  <c r="C69" i="10"/>
  <c r="C70" i="10"/>
  <c r="C71" i="10"/>
  <c r="C72" i="10"/>
  <c r="C67" i="10"/>
  <c r="AF67" i="10"/>
  <c r="I68" i="10"/>
  <c r="I69" i="10"/>
  <c r="I70" i="10"/>
  <c r="I71" i="10"/>
  <c r="I72" i="10"/>
  <c r="I67" i="10"/>
  <c r="AG67" i="10"/>
  <c r="AF68" i="10"/>
  <c r="AG68" i="10"/>
  <c r="AF69" i="10"/>
  <c r="AG69" i="10"/>
  <c r="AF70" i="10"/>
  <c r="AG70" i="10"/>
  <c r="AF71" i="10"/>
  <c r="AG71" i="10"/>
  <c r="AF72" i="10"/>
  <c r="AG72" i="10"/>
  <c r="AE74" i="10"/>
  <c r="AE75" i="10"/>
  <c r="AE76" i="10"/>
  <c r="AE73" i="10"/>
  <c r="C74" i="10"/>
  <c r="C75" i="10"/>
  <c r="C76" i="10"/>
  <c r="C73" i="10"/>
  <c r="AF73" i="10"/>
  <c r="I74" i="10"/>
  <c r="I75" i="10"/>
  <c r="I76" i="10"/>
  <c r="I73" i="10"/>
  <c r="AG73" i="10"/>
  <c r="AF74" i="10"/>
  <c r="AG74" i="10"/>
  <c r="AF75" i="10"/>
  <c r="AG75" i="10"/>
  <c r="AF76" i="10"/>
  <c r="AG76" i="10"/>
  <c r="AB3" i="10"/>
  <c r="AB2" i="10"/>
  <c r="AB7" i="10"/>
  <c r="AC7" i="10"/>
  <c r="AD7" i="10"/>
  <c r="AB8" i="10"/>
  <c r="AC8" i="10"/>
  <c r="AD8" i="10"/>
  <c r="AB9" i="10"/>
  <c r="AC9" i="10"/>
  <c r="AD9" i="10"/>
  <c r="AB10" i="10"/>
  <c r="AC10" i="10"/>
  <c r="AD10" i="10"/>
  <c r="AB12" i="10"/>
  <c r="AB13" i="10"/>
  <c r="AB14" i="10"/>
  <c r="AB15" i="10"/>
  <c r="AB16" i="10"/>
  <c r="AB17" i="10"/>
  <c r="AB18" i="10"/>
  <c r="AB19" i="10"/>
  <c r="AB20" i="10"/>
  <c r="AB21" i="10"/>
  <c r="AB22" i="10"/>
  <c r="AB23" i="10"/>
  <c r="AB24" i="10"/>
  <c r="AB25" i="10"/>
  <c r="AB11" i="10"/>
  <c r="AC11" i="10"/>
  <c r="AD11" i="10"/>
  <c r="AC12" i="10"/>
  <c r="AD12" i="10"/>
  <c r="AC13" i="10"/>
  <c r="AD13" i="10"/>
  <c r="AC14" i="10"/>
  <c r="AD14" i="10"/>
  <c r="AC15" i="10"/>
  <c r="AD15" i="10"/>
  <c r="AC16" i="10"/>
  <c r="AD16" i="10"/>
  <c r="AC17" i="10"/>
  <c r="AD17" i="10"/>
  <c r="AC18" i="10"/>
  <c r="AD18" i="10"/>
  <c r="AC19" i="10"/>
  <c r="AD19" i="10"/>
  <c r="AC20" i="10"/>
  <c r="AD20" i="10"/>
  <c r="AC21" i="10"/>
  <c r="AD21" i="10"/>
  <c r="AC22" i="10"/>
  <c r="AD22" i="10"/>
  <c r="AC23" i="10"/>
  <c r="AD23" i="10"/>
  <c r="AC24" i="10"/>
  <c r="AD24" i="10"/>
  <c r="AC25" i="10"/>
  <c r="AD25" i="10"/>
  <c r="AB27" i="10"/>
  <c r="AB28" i="10"/>
  <c r="AB29" i="10"/>
  <c r="AB30" i="10"/>
  <c r="AB31" i="10"/>
  <c r="AB32" i="10"/>
  <c r="AB33" i="10"/>
  <c r="AB34" i="10"/>
  <c r="AB26" i="10"/>
  <c r="AC26" i="10"/>
  <c r="AD26" i="10"/>
  <c r="AC27" i="10"/>
  <c r="AD27" i="10"/>
  <c r="AC28" i="10"/>
  <c r="AD28" i="10"/>
  <c r="AC29" i="10"/>
  <c r="AD29" i="10"/>
  <c r="AC30" i="10"/>
  <c r="AD30" i="10"/>
  <c r="AC31" i="10"/>
  <c r="AD31" i="10"/>
  <c r="AC32" i="10"/>
  <c r="AD32" i="10"/>
  <c r="AC33" i="10"/>
  <c r="AD33" i="10"/>
  <c r="AC34" i="10"/>
  <c r="AD34" i="10"/>
  <c r="AB36" i="10"/>
  <c r="AB35" i="10"/>
  <c r="AC35" i="10"/>
  <c r="AD35" i="10"/>
  <c r="AC36" i="10"/>
  <c r="AD36" i="10"/>
  <c r="AB38" i="10"/>
  <c r="AB39" i="10"/>
  <c r="AB40" i="10"/>
  <c r="AB41" i="10"/>
  <c r="AB42" i="10"/>
  <c r="AB43" i="10"/>
  <c r="AB44" i="10"/>
  <c r="AB45" i="10"/>
  <c r="AB46" i="10"/>
  <c r="AB47" i="10"/>
  <c r="AB48" i="10"/>
  <c r="AB49" i="10"/>
  <c r="AB50" i="10"/>
  <c r="AB51" i="10"/>
  <c r="AB52" i="10"/>
  <c r="AB37" i="10"/>
  <c r="AC37" i="10"/>
  <c r="AD37" i="10"/>
  <c r="AC38" i="10"/>
  <c r="AD38" i="10"/>
  <c r="AC39" i="10"/>
  <c r="AD39" i="10"/>
  <c r="AC40" i="10"/>
  <c r="AD40" i="10"/>
  <c r="AC41" i="10"/>
  <c r="AD41" i="10"/>
  <c r="AC42" i="10"/>
  <c r="AD42" i="10"/>
  <c r="AC43" i="10"/>
  <c r="AD43" i="10"/>
  <c r="AC44" i="10"/>
  <c r="AD44" i="10"/>
  <c r="AC45" i="10"/>
  <c r="AD45" i="10"/>
  <c r="AC46" i="10"/>
  <c r="AD46" i="10"/>
  <c r="AC47" i="10"/>
  <c r="AD47" i="10"/>
  <c r="AC48" i="10"/>
  <c r="AD48" i="10"/>
  <c r="AC49" i="10"/>
  <c r="AD49" i="10"/>
  <c r="AC50" i="10"/>
  <c r="AD50" i="10"/>
  <c r="AC51" i="10"/>
  <c r="AD51" i="10"/>
  <c r="AC52" i="10"/>
  <c r="AD52" i="10"/>
  <c r="AB54" i="10"/>
  <c r="AB55" i="10"/>
  <c r="AB56" i="10"/>
  <c r="AB57" i="10"/>
  <c r="AB58" i="10"/>
  <c r="AB59" i="10"/>
  <c r="AB60" i="10"/>
  <c r="AB61" i="10"/>
  <c r="AB53" i="10"/>
  <c r="AC53" i="10"/>
  <c r="AD53" i="10"/>
  <c r="AC54" i="10"/>
  <c r="AD54" i="10"/>
  <c r="AC55" i="10"/>
  <c r="AD55" i="10"/>
  <c r="AC56" i="10"/>
  <c r="AD56" i="10"/>
  <c r="AC57" i="10"/>
  <c r="AD57" i="10"/>
  <c r="AC58" i="10"/>
  <c r="AD58" i="10"/>
  <c r="AC59" i="10"/>
  <c r="AD59" i="10"/>
  <c r="AC60" i="10"/>
  <c r="AD60" i="10"/>
  <c r="AC61" i="10"/>
  <c r="AD61" i="10"/>
  <c r="AB63" i="10"/>
  <c r="AB64" i="10"/>
  <c r="AB65" i="10"/>
  <c r="AB66" i="10"/>
  <c r="AB62" i="10"/>
  <c r="AC62" i="10"/>
  <c r="AD62" i="10"/>
  <c r="AC63" i="10"/>
  <c r="AD63" i="10"/>
  <c r="AC64" i="10"/>
  <c r="AD64" i="10"/>
  <c r="AC65" i="10"/>
  <c r="AD65" i="10"/>
  <c r="AC66" i="10"/>
  <c r="AD66" i="10"/>
  <c r="AB68" i="10"/>
  <c r="AB69" i="10"/>
  <c r="AB70" i="10"/>
  <c r="AB71" i="10"/>
  <c r="AB72" i="10"/>
  <c r="AB67" i="10"/>
  <c r="AC67" i="10"/>
  <c r="AD67" i="10"/>
  <c r="AC68" i="10"/>
  <c r="AD68" i="10"/>
  <c r="AC69" i="10"/>
  <c r="AD69" i="10"/>
  <c r="AC70" i="10"/>
  <c r="AD70" i="10"/>
  <c r="AC71" i="10"/>
  <c r="AD71" i="10"/>
  <c r="AC72" i="10"/>
  <c r="AD72" i="10"/>
  <c r="AB74" i="10"/>
  <c r="AB75" i="10"/>
  <c r="AB76" i="10"/>
  <c r="AB73" i="10"/>
  <c r="AC73" i="10"/>
  <c r="AD73" i="10"/>
  <c r="AC74" i="10"/>
  <c r="AD74" i="10"/>
  <c r="AC75" i="10"/>
  <c r="AD75" i="10"/>
  <c r="AC76" i="10"/>
  <c r="AD76" i="10"/>
  <c r="Y3" i="10"/>
  <c r="Y2" i="10"/>
  <c r="Y7" i="10"/>
  <c r="Z7" i="10"/>
  <c r="AA7" i="10"/>
  <c r="Y8" i="10"/>
  <c r="Z8" i="10"/>
  <c r="AA8" i="10"/>
  <c r="Y9" i="10"/>
  <c r="Z9" i="10"/>
  <c r="AA9" i="10"/>
  <c r="Y10" i="10"/>
  <c r="Z10" i="10"/>
  <c r="AA10" i="10"/>
  <c r="Y12" i="10"/>
  <c r="Y13" i="10"/>
  <c r="Y14" i="10"/>
  <c r="Y15" i="10"/>
  <c r="Y16" i="10"/>
  <c r="Y17" i="10"/>
  <c r="Y18" i="10"/>
  <c r="Y19" i="10"/>
  <c r="Y20" i="10"/>
  <c r="Y21" i="10"/>
  <c r="Y22" i="10"/>
  <c r="Y23" i="10"/>
  <c r="Y24" i="10"/>
  <c r="Y25" i="10"/>
  <c r="Y11" i="10"/>
  <c r="Z11" i="10"/>
  <c r="AA11" i="10"/>
  <c r="Z12" i="10"/>
  <c r="AA12" i="10"/>
  <c r="Z13" i="10"/>
  <c r="AA13" i="10"/>
  <c r="Z14" i="10"/>
  <c r="AA14" i="10"/>
  <c r="Z15" i="10"/>
  <c r="AA15" i="10"/>
  <c r="Z16" i="10"/>
  <c r="AA16" i="10"/>
  <c r="Z17" i="10"/>
  <c r="AA17" i="10"/>
  <c r="Z18" i="10"/>
  <c r="AA18" i="10"/>
  <c r="Z19" i="10"/>
  <c r="AA19" i="10"/>
  <c r="Z20" i="10"/>
  <c r="AA20" i="10"/>
  <c r="Z21" i="10"/>
  <c r="AA21" i="10"/>
  <c r="Z22" i="10"/>
  <c r="AA22" i="10"/>
  <c r="Z23" i="10"/>
  <c r="AA23" i="10"/>
  <c r="Z24" i="10"/>
  <c r="AA24" i="10"/>
  <c r="Z25" i="10"/>
  <c r="AA25" i="10"/>
  <c r="Y27" i="10"/>
  <c r="Y28" i="10"/>
  <c r="Y29" i="10"/>
  <c r="Y30" i="10"/>
  <c r="Y31" i="10"/>
  <c r="Y32" i="10"/>
  <c r="Y33" i="10"/>
  <c r="Y34" i="10"/>
  <c r="Y26" i="10"/>
  <c r="Z26" i="10"/>
  <c r="AA26" i="10"/>
  <c r="Z27" i="10"/>
  <c r="AA27" i="10"/>
  <c r="Z28" i="10"/>
  <c r="AA28" i="10"/>
  <c r="Z29" i="10"/>
  <c r="AA29" i="10"/>
  <c r="Z30" i="10"/>
  <c r="AA30" i="10"/>
  <c r="Z31" i="10"/>
  <c r="AA31" i="10"/>
  <c r="Z32" i="10"/>
  <c r="AA32" i="10"/>
  <c r="Z33" i="10"/>
  <c r="AA33" i="10"/>
  <c r="Z34" i="10"/>
  <c r="AA34" i="10"/>
  <c r="Y36" i="10"/>
  <c r="Y35" i="10"/>
  <c r="Z35" i="10"/>
  <c r="AA35" i="10"/>
  <c r="Z36" i="10"/>
  <c r="AA36" i="10"/>
  <c r="Y38" i="10"/>
  <c r="Y39" i="10"/>
  <c r="Y40" i="10"/>
  <c r="Y41" i="10"/>
  <c r="Y42" i="10"/>
  <c r="Y43" i="10"/>
  <c r="Y44" i="10"/>
  <c r="Y45" i="10"/>
  <c r="Y46" i="10"/>
  <c r="Y47" i="10"/>
  <c r="Y48" i="10"/>
  <c r="Y49" i="10"/>
  <c r="Y50" i="10"/>
  <c r="Y51" i="10"/>
  <c r="Y52" i="10"/>
  <c r="Y37" i="10"/>
  <c r="Z37" i="10"/>
  <c r="AA37" i="10"/>
  <c r="Z38" i="10"/>
  <c r="AA38" i="10"/>
  <c r="Z39" i="10"/>
  <c r="AA39" i="10"/>
  <c r="Z40" i="10"/>
  <c r="AA40" i="10"/>
  <c r="Z41" i="10"/>
  <c r="AA41" i="10"/>
  <c r="Z42" i="10"/>
  <c r="AA42" i="10"/>
  <c r="Z43" i="10"/>
  <c r="AA43" i="10"/>
  <c r="Z44" i="10"/>
  <c r="AA44" i="10"/>
  <c r="Z45" i="10"/>
  <c r="AA45" i="10"/>
  <c r="Z46" i="10"/>
  <c r="AA46" i="10"/>
  <c r="Z47" i="10"/>
  <c r="AA47" i="10"/>
  <c r="Z48" i="10"/>
  <c r="AA48" i="10"/>
  <c r="Z49" i="10"/>
  <c r="AA49" i="10"/>
  <c r="Z50" i="10"/>
  <c r="AA50" i="10"/>
  <c r="Z51" i="10"/>
  <c r="AA51" i="10"/>
  <c r="Z52" i="10"/>
  <c r="AA52" i="10"/>
  <c r="Y54" i="10"/>
  <c r="Y55" i="10"/>
  <c r="Y56" i="10"/>
  <c r="Y57" i="10"/>
  <c r="Y58" i="10"/>
  <c r="Y59" i="10"/>
  <c r="Y60" i="10"/>
  <c r="Y61" i="10"/>
  <c r="Y53" i="10"/>
  <c r="Z53" i="10"/>
  <c r="AA53" i="10"/>
  <c r="Z54" i="10"/>
  <c r="AA54" i="10"/>
  <c r="Z55" i="10"/>
  <c r="AA55" i="10"/>
  <c r="Z56" i="10"/>
  <c r="AA56" i="10"/>
  <c r="Z57" i="10"/>
  <c r="AA57" i="10"/>
  <c r="Z58" i="10"/>
  <c r="AA58" i="10"/>
  <c r="Z59" i="10"/>
  <c r="AA59" i="10"/>
  <c r="Z60" i="10"/>
  <c r="AA60" i="10"/>
  <c r="Z61" i="10"/>
  <c r="AA61" i="10"/>
  <c r="Y63" i="10"/>
  <c r="Y64" i="10"/>
  <c r="Y65" i="10"/>
  <c r="Y66" i="10"/>
  <c r="Y62" i="10"/>
  <c r="Z62" i="10"/>
  <c r="AA62" i="10"/>
  <c r="Z63" i="10"/>
  <c r="AA63" i="10"/>
  <c r="Z64" i="10"/>
  <c r="AA64" i="10"/>
  <c r="Z65" i="10"/>
  <c r="AA65" i="10"/>
  <c r="Z66" i="10"/>
  <c r="AA66" i="10"/>
  <c r="Y68" i="10"/>
  <c r="Y69" i="10"/>
  <c r="Y70" i="10"/>
  <c r="Y71" i="10"/>
  <c r="Y72" i="10"/>
  <c r="Y67" i="10"/>
  <c r="Z67" i="10"/>
  <c r="AA67" i="10"/>
  <c r="Z68" i="10"/>
  <c r="AA68" i="10"/>
  <c r="Z69" i="10"/>
  <c r="AA69" i="10"/>
  <c r="Z70" i="10"/>
  <c r="AA70" i="10"/>
  <c r="Z71" i="10"/>
  <c r="AA71" i="10"/>
  <c r="Z72" i="10"/>
  <c r="AA72" i="10"/>
  <c r="Y74" i="10"/>
  <c r="Y75" i="10"/>
  <c r="Y76" i="10"/>
  <c r="Y73" i="10"/>
  <c r="Z73" i="10"/>
  <c r="AA73" i="10"/>
  <c r="Z74" i="10"/>
  <c r="AA74" i="10"/>
  <c r="Z75" i="10"/>
  <c r="AA75" i="10"/>
  <c r="Z76" i="10"/>
  <c r="AA76" i="10"/>
  <c r="V3" i="10"/>
  <c r="V2" i="10"/>
  <c r="V7" i="10"/>
  <c r="W7" i="10"/>
  <c r="X7" i="10"/>
  <c r="V8" i="10"/>
  <c r="W8" i="10"/>
  <c r="X8" i="10"/>
  <c r="V9" i="10"/>
  <c r="W9" i="10"/>
  <c r="X9" i="10"/>
  <c r="V10" i="10"/>
  <c r="W10" i="10"/>
  <c r="X10" i="10"/>
  <c r="V12" i="10"/>
  <c r="V13" i="10"/>
  <c r="V14" i="10"/>
  <c r="V15" i="10"/>
  <c r="V16" i="10"/>
  <c r="V17" i="10"/>
  <c r="V18" i="10"/>
  <c r="V19" i="10"/>
  <c r="V20" i="10"/>
  <c r="V21" i="10"/>
  <c r="V22" i="10"/>
  <c r="V23" i="10"/>
  <c r="V24" i="10"/>
  <c r="V25" i="10"/>
  <c r="V11" i="10"/>
  <c r="W11" i="10"/>
  <c r="X11" i="10"/>
  <c r="W12" i="10"/>
  <c r="X12" i="10"/>
  <c r="W13" i="10"/>
  <c r="X13" i="10"/>
  <c r="W14" i="10"/>
  <c r="X14" i="10"/>
  <c r="W15" i="10"/>
  <c r="X15" i="10"/>
  <c r="W16" i="10"/>
  <c r="X16" i="10"/>
  <c r="W17" i="10"/>
  <c r="X17" i="10"/>
  <c r="W18" i="10"/>
  <c r="X18" i="10"/>
  <c r="W19" i="10"/>
  <c r="X19" i="10"/>
  <c r="W20" i="10"/>
  <c r="X20" i="10"/>
  <c r="W21" i="10"/>
  <c r="X21" i="10"/>
  <c r="W22" i="10"/>
  <c r="X22" i="10"/>
  <c r="W23" i="10"/>
  <c r="X23" i="10"/>
  <c r="W24" i="10"/>
  <c r="X24" i="10"/>
  <c r="W25" i="10"/>
  <c r="X25" i="10"/>
  <c r="V27" i="10"/>
  <c r="V28" i="10"/>
  <c r="V29" i="10"/>
  <c r="V30" i="10"/>
  <c r="V31" i="10"/>
  <c r="V32" i="10"/>
  <c r="V33" i="10"/>
  <c r="V34" i="10"/>
  <c r="V26" i="10"/>
  <c r="W26" i="10"/>
  <c r="X26" i="10"/>
  <c r="W27" i="10"/>
  <c r="X27" i="10"/>
  <c r="W28" i="10"/>
  <c r="X28" i="10"/>
  <c r="W29" i="10"/>
  <c r="X29" i="10"/>
  <c r="W30" i="10"/>
  <c r="X30" i="10"/>
  <c r="W31" i="10"/>
  <c r="X31" i="10"/>
  <c r="W32" i="10"/>
  <c r="X32" i="10"/>
  <c r="W33" i="10"/>
  <c r="X33" i="10"/>
  <c r="W34" i="10"/>
  <c r="X34" i="10"/>
  <c r="V36" i="10"/>
  <c r="V35" i="10"/>
  <c r="W35" i="10"/>
  <c r="X35" i="10"/>
  <c r="W36" i="10"/>
  <c r="X36" i="10"/>
  <c r="V38" i="10"/>
  <c r="V39" i="10"/>
  <c r="V40" i="10"/>
  <c r="V41" i="10"/>
  <c r="V42" i="10"/>
  <c r="V43" i="10"/>
  <c r="V44" i="10"/>
  <c r="V45" i="10"/>
  <c r="V46" i="10"/>
  <c r="V47" i="10"/>
  <c r="V48" i="10"/>
  <c r="V49" i="10"/>
  <c r="V50" i="10"/>
  <c r="V51" i="10"/>
  <c r="V52" i="10"/>
  <c r="V37" i="10"/>
  <c r="W37" i="10"/>
  <c r="X37" i="10"/>
  <c r="W38" i="10"/>
  <c r="X38" i="10"/>
  <c r="W39" i="10"/>
  <c r="X39" i="10"/>
  <c r="W40" i="10"/>
  <c r="X40" i="10"/>
  <c r="W41" i="10"/>
  <c r="X41" i="10"/>
  <c r="W42" i="10"/>
  <c r="X42" i="10"/>
  <c r="W43" i="10"/>
  <c r="X43" i="10"/>
  <c r="W44" i="10"/>
  <c r="X44" i="10"/>
  <c r="W45" i="10"/>
  <c r="X45" i="10"/>
  <c r="W46" i="10"/>
  <c r="X46" i="10"/>
  <c r="W47" i="10"/>
  <c r="X47" i="10"/>
  <c r="W48" i="10"/>
  <c r="X48" i="10"/>
  <c r="W49" i="10"/>
  <c r="X49" i="10"/>
  <c r="W50" i="10"/>
  <c r="X50" i="10"/>
  <c r="W51" i="10"/>
  <c r="X51" i="10"/>
  <c r="W52" i="10"/>
  <c r="X52" i="10"/>
  <c r="V54" i="10"/>
  <c r="V55" i="10"/>
  <c r="V56" i="10"/>
  <c r="V57" i="10"/>
  <c r="V58" i="10"/>
  <c r="V59" i="10"/>
  <c r="V60" i="10"/>
  <c r="V61" i="10"/>
  <c r="V53" i="10"/>
  <c r="W53" i="10"/>
  <c r="X53" i="10"/>
  <c r="W54" i="10"/>
  <c r="X54" i="10"/>
  <c r="W55" i="10"/>
  <c r="X55" i="10"/>
  <c r="W56" i="10"/>
  <c r="X56" i="10"/>
  <c r="W57" i="10"/>
  <c r="X57" i="10"/>
  <c r="W58" i="10"/>
  <c r="X58" i="10"/>
  <c r="W59" i="10"/>
  <c r="X59" i="10"/>
  <c r="W60" i="10"/>
  <c r="X60" i="10"/>
  <c r="W61" i="10"/>
  <c r="X61" i="10"/>
  <c r="V63" i="10"/>
  <c r="V64" i="10"/>
  <c r="V65" i="10"/>
  <c r="V66" i="10"/>
  <c r="V62" i="10"/>
  <c r="W62" i="10"/>
  <c r="X62" i="10"/>
  <c r="W63" i="10"/>
  <c r="X63" i="10"/>
  <c r="W64" i="10"/>
  <c r="X64" i="10"/>
  <c r="W65" i="10"/>
  <c r="X65" i="10"/>
  <c r="W66" i="10"/>
  <c r="X66" i="10"/>
  <c r="V68" i="10"/>
  <c r="V69" i="10"/>
  <c r="V70" i="10"/>
  <c r="V71" i="10"/>
  <c r="V72" i="10"/>
  <c r="V67" i="10"/>
  <c r="W67" i="10"/>
  <c r="X67" i="10"/>
  <c r="W68" i="10"/>
  <c r="X68" i="10"/>
  <c r="W69" i="10"/>
  <c r="X69" i="10"/>
  <c r="W70" i="10"/>
  <c r="X70" i="10"/>
  <c r="W71" i="10"/>
  <c r="X71" i="10"/>
  <c r="W72" i="10"/>
  <c r="X72" i="10"/>
  <c r="V74" i="10"/>
  <c r="V75" i="10"/>
  <c r="V76" i="10"/>
  <c r="V73" i="10"/>
  <c r="W73" i="10"/>
  <c r="X73" i="10"/>
  <c r="W74" i="10"/>
  <c r="X74" i="10"/>
  <c r="W75" i="10"/>
  <c r="X75" i="10"/>
  <c r="W76" i="10"/>
  <c r="X76" i="10"/>
  <c r="S3" i="10"/>
  <c r="S2" i="10"/>
  <c r="S7" i="10"/>
  <c r="U7" i="10"/>
  <c r="S8" i="10"/>
  <c r="U8" i="10"/>
  <c r="S9" i="10"/>
  <c r="U9" i="10"/>
  <c r="S10" i="10"/>
  <c r="U10" i="10"/>
  <c r="S12" i="10"/>
  <c r="S13" i="10"/>
  <c r="S14" i="10"/>
  <c r="S15" i="10"/>
  <c r="S16" i="10"/>
  <c r="S17" i="10"/>
  <c r="S18" i="10"/>
  <c r="S19" i="10"/>
  <c r="S20" i="10"/>
  <c r="S21" i="10"/>
  <c r="S22" i="10"/>
  <c r="S23" i="10"/>
  <c r="S24" i="10"/>
  <c r="S25" i="10"/>
  <c r="S11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S27" i="10"/>
  <c r="S28" i="10"/>
  <c r="S29" i="10"/>
  <c r="S30" i="10"/>
  <c r="S31" i="10"/>
  <c r="S32" i="10"/>
  <c r="S33" i="10"/>
  <c r="S34" i="10"/>
  <c r="S26" i="10"/>
  <c r="U26" i="10"/>
  <c r="U27" i="10"/>
  <c r="U28" i="10"/>
  <c r="U29" i="10"/>
  <c r="U30" i="10"/>
  <c r="U31" i="10"/>
  <c r="U32" i="10"/>
  <c r="U33" i="10"/>
  <c r="U34" i="10"/>
  <c r="S36" i="10"/>
  <c r="S35" i="10"/>
  <c r="U35" i="10"/>
  <c r="U36" i="10"/>
  <c r="S38" i="10"/>
  <c r="S39" i="10"/>
  <c r="S40" i="10"/>
  <c r="S41" i="10"/>
  <c r="S42" i="10"/>
  <c r="S43" i="10"/>
  <c r="S44" i="10"/>
  <c r="S45" i="10"/>
  <c r="S46" i="10"/>
  <c r="S47" i="10"/>
  <c r="S48" i="10"/>
  <c r="S49" i="10"/>
  <c r="S50" i="10"/>
  <c r="S51" i="10"/>
  <c r="S52" i="10"/>
  <c r="S37" i="10"/>
  <c r="U37" i="10"/>
  <c r="U38" i="10"/>
  <c r="U39" i="10"/>
  <c r="U40" i="10"/>
  <c r="U41" i="10"/>
  <c r="U42" i="10"/>
  <c r="U43" i="10"/>
  <c r="U44" i="10"/>
  <c r="U45" i="10"/>
  <c r="U46" i="10"/>
  <c r="U47" i="10"/>
  <c r="U48" i="10"/>
  <c r="U49" i="10"/>
  <c r="U50" i="10"/>
  <c r="U51" i="10"/>
  <c r="U52" i="10"/>
  <c r="S54" i="10"/>
  <c r="S55" i="10"/>
  <c r="S56" i="10"/>
  <c r="S57" i="10"/>
  <c r="S58" i="10"/>
  <c r="S59" i="10"/>
  <c r="S60" i="10"/>
  <c r="S61" i="10"/>
  <c r="S53" i="10"/>
  <c r="U53" i="10"/>
  <c r="U54" i="10"/>
  <c r="U55" i="10"/>
  <c r="U56" i="10"/>
  <c r="U57" i="10"/>
  <c r="U58" i="10"/>
  <c r="U59" i="10"/>
  <c r="U60" i="10"/>
  <c r="U61" i="10"/>
  <c r="S63" i="10"/>
  <c r="S64" i="10"/>
  <c r="S65" i="10"/>
  <c r="S66" i="10"/>
  <c r="S62" i="10"/>
  <c r="U62" i="10"/>
  <c r="U63" i="10"/>
  <c r="U64" i="10"/>
  <c r="U65" i="10"/>
  <c r="U66" i="10"/>
  <c r="S68" i="10"/>
  <c r="S69" i="10"/>
  <c r="S70" i="10"/>
  <c r="S71" i="10"/>
  <c r="S72" i="10"/>
  <c r="S67" i="10"/>
  <c r="U67" i="10"/>
  <c r="U68" i="10"/>
  <c r="U69" i="10"/>
  <c r="U70" i="10"/>
  <c r="U71" i="10"/>
  <c r="U72" i="10"/>
  <c r="S74" i="10"/>
  <c r="S75" i="10"/>
  <c r="S76" i="10"/>
  <c r="S73" i="10"/>
  <c r="U73" i="10"/>
  <c r="U74" i="10"/>
  <c r="U75" i="10"/>
  <c r="U76" i="10"/>
  <c r="T7" i="10"/>
  <c r="T8" i="10"/>
  <c r="T9" i="10"/>
  <c r="T10" i="10"/>
  <c r="T11" i="10"/>
  <c r="T12" i="10"/>
  <c r="T13" i="10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29" i="10"/>
  <c r="T30" i="10"/>
  <c r="T31" i="10"/>
  <c r="T32" i="10"/>
  <c r="T33" i="10"/>
  <c r="T34" i="10"/>
  <c r="T35" i="10"/>
  <c r="T36" i="10"/>
  <c r="T37" i="10"/>
  <c r="T38" i="10"/>
  <c r="T39" i="10"/>
  <c r="T40" i="10"/>
  <c r="T41" i="10"/>
  <c r="T42" i="10"/>
  <c r="T43" i="10"/>
  <c r="T44" i="10"/>
  <c r="T45" i="10"/>
  <c r="T46" i="10"/>
  <c r="T47" i="10"/>
  <c r="T48" i="10"/>
  <c r="T49" i="10"/>
  <c r="T50" i="10"/>
  <c r="T51" i="10"/>
  <c r="T52" i="10"/>
  <c r="T53" i="10"/>
  <c r="T54" i="10"/>
  <c r="T55" i="10"/>
  <c r="T56" i="10"/>
  <c r="T57" i="10"/>
  <c r="T58" i="10"/>
  <c r="T59" i="10"/>
  <c r="T60" i="10"/>
  <c r="T61" i="10"/>
  <c r="T62" i="10"/>
  <c r="T63" i="10"/>
  <c r="T64" i="10"/>
  <c r="T65" i="10"/>
  <c r="T66" i="10"/>
  <c r="T67" i="10"/>
  <c r="T68" i="10"/>
  <c r="T69" i="10"/>
  <c r="T70" i="10"/>
  <c r="T71" i="10"/>
  <c r="T72" i="10"/>
  <c r="T73" i="10"/>
  <c r="T74" i="10"/>
  <c r="T75" i="10"/>
  <c r="T76" i="10"/>
  <c r="S6" i="10"/>
  <c r="I6" i="10"/>
  <c r="U6" i="10"/>
  <c r="C6" i="10"/>
  <c r="T6" i="10"/>
  <c r="P3" i="10"/>
  <c r="P2" i="10"/>
  <c r="P7" i="10"/>
  <c r="R7" i="10"/>
  <c r="P8" i="10"/>
  <c r="R8" i="10"/>
  <c r="P9" i="10"/>
  <c r="R9" i="10"/>
  <c r="P10" i="10"/>
  <c r="R10" i="10"/>
  <c r="P12" i="10"/>
  <c r="P13" i="10"/>
  <c r="P14" i="10"/>
  <c r="P15" i="10"/>
  <c r="P16" i="10"/>
  <c r="P17" i="10"/>
  <c r="P18" i="10"/>
  <c r="P19" i="10"/>
  <c r="P20" i="10"/>
  <c r="P21" i="10"/>
  <c r="P22" i="10"/>
  <c r="P23" i="10"/>
  <c r="P24" i="10"/>
  <c r="P25" i="10"/>
  <c r="P11" i="10"/>
  <c r="R11" i="10"/>
  <c r="R12" i="10"/>
  <c r="R13" i="10"/>
  <c r="R14" i="10"/>
  <c r="R15" i="10"/>
  <c r="R16" i="10"/>
  <c r="R17" i="10"/>
  <c r="R18" i="10"/>
  <c r="R19" i="10"/>
  <c r="R20" i="10"/>
  <c r="R21" i="10"/>
  <c r="R22" i="10"/>
  <c r="R23" i="10"/>
  <c r="R24" i="10"/>
  <c r="R25" i="10"/>
  <c r="P27" i="10"/>
  <c r="P28" i="10"/>
  <c r="P29" i="10"/>
  <c r="P30" i="10"/>
  <c r="P31" i="10"/>
  <c r="P32" i="10"/>
  <c r="P33" i="10"/>
  <c r="P34" i="10"/>
  <c r="P26" i="10"/>
  <c r="R26" i="10"/>
  <c r="R27" i="10"/>
  <c r="R28" i="10"/>
  <c r="R29" i="10"/>
  <c r="R30" i="10"/>
  <c r="R31" i="10"/>
  <c r="R32" i="10"/>
  <c r="R33" i="10"/>
  <c r="R34" i="10"/>
  <c r="P36" i="10"/>
  <c r="P35" i="10"/>
  <c r="R35" i="10"/>
  <c r="R36" i="10"/>
  <c r="P38" i="10"/>
  <c r="P39" i="10"/>
  <c r="P40" i="10"/>
  <c r="P41" i="10"/>
  <c r="P42" i="10"/>
  <c r="P43" i="10"/>
  <c r="P44" i="10"/>
  <c r="P45" i="10"/>
  <c r="P46" i="10"/>
  <c r="P47" i="10"/>
  <c r="P48" i="10"/>
  <c r="P49" i="10"/>
  <c r="P50" i="10"/>
  <c r="P51" i="10"/>
  <c r="P52" i="10"/>
  <c r="P37" i="10"/>
  <c r="R37" i="10"/>
  <c r="R38" i="10"/>
  <c r="R39" i="10"/>
  <c r="R40" i="10"/>
  <c r="R41" i="10"/>
  <c r="R42" i="10"/>
  <c r="R43" i="10"/>
  <c r="R44" i="10"/>
  <c r="R45" i="10"/>
  <c r="R46" i="10"/>
  <c r="R47" i="10"/>
  <c r="R48" i="10"/>
  <c r="R49" i="10"/>
  <c r="R50" i="10"/>
  <c r="R51" i="10"/>
  <c r="R52" i="10"/>
  <c r="P54" i="10"/>
  <c r="P55" i="10"/>
  <c r="P56" i="10"/>
  <c r="P57" i="10"/>
  <c r="P58" i="10"/>
  <c r="P59" i="10"/>
  <c r="P60" i="10"/>
  <c r="P61" i="10"/>
  <c r="P53" i="10"/>
  <c r="R53" i="10"/>
  <c r="R54" i="10"/>
  <c r="R55" i="10"/>
  <c r="R56" i="10"/>
  <c r="R57" i="10"/>
  <c r="R58" i="10"/>
  <c r="R59" i="10"/>
  <c r="R60" i="10"/>
  <c r="R61" i="10"/>
  <c r="P63" i="10"/>
  <c r="P64" i="10"/>
  <c r="P65" i="10"/>
  <c r="P66" i="10"/>
  <c r="P62" i="10"/>
  <c r="R62" i="10"/>
  <c r="R63" i="10"/>
  <c r="R64" i="10"/>
  <c r="R65" i="10"/>
  <c r="R66" i="10"/>
  <c r="P68" i="10"/>
  <c r="P69" i="10"/>
  <c r="P70" i="10"/>
  <c r="P71" i="10"/>
  <c r="P72" i="10"/>
  <c r="P67" i="10"/>
  <c r="R67" i="10"/>
  <c r="R68" i="10"/>
  <c r="R69" i="10"/>
  <c r="R70" i="10"/>
  <c r="R71" i="10"/>
  <c r="R72" i="10"/>
  <c r="P74" i="10"/>
  <c r="P75" i="10"/>
  <c r="P76" i="10"/>
  <c r="P73" i="10"/>
  <c r="R73" i="10"/>
  <c r="R74" i="10"/>
  <c r="R75" i="10"/>
  <c r="R76" i="10"/>
  <c r="Q7" i="10"/>
  <c r="Q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P6" i="10"/>
  <c r="R6" i="10"/>
  <c r="Q6" i="10"/>
  <c r="M3" i="10"/>
  <c r="M2" i="10"/>
  <c r="M7" i="10"/>
  <c r="O7" i="10"/>
  <c r="M8" i="10"/>
  <c r="O8" i="10"/>
  <c r="M9" i="10"/>
  <c r="O9" i="10"/>
  <c r="M10" i="10"/>
  <c r="O10" i="10"/>
  <c r="M12" i="10"/>
  <c r="M13" i="10"/>
  <c r="M14" i="10"/>
  <c r="M15" i="10"/>
  <c r="M16" i="10"/>
  <c r="M17" i="10"/>
  <c r="M18" i="10"/>
  <c r="M19" i="10"/>
  <c r="M20" i="10"/>
  <c r="M21" i="10"/>
  <c r="M22" i="10"/>
  <c r="M23" i="10"/>
  <c r="M24" i="10"/>
  <c r="M25" i="10"/>
  <c r="M11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M27" i="10"/>
  <c r="M28" i="10"/>
  <c r="M29" i="10"/>
  <c r="M30" i="10"/>
  <c r="M31" i="10"/>
  <c r="M32" i="10"/>
  <c r="M33" i="10"/>
  <c r="M34" i="10"/>
  <c r="M26" i="10"/>
  <c r="O26" i="10"/>
  <c r="O27" i="10"/>
  <c r="O28" i="10"/>
  <c r="O29" i="10"/>
  <c r="O30" i="10"/>
  <c r="O31" i="10"/>
  <c r="O32" i="10"/>
  <c r="O33" i="10"/>
  <c r="O34" i="10"/>
  <c r="M36" i="10"/>
  <c r="M35" i="10"/>
  <c r="O35" i="10"/>
  <c r="O36" i="10"/>
  <c r="M38" i="10"/>
  <c r="M39" i="10"/>
  <c r="M40" i="10"/>
  <c r="M41" i="10"/>
  <c r="M42" i="10"/>
  <c r="M43" i="10"/>
  <c r="M44" i="10"/>
  <c r="M45" i="10"/>
  <c r="M46" i="10"/>
  <c r="M47" i="10"/>
  <c r="M48" i="10"/>
  <c r="M49" i="10"/>
  <c r="M50" i="10"/>
  <c r="M51" i="10"/>
  <c r="M52" i="10"/>
  <c r="M37" i="10"/>
  <c r="O37" i="10"/>
  <c r="O38" i="10"/>
  <c r="O39" i="10"/>
  <c r="O40" i="10"/>
  <c r="O41" i="10"/>
  <c r="O42" i="10"/>
  <c r="O43" i="10"/>
  <c r="O44" i="10"/>
  <c r="O45" i="10"/>
  <c r="O46" i="10"/>
  <c r="O47" i="10"/>
  <c r="O48" i="10"/>
  <c r="O49" i="10"/>
  <c r="O50" i="10"/>
  <c r="O51" i="10"/>
  <c r="O52" i="10"/>
  <c r="M54" i="10"/>
  <c r="M55" i="10"/>
  <c r="M56" i="10"/>
  <c r="M57" i="10"/>
  <c r="M58" i="10"/>
  <c r="M59" i="10"/>
  <c r="M60" i="10"/>
  <c r="M61" i="10"/>
  <c r="M53" i="10"/>
  <c r="O53" i="10"/>
  <c r="O54" i="10"/>
  <c r="O55" i="10"/>
  <c r="O56" i="10"/>
  <c r="O57" i="10"/>
  <c r="O58" i="10"/>
  <c r="O59" i="10"/>
  <c r="O60" i="10"/>
  <c r="O61" i="10"/>
  <c r="M63" i="10"/>
  <c r="M64" i="10"/>
  <c r="M65" i="10"/>
  <c r="M66" i="10"/>
  <c r="M62" i="10"/>
  <c r="O62" i="10"/>
  <c r="O63" i="10"/>
  <c r="O64" i="10"/>
  <c r="O65" i="10"/>
  <c r="O66" i="10"/>
  <c r="M68" i="10"/>
  <c r="M69" i="10"/>
  <c r="M70" i="10"/>
  <c r="M71" i="10"/>
  <c r="M72" i="10"/>
  <c r="M67" i="10"/>
  <c r="O67" i="10"/>
  <c r="O68" i="10"/>
  <c r="O69" i="10"/>
  <c r="O70" i="10"/>
  <c r="O71" i="10"/>
  <c r="O72" i="10"/>
  <c r="M74" i="10"/>
  <c r="M75" i="10"/>
  <c r="M76" i="10"/>
  <c r="M73" i="10"/>
  <c r="O73" i="10"/>
  <c r="O74" i="10"/>
  <c r="O75" i="10"/>
  <c r="O76" i="10"/>
  <c r="N7" i="10"/>
  <c r="N8" i="10"/>
  <c r="N9" i="10"/>
  <c r="N10" i="10"/>
  <c r="N11" i="10"/>
  <c r="N12" i="10"/>
  <c r="N13" i="10"/>
  <c r="N14" i="10"/>
  <c r="N15" i="10"/>
  <c r="N16" i="10"/>
  <c r="N17" i="10"/>
  <c r="N18" i="10"/>
  <c r="N19" i="10"/>
  <c r="N20" i="10"/>
  <c r="N21" i="10"/>
  <c r="N22" i="10"/>
  <c r="N23" i="10"/>
  <c r="N24" i="10"/>
  <c r="N25" i="10"/>
  <c r="N26" i="10"/>
  <c r="N27" i="10"/>
  <c r="N28" i="10"/>
  <c r="N29" i="10"/>
  <c r="N30" i="10"/>
  <c r="N31" i="10"/>
  <c r="N32" i="10"/>
  <c r="N33" i="10"/>
  <c r="N34" i="10"/>
  <c r="N35" i="10"/>
  <c r="N36" i="10"/>
  <c r="N37" i="10"/>
  <c r="N38" i="10"/>
  <c r="N39" i="10"/>
  <c r="N40" i="10"/>
  <c r="N41" i="10"/>
  <c r="N42" i="10"/>
  <c r="N43" i="10"/>
  <c r="N44" i="10"/>
  <c r="N45" i="10"/>
  <c r="N46" i="10"/>
  <c r="N47" i="10"/>
  <c r="N48" i="10"/>
  <c r="N49" i="10"/>
  <c r="N50" i="10"/>
  <c r="N51" i="10"/>
  <c r="N52" i="10"/>
  <c r="N53" i="10"/>
  <c r="N54" i="10"/>
  <c r="N55" i="10"/>
  <c r="N56" i="10"/>
  <c r="N57" i="10"/>
  <c r="N58" i="10"/>
  <c r="N59" i="10"/>
  <c r="N60" i="10"/>
  <c r="N61" i="10"/>
  <c r="N62" i="10"/>
  <c r="N63" i="10"/>
  <c r="N64" i="10"/>
  <c r="N65" i="10"/>
  <c r="N66" i="10"/>
  <c r="N67" i="10"/>
  <c r="N68" i="10"/>
  <c r="N69" i="10"/>
  <c r="N70" i="10"/>
  <c r="N71" i="10"/>
  <c r="N72" i="10"/>
  <c r="N73" i="10"/>
  <c r="N74" i="10"/>
  <c r="N75" i="10"/>
  <c r="N76" i="10"/>
  <c r="M6" i="10"/>
  <c r="O6" i="10"/>
  <c r="N6" i="10"/>
  <c r="J3" i="10"/>
  <c r="J2" i="10"/>
  <c r="J7" i="10"/>
  <c r="L7" i="10"/>
  <c r="J8" i="10"/>
  <c r="L8" i="10"/>
  <c r="J9" i="10"/>
  <c r="L9" i="10"/>
  <c r="J10" i="10"/>
  <c r="L10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11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J27" i="10"/>
  <c r="J28" i="10"/>
  <c r="J29" i="10"/>
  <c r="J30" i="10"/>
  <c r="J31" i="10"/>
  <c r="J32" i="10"/>
  <c r="J33" i="10"/>
  <c r="J34" i="10"/>
  <c r="J26" i="10"/>
  <c r="L26" i="10"/>
  <c r="L27" i="10"/>
  <c r="L28" i="10"/>
  <c r="L29" i="10"/>
  <c r="L30" i="10"/>
  <c r="L31" i="10"/>
  <c r="L32" i="10"/>
  <c r="L33" i="10"/>
  <c r="L34" i="10"/>
  <c r="J36" i="10"/>
  <c r="J35" i="10"/>
  <c r="L35" i="10"/>
  <c r="L36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37" i="10"/>
  <c r="L37" i="10"/>
  <c r="L38" i="10"/>
  <c r="L39" i="10"/>
  <c r="L40" i="10"/>
  <c r="L41" i="10"/>
  <c r="L42" i="10"/>
  <c r="L43" i="10"/>
  <c r="L44" i="10"/>
  <c r="L45" i="10"/>
  <c r="L46" i="10"/>
  <c r="L47" i="10"/>
  <c r="L48" i="10"/>
  <c r="L49" i="10"/>
  <c r="L50" i="10"/>
  <c r="L51" i="10"/>
  <c r="L52" i="10"/>
  <c r="J54" i="10"/>
  <c r="J55" i="10"/>
  <c r="J56" i="10"/>
  <c r="J57" i="10"/>
  <c r="J58" i="10"/>
  <c r="J59" i="10"/>
  <c r="J60" i="10"/>
  <c r="J61" i="10"/>
  <c r="J53" i="10"/>
  <c r="L53" i="10"/>
  <c r="L54" i="10"/>
  <c r="L55" i="10"/>
  <c r="L56" i="10"/>
  <c r="L57" i="10"/>
  <c r="L58" i="10"/>
  <c r="L59" i="10"/>
  <c r="L60" i="10"/>
  <c r="L61" i="10"/>
  <c r="J63" i="10"/>
  <c r="J64" i="10"/>
  <c r="J65" i="10"/>
  <c r="J66" i="10"/>
  <c r="J62" i="10"/>
  <c r="L62" i="10"/>
  <c r="L63" i="10"/>
  <c r="L64" i="10"/>
  <c r="L65" i="10"/>
  <c r="L66" i="10"/>
  <c r="J68" i="10"/>
  <c r="J69" i="10"/>
  <c r="J70" i="10"/>
  <c r="J71" i="10"/>
  <c r="J72" i="10"/>
  <c r="J67" i="10"/>
  <c r="L67" i="10"/>
  <c r="L68" i="10"/>
  <c r="L69" i="10"/>
  <c r="L70" i="10"/>
  <c r="L71" i="10"/>
  <c r="L72" i="10"/>
  <c r="J74" i="10"/>
  <c r="J75" i="10"/>
  <c r="J76" i="10"/>
  <c r="J73" i="10"/>
  <c r="L73" i="10"/>
  <c r="L74" i="10"/>
  <c r="L75" i="10"/>
  <c r="L76" i="10"/>
  <c r="K7" i="10"/>
  <c r="K8" i="10"/>
  <c r="K9" i="10"/>
  <c r="K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K37" i="10"/>
  <c r="K38" i="10"/>
  <c r="K39" i="10"/>
  <c r="K40" i="10"/>
  <c r="K41" i="10"/>
  <c r="K42" i="10"/>
  <c r="K43" i="10"/>
  <c r="K44" i="10"/>
  <c r="K45" i="10"/>
  <c r="K46" i="10"/>
  <c r="K47" i="10"/>
  <c r="K48" i="10"/>
  <c r="K49" i="10"/>
  <c r="K50" i="10"/>
  <c r="K51" i="10"/>
  <c r="K52" i="10"/>
  <c r="K53" i="10"/>
  <c r="K54" i="10"/>
  <c r="K55" i="10"/>
  <c r="K56" i="10"/>
  <c r="K57" i="10"/>
  <c r="K58" i="10"/>
  <c r="K59" i="10"/>
  <c r="K60" i="10"/>
  <c r="K61" i="10"/>
  <c r="K62" i="10"/>
  <c r="K63" i="10"/>
  <c r="K64" i="10"/>
  <c r="K65" i="10"/>
  <c r="K66" i="10"/>
  <c r="K67" i="10"/>
  <c r="K68" i="10"/>
  <c r="K69" i="10"/>
  <c r="K70" i="10"/>
  <c r="K71" i="10"/>
  <c r="K72" i="10"/>
  <c r="K73" i="10"/>
  <c r="K74" i="10"/>
  <c r="K75" i="10"/>
  <c r="K76" i="10"/>
  <c r="J6" i="10"/>
  <c r="L6" i="10"/>
  <c r="K6" i="10"/>
  <c r="X60" i="5"/>
  <c r="B5" i="4"/>
  <c r="J3" i="1"/>
  <c r="AE60" i="5"/>
  <c r="B6" i="4"/>
  <c r="AL60" i="5"/>
  <c r="B7" i="4"/>
  <c r="AS60" i="5"/>
  <c r="B8" i="4"/>
  <c r="AZ60" i="5"/>
  <c r="B9" i="4"/>
  <c r="BG60" i="5"/>
  <c r="B10" i="4"/>
  <c r="BN60" i="5"/>
  <c r="B11" i="4"/>
  <c r="BU60" i="5"/>
  <c r="B12" i="4"/>
  <c r="CB60" i="5"/>
  <c r="B13" i="4"/>
  <c r="CI60" i="5"/>
  <c r="B14" i="4"/>
  <c r="CP60" i="5"/>
  <c r="B15" i="4"/>
  <c r="B16" i="4"/>
  <c r="B17" i="4"/>
  <c r="B18" i="4"/>
  <c r="B19" i="4"/>
  <c r="B20" i="4"/>
  <c r="B21" i="4"/>
  <c r="B22" i="4"/>
  <c r="J2" i="1"/>
  <c r="J41" i="1"/>
  <c r="J42" i="1"/>
  <c r="J43" i="1"/>
  <c r="J44" i="1"/>
  <c r="J45" i="1"/>
  <c r="J46" i="1"/>
  <c r="J40" i="1"/>
  <c r="AE3" i="1"/>
  <c r="AE2" i="1"/>
  <c r="AE7" i="1"/>
  <c r="C7" i="1"/>
  <c r="AF7" i="1"/>
  <c r="AE9" i="1"/>
  <c r="AE10" i="1"/>
  <c r="AE11" i="1"/>
  <c r="AE12" i="1"/>
  <c r="AE13" i="1"/>
  <c r="AE14" i="1"/>
  <c r="AE8" i="1"/>
  <c r="C9" i="1"/>
  <c r="C10" i="1"/>
  <c r="C11" i="1"/>
  <c r="C12" i="1"/>
  <c r="C13" i="1"/>
  <c r="C14" i="1"/>
  <c r="C8" i="1"/>
  <c r="AF8" i="1"/>
  <c r="AF9" i="1"/>
  <c r="AF10" i="1"/>
  <c r="AF11" i="1"/>
  <c r="AF12" i="1"/>
  <c r="AF13" i="1"/>
  <c r="AF14" i="1"/>
  <c r="AE16" i="1"/>
  <c r="AE17" i="1"/>
  <c r="AE18" i="1"/>
  <c r="AE15" i="1"/>
  <c r="C16" i="1"/>
  <c r="C17" i="1"/>
  <c r="C18" i="1"/>
  <c r="C15" i="1"/>
  <c r="AF15" i="1"/>
  <c r="AF16" i="1"/>
  <c r="AF17" i="1"/>
  <c r="AF18" i="1"/>
  <c r="AE20" i="1"/>
  <c r="AE21" i="1"/>
  <c r="AE22" i="1"/>
  <c r="AE23" i="1"/>
  <c r="AE24" i="1"/>
  <c r="AE19" i="1"/>
  <c r="C20" i="1"/>
  <c r="C21" i="1"/>
  <c r="C22" i="1"/>
  <c r="C23" i="1"/>
  <c r="C24" i="1"/>
  <c r="C19" i="1"/>
  <c r="AF19" i="1"/>
  <c r="AF20" i="1"/>
  <c r="AF21" i="1"/>
  <c r="AF22" i="1"/>
  <c r="AF23" i="1"/>
  <c r="AF24" i="1"/>
  <c r="AE26" i="1"/>
  <c r="AE27" i="1"/>
  <c r="AE25" i="1"/>
  <c r="C26" i="1"/>
  <c r="C27" i="1"/>
  <c r="C25" i="1"/>
  <c r="AF25" i="1"/>
  <c r="AF26" i="1"/>
  <c r="AF27" i="1"/>
  <c r="AE29" i="1"/>
  <c r="AE30" i="1"/>
  <c r="AE28" i="1"/>
  <c r="C29" i="1"/>
  <c r="C30" i="1"/>
  <c r="C28" i="1"/>
  <c r="AF28" i="1"/>
  <c r="AF29" i="1"/>
  <c r="AF30" i="1"/>
  <c r="AE32" i="1"/>
  <c r="AE31" i="1"/>
  <c r="C32" i="1"/>
  <c r="C31" i="1"/>
  <c r="AF31" i="1"/>
  <c r="AF32" i="1"/>
  <c r="AE34" i="1"/>
  <c r="AE35" i="1"/>
  <c r="AE36" i="1"/>
  <c r="AE33" i="1"/>
  <c r="C34" i="1"/>
  <c r="C35" i="1"/>
  <c r="C36" i="1"/>
  <c r="C33" i="1"/>
  <c r="AF33" i="1"/>
  <c r="AF34" i="1"/>
  <c r="AF35" i="1"/>
  <c r="AF36" i="1"/>
  <c r="AE38" i="1"/>
  <c r="AE39" i="1"/>
  <c r="AE37" i="1"/>
  <c r="C38" i="1"/>
  <c r="C39" i="1"/>
  <c r="C37" i="1"/>
  <c r="AF37" i="1"/>
  <c r="AF38" i="1"/>
  <c r="AF39" i="1"/>
  <c r="AE41" i="1"/>
  <c r="AE42" i="1"/>
  <c r="AE43" i="1"/>
  <c r="AE44" i="1"/>
  <c r="AE45" i="1"/>
  <c r="AE46" i="1"/>
  <c r="AE40" i="1"/>
  <c r="C41" i="1"/>
  <c r="C42" i="1"/>
  <c r="C43" i="1"/>
  <c r="C44" i="1"/>
  <c r="C45" i="1"/>
  <c r="C46" i="1"/>
  <c r="C40" i="1"/>
  <c r="AF40" i="1"/>
  <c r="AF41" i="1"/>
  <c r="AF42" i="1"/>
  <c r="AF43" i="1"/>
  <c r="AF44" i="1"/>
  <c r="AF45" i="1"/>
  <c r="AF46" i="1"/>
  <c r="AE48" i="1"/>
  <c r="AE49" i="1"/>
  <c r="AE50" i="1"/>
  <c r="AE51" i="1"/>
  <c r="AE52" i="1"/>
  <c r="AE47" i="1"/>
  <c r="C48" i="1"/>
  <c r="C49" i="1"/>
  <c r="C50" i="1"/>
  <c r="C51" i="1"/>
  <c r="C52" i="1"/>
  <c r="C47" i="1"/>
  <c r="AF47" i="1"/>
  <c r="AF48" i="1"/>
  <c r="AF49" i="1"/>
  <c r="AF50" i="1"/>
  <c r="AF51" i="1"/>
  <c r="AF52" i="1"/>
  <c r="AE54" i="1"/>
  <c r="AE55" i="1"/>
  <c r="AE53" i="1"/>
  <c r="C54" i="1"/>
  <c r="C55" i="1"/>
  <c r="C53" i="1"/>
  <c r="AF53" i="1"/>
  <c r="AF54" i="1"/>
  <c r="AF55" i="1"/>
  <c r="AE57" i="1"/>
  <c r="AE58" i="1"/>
  <c r="AE59" i="1"/>
  <c r="AE60" i="1"/>
  <c r="AE61" i="1"/>
  <c r="AE62" i="1"/>
  <c r="AE63" i="1"/>
  <c r="AE64" i="1"/>
  <c r="AE65" i="1"/>
  <c r="AE66" i="1"/>
  <c r="AE56" i="1"/>
  <c r="C57" i="1"/>
  <c r="C58" i="1"/>
  <c r="C59" i="1"/>
  <c r="C60" i="1"/>
  <c r="C61" i="1"/>
  <c r="C62" i="1"/>
  <c r="C63" i="1"/>
  <c r="C64" i="1"/>
  <c r="C65" i="1"/>
  <c r="C66" i="1"/>
  <c r="C56" i="1"/>
  <c r="AF56" i="1"/>
  <c r="AF57" i="1"/>
  <c r="AF58" i="1"/>
  <c r="AF59" i="1"/>
  <c r="AF60" i="1"/>
  <c r="AF61" i="1"/>
  <c r="AF62" i="1"/>
  <c r="AF63" i="1"/>
  <c r="AF64" i="1"/>
  <c r="AF65" i="1"/>
  <c r="AF66" i="1"/>
  <c r="AE68" i="1"/>
  <c r="AE69" i="1"/>
  <c r="AE67" i="1"/>
  <c r="C68" i="1"/>
  <c r="C69" i="1"/>
  <c r="C67" i="1"/>
  <c r="AF67" i="1"/>
  <c r="AF68" i="1"/>
  <c r="AF69" i="1"/>
  <c r="AE71" i="1"/>
  <c r="AE72" i="1"/>
  <c r="AE73" i="1"/>
  <c r="AE74" i="1"/>
  <c r="AE75" i="1"/>
  <c r="AE70" i="1"/>
  <c r="C71" i="1"/>
  <c r="C72" i="1"/>
  <c r="C73" i="1"/>
  <c r="C74" i="1"/>
  <c r="C75" i="1"/>
  <c r="C70" i="1"/>
  <c r="AF70" i="1"/>
  <c r="AF71" i="1"/>
  <c r="AF72" i="1"/>
  <c r="AF73" i="1"/>
  <c r="AF74" i="1"/>
  <c r="AF75" i="1"/>
  <c r="AE77" i="1"/>
  <c r="AE78" i="1"/>
  <c r="AE79" i="1"/>
  <c r="AE76" i="1"/>
  <c r="C77" i="1"/>
  <c r="C78" i="1"/>
  <c r="C79" i="1"/>
  <c r="C76" i="1"/>
  <c r="AF76" i="1"/>
  <c r="AF77" i="1"/>
  <c r="AF78" i="1"/>
  <c r="AF79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80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E97" i="1"/>
  <c r="AE98" i="1"/>
  <c r="AE99" i="1"/>
  <c r="AE100" i="1"/>
  <c r="AE101" i="1"/>
  <c r="AE102" i="1"/>
  <c r="AE103" i="1"/>
  <c r="AE104" i="1"/>
  <c r="AE105" i="1"/>
  <c r="AE106" i="1"/>
  <c r="AE96" i="1"/>
  <c r="C97" i="1"/>
  <c r="C98" i="1"/>
  <c r="C99" i="1"/>
  <c r="C100" i="1"/>
  <c r="C101" i="1"/>
  <c r="C102" i="1"/>
  <c r="C103" i="1"/>
  <c r="C104" i="1"/>
  <c r="C105" i="1"/>
  <c r="C106" i="1"/>
  <c r="C96" i="1"/>
  <c r="AF96" i="1"/>
  <c r="AF97" i="1"/>
  <c r="AF98" i="1"/>
  <c r="AF99" i="1"/>
  <c r="AF100" i="1"/>
  <c r="AF101" i="1"/>
  <c r="AF102" i="1"/>
  <c r="AF103" i="1"/>
  <c r="AF104" i="1"/>
  <c r="AF105" i="1"/>
  <c r="AF106" i="1"/>
  <c r="AE108" i="1"/>
  <c r="AE107" i="1"/>
  <c r="C108" i="1"/>
  <c r="C107" i="1"/>
  <c r="AF107" i="1"/>
  <c r="AF108" i="1"/>
  <c r="AE110" i="1"/>
  <c r="AE111" i="1"/>
  <c r="AE112" i="1"/>
  <c r="AE113" i="1"/>
  <c r="AE114" i="1"/>
  <c r="AE109" i="1"/>
  <c r="C110" i="1"/>
  <c r="C111" i="1"/>
  <c r="C112" i="1"/>
  <c r="C113" i="1"/>
  <c r="C114" i="1"/>
  <c r="C109" i="1"/>
  <c r="AF109" i="1"/>
  <c r="AF110" i="1"/>
  <c r="AF111" i="1"/>
  <c r="AF112" i="1"/>
  <c r="AF113" i="1"/>
  <c r="AF114" i="1"/>
  <c r="AE116" i="1"/>
  <c r="AE117" i="1"/>
  <c r="AE115" i="1"/>
  <c r="C116" i="1"/>
  <c r="C117" i="1"/>
  <c r="C115" i="1"/>
  <c r="AF115" i="1"/>
  <c r="AF116" i="1"/>
  <c r="AF117" i="1"/>
  <c r="AE119" i="1"/>
  <c r="AE120" i="1"/>
  <c r="AE121" i="1"/>
  <c r="AE122" i="1"/>
  <c r="AE118" i="1"/>
  <c r="C119" i="1"/>
  <c r="C120" i="1"/>
  <c r="C121" i="1"/>
  <c r="C122" i="1"/>
  <c r="C118" i="1"/>
  <c r="AF118" i="1"/>
  <c r="AF119" i="1"/>
  <c r="AF120" i="1"/>
  <c r="AF121" i="1"/>
  <c r="AF122" i="1"/>
  <c r="AE124" i="1"/>
  <c r="AE125" i="1"/>
  <c r="AE123" i="1"/>
  <c r="C124" i="1"/>
  <c r="C125" i="1"/>
  <c r="C123" i="1"/>
  <c r="AF123" i="1"/>
  <c r="AF124" i="1"/>
  <c r="AF125" i="1"/>
  <c r="AE127" i="1"/>
  <c r="AE126" i="1"/>
  <c r="C127" i="1"/>
  <c r="C126" i="1"/>
  <c r="AF126" i="1"/>
  <c r="AF127" i="1"/>
  <c r="AE129" i="1"/>
  <c r="AE128" i="1"/>
  <c r="C129" i="1"/>
  <c r="C128" i="1"/>
  <c r="AF128" i="1"/>
  <c r="AF129" i="1"/>
  <c r="AE131" i="1"/>
  <c r="AE132" i="1"/>
  <c r="AE130" i="1"/>
  <c r="C131" i="1"/>
  <c r="C132" i="1"/>
  <c r="C130" i="1"/>
  <c r="AF130" i="1"/>
  <c r="AF131" i="1"/>
  <c r="AF132" i="1"/>
  <c r="AE134" i="1"/>
  <c r="AE135" i="1"/>
  <c r="AE136" i="1"/>
  <c r="AE137" i="1"/>
  <c r="AE138" i="1"/>
  <c r="AE139" i="1"/>
  <c r="AE133" i="1"/>
  <c r="C134" i="1"/>
  <c r="C135" i="1"/>
  <c r="C136" i="1"/>
  <c r="C137" i="1"/>
  <c r="C138" i="1"/>
  <c r="C139" i="1"/>
  <c r="C133" i="1"/>
  <c r="AF133" i="1"/>
  <c r="AF134" i="1"/>
  <c r="AF135" i="1"/>
  <c r="AF136" i="1"/>
  <c r="AF137" i="1"/>
  <c r="AF138" i="1"/>
  <c r="AF139" i="1"/>
  <c r="AB3" i="1"/>
  <c r="AB2" i="1"/>
  <c r="AB7" i="1"/>
  <c r="AC7" i="1"/>
  <c r="AB9" i="1"/>
  <c r="AB10" i="1"/>
  <c r="AB11" i="1"/>
  <c r="AB12" i="1"/>
  <c r="AB13" i="1"/>
  <c r="AB14" i="1"/>
  <c r="AB8" i="1"/>
  <c r="AC8" i="1"/>
  <c r="AC9" i="1"/>
  <c r="AC10" i="1"/>
  <c r="AC11" i="1"/>
  <c r="AC12" i="1"/>
  <c r="AC13" i="1"/>
  <c r="AC14" i="1"/>
  <c r="AB16" i="1"/>
  <c r="AB17" i="1"/>
  <c r="AB18" i="1"/>
  <c r="AB15" i="1"/>
  <c r="AC15" i="1"/>
  <c r="AC16" i="1"/>
  <c r="AC17" i="1"/>
  <c r="AC18" i="1"/>
  <c r="AB20" i="1"/>
  <c r="AB21" i="1"/>
  <c r="AB22" i="1"/>
  <c r="AB23" i="1"/>
  <c r="AB24" i="1"/>
  <c r="AB19" i="1"/>
  <c r="AC19" i="1"/>
  <c r="AC20" i="1"/>
  <c r="AC21" i="1"/>
  <c r="AC22" i="1"/>
  <c r="AC23" i="1"/>
  <c r="AC24" i="1"/>
  <c r="AB26" i="1"/>
  <c r="AB27" i="1"/>
  <c r="AB25" i="1"/>
  <c r="AC25" i="1"/>
  <c r="AC26" i="1"/>
  <c r="AC27" i="1"/>
  <c r="AB29" i="1"/>
  <c r="AB30" i="1"/>
  <c r="AB28" i="1"/>
  <c r="AC28" i="1"/>
  <c r="AC29" i="1"/>
  <c r="AC30" i="1"/>
  <c r="AB32" i="1"/>
  <c r="AB31" i="1"/>
  <c r="AC31" i="1"/>
  <c r="AC32" i="1"/>
  <c r="AB34" i="1"/>
  <c r="AB35" i="1"/>
  <c r="AB36" i="1"/>
  <c r="AB33" i="1"/>
  <c r="AC33" i="1"/>
  <c r="AC34" i="1"/>
  <c r="AC35" i="1"/>
  <c r="AC36" i="1"/>
  <c r="AB38" i="1"/>
  <c r="AB39" i="1"/>
  <c r="AB37" i="1"/>
  <c r="AC37" i="1"/>
  <c r="AC38" i="1"/>
  <c r="AC39" i="1"/>
  <c r="AB41" i="1"/>
  <c r="AB42" i="1"/>
  <c r="AB43" i="1"/>
  <c r="AB44" i="1"/>
  <c r="AB45" i="1"/>
  <c r="AB46" i="1"/>
  <c r="AB40" i="1"/>
  <c r="AC40" i="1"/>
  <c r="AC41" i="1"/>
  <c r="AC42" i="1"/>
  <c r="AC43" i="1"/>
  <c r="AC44" i="1"/>
  <c r="AC45" i="1"/>
  <c r="AC46" i="1"/>
  <c r="AB48" i="1"/>
  <c r="AB49" i="1"/>
  <c r="AB50" i="1"/>
  <c r="AB51" i="1"/>
  <c r="AB52" i="1"/>
  <c r="AB47" i="1"/>
  <c r="AC47" i="1"/>
  <c r="AC48" i="1"/>
  <c r="AC49" i="1"/>
  <c r="AC50" i="1"/>
  <c r="AC51" i="1"/>
  <c r="AC52" i="1"/>
  <c r="AB54" i="1"/>
  <c r="AB55" i="1"/>
  <c r="AB53" i="1"/>
  <c r="AC53" i="1"/>
  <c r="AC54" i="1"/>
  <c r="AC55" i="1"/>
  <c r="AB57" i="1"/>
  <c r="AB58" i="1"/>
  <c r="AB59" i="1"/>
  <c r="AB60" i="1"/>
  <c r="AB61" i="1"/>
  <c r="AB62" i="1"/>
  <c r="AB63" i="1"/>
  <c r="AB64" i="1"/>
  <c r="AB65" i="1"/>
  <c r="AB66" i="1"/>
  <c r="AB56" i="1"/>
  <c r="AC56" i="1"/>
  <c r="AC57" i="1"/>
  <c r="AC58" i="1"/>
  <c r="AC59" i="1"/>
  <c r="AC60" i="1"/>
  <c r="AC61" i="1"/>
  <c r="AC62" i="1"/>
  <c r="AC63" i="1"/>
  <c r="AC64" i="1"/>
  <c r="AC65" i="1"/>
  <c r="AC66" i="1"/>
  <c r="AB68" i="1"/>
  <c r="AB69" i="1"/>
  <c r="AB67" i="1"/>
  <c r="AC67" i="1"/>
  <c r="AC68" i="1"/>
  <c r="AC69" i="1"/>
  <c r="AB71" i="1"/>
  <c r="AB72" i="1"/>
  <c r="AB73" i="1"/>
  <c r="AB74" i="1"/>
  <c r="AB75" i="1"/>
  <c r="AB70" i="1"/>
  <c r="AC70" i="1"/>
  <c r="AC71" i="1"/>
  <c r="AC72" i="1"/>
  <c r="AC73" i="1"/>
  <c r="AC74" i="1"/>
  <c r="AC75" i="1"/>
  <c r="AB77" i="1"/>
  <c r="AB78" i="1"/>
  <c r="AB79" i="1"/>
  <c r="AB76" i="1"/>
  <c r="AC76" i="1"/>
  <c r="AC77" i="1"/>
  <c r="AC78" i="1"/>
  <c r="AC79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80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B97" i="1"/>
  <c r="AB98" i="1"/>
  <c r="AB99" i="1"/>
  <c r="AB100" i="1"/>
  <c r="AB101" i="1"/>
  <c r="AB102" i="1"/>
  <c r="AB103" i="1"/>
  <c r="AB104" i="1"/>
  <c r="AB105" i="1"/>
  <c r="AB106" i="1"/>
  <c r="AB96" i="1"/>
  <c r="AC96" i="1"/>
  <c r="AC97" i="1"/>
  <c r="AC98" i="1"/>
  <c r="AC99" i="1"/>
  <c r="AC100" i="1"/>
  <c r="AC101" i="1"/>
  <c r="AC102" i="1"/>
  <c r="AC103" i="1"/>
  <c r="AC104" i="1"/>
  <c r="AC105" i="1"/>
  <c r="AC106" i="1"/>
  <c r="AB108" i="1"/>
  <c r="AB107" i="1"/>
  <c r="AC107" i="1"/>
  <c r="AC108" i="1"/>
  <c r="AB110" i="1"/>
  <c r="AB111" i="1"/>
  <c r="AB112" i="1"/>
  <c r="AB113" i="1"/>
  <c r="AB114" i="1"/>
  <c r="AB109" i="1"/>
  <c r="AC109" i="1"/>
  <c r="AC110" i="1"/>
  <c r="AC111" i="1"/>
  <c r="AC112" i="1"/>
  <c r="AC113" i="1"/>
  <c r="AC114" i="1"/>
  <c r="AB116" i="1"/>
  <c r="AB117" i="1"/>
  <c r="AB115" i="1"/>
  <c r="AC115" i="1"/>
  <c r="AC116" i="1"/>
  <c r="AC117" i="1"/>
  <c r="AB119" i="1"/>
  <c r="AB120" i="1"/>
  <c r="AB121" i="1"/>
  <c r="AB122" i="1"/>
  <c r="AB118" i="1"/>
  <c r="AC118" i="1"/>
  <c r="AC119" i="1"/>
  <c r="AC120" i="1"/>
  <c r="AC121" i="1"/>
  <c r="AC122" i="1"/>
  <c r="AB124" i="1"/>
  <c r="AB125" i="1"/>
  <c r="AB123" i="1"/>
  <c r="AC123" i="1"/>
  <c r="AC124" i="1"/>
  <c r="AC125" i="1"/>
  <c r="AB127" i="1"/>
  <c r="AB126" i="1"/>
  <c r="AC126" i="1"/>
  <c r="AC127" i="1"/>
  <c r="AB129" i="1"/>
  <c r="AB128" i="1"/>
  <c r="AC128" i="1"/>
  <c r="AC129" i="1"/>
  <c r="AB131" i="1"/>
  <c r="AB132" i="1"/>
  <c r="AB130" i="1"/>
  <c r="AC130" i="1"/>
  <c r="AC131" i="1"/>
  <c r="AC132" i="1"/>
  <c r="AB134" i="1"/>
  <c r="AB135" i="1"/>
  <c r="AB136" i="1"/>
  <c r="AB137" i="1"/>
  <c r="AB138" i="1"/>
  <c r="AB139" i="1"/>
  <c r="AB133" i="1"/>
  <c r="AC133" i="1"/>
  <c r="AC134" i="1"/>
  <c r="AC135" i="1"/>
  <c r="AC136" i="1"/>
  <c r="AC137" i="1"/>
  <c r="AC138" i="1"/>
  <c r="AC139" i="1"/>
  <c r="Y3" i="1"/>
  <c r="Y2" i="1"/>
  <c r="Y7" i="1"/>
  <c r="Z7" i="1"/>
  <c r="Y9" i="1"/>
  <c r="Y10" i="1"/>
  <c r="Y11" i="1"/>
  <c r="Y12" i="1"/>
  <c r="Y13" i="1"/>
  <c r="Y14" i="1"/>
  <c r="Y8" i="1"/>
  <c r="Z8" i="1"/>
  <c r="Z9" i="1"/>
  <c r="Z10" i="1"/>
  <c r="Z11" i="1"/>
  <c r="Z12" i="1"/>
  <c r="Z13" i="1"/>
  <c r="Z14" i="1"/>
  <c r="Y16" i="1"/>
  <c r="Y17" i="1"/>
  <c r="Y18" i="1"/>
  <c r="Y15" i="1"/>
  <c r="Z15" i="1"/>
  <c r="Z16" i="1"/>
  <c r="Z17" i="1"/>
  <c r="Z18" i="1"/>
  <c r="Y20" i="1"/>
  <c r="Y21" i="1"/>
  <c r="Y22" i="1"/>
  <c r="Y23" i="1"/>
  <c r="Y24" i="1"/>
  <c r="Y19" i="1"/>
  <c r="Z19" i="1"/>
  <c r="Z20" i="1"/>
  <c r="Z21" i="1"/>
  <c r="Z22" i="1"/>
  <c r="Z23" i="1"/>
  <c r="Z24" i="1"/>
  <c r="Y26" i="1"/>
  <c r="Y27" i="1"/>
  <c r="Y25" i="1"/>
  <c r="Z25" i="1"/>
  <c r="Z26" i="1"/>
  <c r="Z27" i="1"/>
  <c r="Y29" i="1"/>
  <c r="Y30" i="1"/>
  <c r="Y28" i="1"/>
  <c r="Z28" i="1"/>
  <c r="Z29" i="1"/>
  <c r="Z30" i="1"/>
  <c r="Y32" i="1"/>
  <c r="Y31" i="1"/>
  <c r="Z31" i="1"/>
  <c r="Z32" i="1"/>
  <c r="Y34" i="1"/>
  <c r="Y35" i="1"/>
  <c r="Y36" i="1"/>
  <c r="Y33" i="1"/>
  <c r="Z33" i="1"/>
  <c r="Z34" i="1"/>
  <c r="Z35" i="1"/>
  <c r="Z36" i="1"/>
  <c r="Y38" i="1"/>
  <c r="Y39" i="1"/>
  <c r="Y37" i="1"/>
  <c r="Z37" i="1"/>
  <c r="Z38" i="1"/>
  <c r="Z39" i="1"/>
  <c r="Y41" i="1"/>
  <c r="Y42" i="1"/>
  <c r="Y43" i="1"/>
  <c r="Y44" i="1"/>
  <c r="Y45" i="1"/>
  <c r="Y46" i="1"/>
  <c r="Y40" i="1"/>
  <c r="Z40" i="1"/>
  <c r="Z41" i="1"/>
  <c r="Z42" i="1"/>
  <c r="Z43" i="1"/>
  <c r="Z44" i="1"/>
  <c r="Z45" i="1"/>
  <c r="Z46" i="1"/>
  <c r="Y48" i="1"/>
  <c r="Y49" i="1"/>
  <c r="Y50" i="1"/>
  <c r="Y51" i="1"/>
  <c r="Y52" i="1"/>
  <c r="Y47" i="1"/>
  <c r="Z47" i="1"/>
  <c r="Z48" i="1"/>
  <c r="Z49" i="1"/>
  <c r="Z50" i="1"/>
  <c r="Z51" i="1"/>
  <c r="Z52" i="1"/>
  <c r="Y54" i="1"/>
  <c r="Y55" i="1"/>
  <c r="Y53" i="1"/>
  <c r="Z53" i="1"/>
  <c r="Z54" i="1"/>
  <c r="Z55" i="1"/>
  <c r="Y57" i="1"/>
  <c r="Y58" i="1"/>
  <c r="Y59" i="1"/>
  <c r="Y60" i="1"/>
  <c r="Y61" i="1"/>
  <c r="Y62" i="1"/>
  <c r="Y63" i="1"/>
  <c r="Y64" i="1"/>
  <c r="Y65" i="1"/>
  <c r="Y66" i="1"/>
  <c r="Y56" i="1"/>
  <c r="Z56" i="1"/>
  <c r="Z57" i="1"/>
  <c r="Z58" i="1"/>
  <c r="Z59" i="1"/>
  <c r="Z60" i="1"/>
  <c r="Z61" i="1"/>
  <c r="Z62" i="1"/>
  <c r="Z63" i="1"/>
  <c r="Z64" i="1"/>
  <c r="Z65" i="1"/>
  <c r="Z66" i="1"/>
  <c r="Y68" i="1"/>
  <c r="Y69" i="1"/>
  <c r="Y67" i="1"/>
  <c r="Z67" i="1"/>
  <c r="Z68" i="1"/>
  <c r="Z69" i="1"/>
  <c r="Y71" i="1"/>
  <c r="Y72" i="1"/>
  <c r="Y73" i="1"/>
  <c r="Y74" i="1"/>
  <c r="Y75" i="1"/>
  <c r="Y70" i="1"/>
  <c r="Z70" i="1"/>
  <c r="Z71" i="1"/>
  <c r="Z72" i="1"/>
  <c r="Z73" i="1"/>
  <c r="Z74" i="1"/>
  <c r="Z75" i="1"/>
  <c r="Y77" i="1"/>
  <c r="Y78" i="1"/>
  <c r="Y79" i="1"/>
  <c r="Y76" i="1"/>
  <c r="Z76" i="1"/>
  <c r="Z77" i="1"/>
  <c r="Z78" i="1"/>
  <c r="Z79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80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Y97" i="1"/>
  <c r="Y98" i="1"/>
  <c r="Y99" i="1"/>
  <c r="Y100" i="1"/>
  <c r="Y101" i="1"/>
  <c r="Y102" i="1"/>
  <c r="Y103" i="1"/>
  <c r="Y104" i="1"/>
  <c r="Y105" i="1"/>
  <c r="Y106" i="1"/>
  <c r="Y96" i="1"/>
  <c r="Z96" i="1"/>
  <c r="Z97" i="1"/>
  <c r="Z98" i="1"/>
  <c r="Z99" i="1"/>
  <c r="Z100" i="1"/>
  <c r="Z101" i="1"/>
  <c r="Z102" i="1"/>
  <c r="Z103" i="1"/>
  <c r="Z104" i="1"/>
  <c r="Z105" i="1"/>
  <c r="Z106" i="1"/>
  <c r="Y108" i="1"/>
  <c r="Y107" i="1"/>
  <c r="Z107" i="1"/>
  <c r="Z108" i="1"/>
  <c r="Y110" i="1"/>
  <c r="Y111" i="1"/>
  <c r="Y112" i="1"/>
  <c r="Y113" i="1"/>
  <c r="Y114" i="1"/>
  <c r="Y109" i="1"/>
  <c r="Z109" i="1"/>
  <c r="Z110" i="1"/>
  <c r="Z111" i="1"/>
  <c r="Z112" i="1"/>
  <c r="Z113" i="1"/>
  <c r="Z114" i="1"/>
  <c r="Y116" i="1"/>
  <c r="Y117" i="1"/>
  <c r="Y115" i="1"/>
  <c r="Z115" i="1"/>
  <c r="Z116" i="1"/>
  <c r="Z117" i="1"/>
  <c r="Y119" i="1"/>
  <c r="Y120" i="1"/>
  <c r="Y121" i="1"/>
  <c r="Y122" i="1"/>
  <c r="Y118" i="1"/>
  <c r="Z118" i="1"/>
  <c r="Z119" i="1"/>
  <c r="Z120" i="1"/>
  <c r="Z121" i="1"/>
  <c r="Z122" i="1"/>
  <c r="Y124" i="1"/>
  <c r="Y125" i="1"/>
  <c r="Y123" i="1"/>
  <c r="Z123" i="1"/>
  <c r="Z124" i="1"/>
  <c r="Z125" i="1"/>
  <c r="Y127" i="1"/>
  <c r="Y126" i="1"/>
  <c r="Z126" i="1"/>
  <c r="Z127" i="1"/>
  <c r="Y129" i="1"/>
  <c r="Y128" i="1"/>
  <c r="Z128" i="1"/>
  <c r="Z129" i="1"/>
  <c r="Y131" i="1"/>
  <c r="Y132" i="1"/>
  <c r="Y130" i="1"/>
  <c r="Z130" i="1"/>
  <c r="Z131" i="1"/>
  <c r="Z132" i="1"/>
  <c r="Y134" i="1"/>
  <c r="Y135" i="1"/>
  <c r="Y136" i="1"/>
  <c r="Y137" i="1"/>
  <c r="Y138" i="1"/>
  <c r="Y139" i="1"/>
  <c r="Y133" i="1"/>
  <c r="Z133" i="1"/>
  <c r="Z134" i="1"/>
  <c r="Z135" i="1"/>
  <c r="Z136" i="1"/>
  <c r="Z137" i="1"/>
  <c r="Z138" i="1"/>
  <c r="Z139" i="1"/>
  <c r="V3" i="1"/>
  <c r="V2" i="1"/>
  <c r="V7" i="1"/>
  <c r="W7" i="1"/>
  <c r="V9" i="1"/>
  <c r="V10" i="1"/>
  <c r="V11" i="1"/>
  <c r="V12" i="1"/>
  <c r="V13" i="1"/>
  <c r="V14" i="1"/>
  <c r="V8" i="1"/>
  <c r="W8" i="1"/>
  <c r="W9" i="1"/>
  <c r="W10" i="1"/>
  <c r="W11" i="1"/>
  <c r="W12" i="1"/>
  <c r="W13" i="1"/>
  <c r="W14" i="1"/>
  <c r="V16" i="1"/>
  <c r="V17" i="1"/>
  <c r="V18" i="1"/>
  <c r="V15" i="1"/>
  <c r="W15" i="1"/>
  <c r="W16" i="1"/>
  <c r="W17" i="1"/>
  <c r="W18" i="1"/>
  <c r="V20" i="1"/>
  <c r="V21" i="1"/>
  <c r="V22" i="1"/>
  <c r="V23" i="1"/>
  <c r="V24" i="1"/>
  <c r="V19" i="1"/>
  <c r="W19" i="1"/>
  <c r="W20" i="1"/>
  <c r="W21" i="1"/>
  <c r="W22" i="1"/>
  <c r="W23" i="1"/>
  <c r="W24" i="1"/>
  <c r="V26" i="1"/>
  <c r="V27" i="1"/>
  <c r="V25" i="1"/>
  <c r="W25" i="1"/>
  <c r="W26" i="1"/>
  <c r="W27" i="1"/>
  <c r="V29" i="1"/>
  <c r="V30" i="1"/>
  <c r="V28" i="1"/>
  <c r="W28" i="1"/>
  <c r="W29" i="1"/>
  <c r="W30" i="1"/>
  <c r="V32" i="1"/>
  <c r="V31" i="1"/>
  <c r="W31" i="1"/>
  <c r="W32" i="1"/>
  <c r="V34" i="1"/>
  <c r="V35" i="1"/>
  <c r="V36" i="1"/>
  <c r="V33" i="1"/>
  <c r="W33" i="1"/>
  <c r="W34" i="1"/>
  <c r="W35" i="1"/>
  <c r="W36" i="1"/>
  <c r="V38" i="1"/>
  <c r="V39" i="1"/>
  <c r="V37" i="1"/>
  <c r="W37" i="1"/>
  <c r="W38" i="1"/>
  <c r="W39" i="1"/>
  <c r="V41" i="1"/>
  <c r="V42" i="1"/>
  <c r="V43" i="1"/>
  <c r="V44" i="1"/>
  <c r="V45" i="1"/>
  <c r="V46" i="1"/>
  <c r="V40" i="1"/>
  <c r="W40" i="1"/>
  <c r="W41" i="1"/>
  <c r="W42" i="1"/>
  <c r="W43" i="1"/>
  <c r="W44" i="1"/>
  <c r="W45" i="1"/>
  <c r="W46" i="1"/>
  <c r="V48" i="1"/>
  <c r="V49" i="1"/>
  <c r="V50" i="1"/>
  <c r="V51" i="1"/>
  <c r="V52" i="1"/>
  <c r="V47" i="1"/>
  <c r="W47" i="1"/>
  <c r="W48" i="1"/>
  <c r="W49" i="1"/>
  <c r="W50" i="1"/>
  <c r="W51" i="1"/>
  <c r="W52" i="1"/>
  <c r="V54" i="1"/>
  <c r="V55" i="1"/>
  <c r="V53" i="1"/>
  <c r="W53" i="1"/>
  <c r="W54" i="1"/>
  <c r="W55" i="1"/>
  <c r="V57" i="1"/>
  <c r="V58" i="1"/>
  <c r="V59" i="1"/>
  <c r="V60" i="1"/>
  <c r="V61" i="1"/>
  <c r="V62" i="1"/>
  <c r="V63" i="1"/>
  <c r="V64" i="1"/>
  <c r="V65" i="1"/>
  <c r="V66" i="1"/>
  <c r="V56" i="1"/>
  <c r="W56" i="1"/>
  <c r="W57" i="1"/>
  <c r="W58" i="1"/>
  <c r="W59" i="1"/>
  <c r="W60" i="1"/>
  <c r="W61" i="1"/>
  <c r="W62" i="1"/>
  <c r="W63" i="1"/>
  <c r="W64" i="1"/>
  <c r="W65" i="1"/>
  <c r="W66" i="1"/>
  <c r="V68" i="1"/>
  <c r="V69" i="1"/>
  <c r="V67" i="1"/>
  <c r="W67" i="1"/>
  <c r="W68" i="1"/>
  <c r="W69" i="1"/>
  <c r="V71" i="1"/>
  <c r="V72" i="1"/>
  <c r="V73" i="1"/>
  <c r="V74" i="1"/>
  <c r="V75" i="1"/>
  <c r="V70" i="1"/>
  <c r="W70" i="1"/>
  <c r="W71" i="1"/>
  <c r="W72" i="1"/>
  <c r="W73" i="1"/>
  <c r="W74" i="1"/>
  <c r="W75" i="1"/>
  <c r="V77" i="1"/>
  <c r="V78" i="1"/>
  <c r="V79" i="1"/>
  <c r="V76" i="1"/>
  <c r="W76" i="1"/>
  <c r="W77" i="1"/>
  <c r="W78" i="1"/>
  <c r="W79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80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V97" i="1"/>
  <c r="V98" i="1"/>
  <c r="V99" i="1"/>
  <c r="V100" i="1"/>
  <c r="V101" i="1"/>
  <c r="V102" i="1"/>
  <c r="V103" i="1"/>
  <c r="V104" i="1"/>
  <c r="V105" i="1"/>
  <c r="V106" i="1"/>
  <c r="V96" i="1"/>
  <c r="W96" i="1"/>
  <c r="W97" i="1"/>
  <c r="W98" i="1"/>
  <c r="W99" i="1"/>
  <c r="W100" i="1"/>
  <c r="W101" i="1"/>
  <c r="W102" i="1"/>
  <c r="W103" i="1"/>
  <c r="W104" i="1"/>
  <c r="W105" i="1"/>
  <c r="W106" i="1"/>
  <c r="V108" i="1"/>
  <c r="V107" i="1"/>
  <c r="W107" i="1"/>
  <c r="W108" i="1"/>
  <c r="V110" i="1"/>
  <c r="V111" i="1"/>
  <c r="V112" i="1"/>
  <c r="V113" i="1"/>
  <c r="V114" i="1"/>
  <c r="V109" i="1"/>
  <c r="W109" i="1"/>
  <c r="W110" i="1"/>
  <c r="W111" i="1"/>
  <c r="W112" i="1"/>
  <c r="W113" i="1"/>
  <c r="W114" i="1"/>
  <c r="V116" i="1"/>
  <c r="V117" i="1"/>
  <c r="V115" i="1"/>
  <c r="W115" i="1"/>
  <c r="W116" i="1"/>
  <c r="W117" i="1"/>
  <c r="V119" i="1"/>
  <c r="V120" i="1"/>
  <c r="V121" i="1"/>
  <c r="V122" i="1"/>
  <c r="V118" i="1"/>
  <c r="W118" i="1"/>
  <c r="W119" i="1"/>
  <c r="W120" i="1"/>
  <c r="W121" i="1"/>
  <c r="W122" i="1"/>
  <c r="V124" i="1"/>
  <c r="V125" i="1"/>
  <c r="V123" i="1"/>
  <c r="W123" i="1"/>
  <c r="W124" i="1"/>
  <c r="W125" i="1"/>
  <c r="V127" i="1"/>
  <c r="V126" i="1"/>
  <c r="W126" i="1"/>
  <c r="W127" i="1"/>
  <c r="V129" i="1"/>
  <c r="V128" i="1"/>
  <c r="W128" i="1"/>
  <c r="W129" i="1"/>
  <c r="V131" i="1"/>
  <c r="V132" i="1"/>
  <c r="V130" i="1"/>
  <c r="W130" i="1"/>
  <c r="W131" i="1"/>
  <c r="W132" i="1"/>
  <c r="V134" i="1"/>
  <c r="V135" i="1"/>
  <c r="V136" i="1"/>
  <c r="V137" i="1"/>
  <c r="V138" i="1"/>
  <c r="V139" i="1"/>
  <c r="V133" i="1"/>
  <c r="W133" i="1"/>
  <c r="W134" i="1"/>
  <c r="W135" i="1"/>
  <c r="W136" i="1"/>
  <c r="W137" i="1"/>
  <c r="W138" i="1"/>
  <c r="W139" i="1"/>
  <c r="S3" i="1"/>
  <c r="S2" i="1"/>
  <c r="S7" i="1"/>
  <c r="T7" i="1"/>
  <c r="S9" i="1"/>
  <c r="S10" i="1"/>
  <c r="S11" i="1"/>
  <c r="S12" i="1"/>
  <c r="S13" i="1"/>
  <c r="S14" i="1"/>
  <c r="S8" i="1"/>
  <c r="T8" i="1"/>
  <c r="T9" i="1"/>
  <c r="T10" i="1"/>
  <c r="T11" i="1"/>
  <c r="T12" i="1"/>
  <c r="T13" i="1"/>
  <c r="T14" i="1"/>
  <c r="S16" i="1"/>
  <c r="S17" i="1"/>
  <c r="S18" i="1"/>
  <c r="S15" i="1"/>
  <c r="T15" i="1"/>
  <c r="T16" i="1"/>
  <c r="T17" i="1"/>
  <c r="T18" i="1"/>
  <c r="S20" i="1"/>
  <c r="S21" i="1"/>
  <c r="S22" i="1"/>
  <c r="S23" i="1"/>
  <c r="S24" i="1"/>
  <c r="S19" i="1"/>
  <c r="T19" i="1"/>
  <c r="T20" i="1"/>
  <c r="T21" i="1"/>
  <c r="T22" i="1"/>
  <c r="T23" i="1"/>
  <c r="T24" i="1"/>
  <c r="S26" i="1"/>
  <c r="S27" i="1"/>
  <c r="S25" i="1"/>
  <c r="T25" i="1"/>
  <c r="T26" i="1"/>
  <c r="T27" i="1"/>
  <c r="S29" i="1"/>
  <c r="S30" i="1"/>
  <c r="S28" i="1"/>
  <c r="T28" i="1"/>
  <c r="T29" i="1"/>
  <c r="T30" i="1"/>
  <c r="S32" i="1"/>
  <c r="S31" i="1"/>
  <c r="T31" i="1"/>
  <c r="T32" i="1"/>
  <c r="S34" i="1"/>
  <c r="S35" i="1"/>
  <c r="S36" i="1"/>
  <c r="S33" i="1"/>
  <c r="T33" i="1"/>
  <c r="T34" i="1"/>
  <c r="T35" i="1"/>
  <c r="T36" i="1"/>
  <c r="S38" i="1"/>
  <c r="S39" i="1"/>
  <c r="S37" i="1"/>
  <c r="T37" i="1"/>
  <c r="T38" i="1"/>
  <c r="T39" i="1"/>
  <c r="S41" i="1"/>
  <c r="S42" i="1"/>
  <c r="S43" i="1"/>
  <c r="S44" i="1"/>
  <c r="S45" i="1"/>
  <c r="S46" i="1"/>
  <c r="S40" i="1"/>
  <c r="T40" i="1"/>
  <c r="T41" i="1"/>
  <c r="T42" i="1"/>
  <c r="T43" i="1"/>
  <c r="T44" i="1"/>
  <c r="T45" i="1"/>
  <c r="T46" i="1"/>
  <c r="S48" i="1"/>
  <c r="S49" i="1"/>
  <c r="S50" i="1"/>
  <c r="S51" i="1"/>
  <c r="S52" i="1"/>
  <c r="S47" i="1"/>
  <c r="T47" i="1"/>
  <c r="T48" i="1"/>
  <c r="T49" i="1"/>
  <c r="T50" i="1"/>
  <c r="T51" i="1"/>
  <c r="T52" i="1"/>
  <c r="S54" i="1"/>
  <c r="S55" i="1"/>
  <c r="S53" i="1"/>
  <c r="T53" i="1"/>
  <c r="T54" i="1"/>
  <c r="T55" i="1"/>
  <c r="S57" i="1"/>
  <c r="S58" i="1"/>
  <c r="S59" i="1"/>
  <c r="S60" i="1"/>
  <c r="S61" i="1"/>
  <c r="S62" i="1"/>
  <c r="S63" i="1"/>
  <c r="S64" i="1"/>
  <c r="S65" i="1"/>
  <c r="S66" i="1"/>
  <c r="S56" i="1"/>
  <c r="T56" i="1"/>
  <c r="T57" i="1"/>
  <c r="T58" i="1"/>
  <c r="T59" i="1"/>
  <c r="T60" i="1"/>
  <c r="T61" i="1"/>
  <c r="T62" i="1"/>
  <c r="T63" i="1"/>
  <c r="T64" i="1"/>
  <c r="T65" i="1"/>
  <c r="T66" i="1"/>
  <c r="S68" i="1"/>
  <c r="S69" i="1"/>
  <c r="S67" i="1"/>
  <c r="T67" i="1"/>
  <c r="T68" i="1"/>
  <c r="T69" i="1"/>
  <c r="S71" i="1"/>
  <c r="S72" i="1"/>
  <c r="S73" i="1"/>
  <c r="S74" i="1"/>
  <c r="S75" i="1"/>
  <c r="S70" i="1"/>
  <c r="T70" i="1"/>
  <c r="T71" i="1"/>
  <c r="T72" i="1"/>
  <c r="T73" i="1"/>
  <c r="T74" i="1"/>
  <c r="T75" i="1"/>
  <c r="S77" i="1"/>
  <c r="S78" i="1"/>
  <c r="S79" i="1"/>
  <c r="S76" i="1"/>
  <c r="T76" i="1"/>
  <c r="T77" i="1"/>
  <c r="T78" i="1"/>
  <c r="T79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80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S97" i="1"/>
  <c r="S98" i="1"/>
  <c r="S99" i="1"/>
  <c r="S100" i="1"/>
  <c r="S101" i="1"/>
  <c r="S102" i="1"/>
  <c r="S103" i="1"/>
  <c r="S104" i="1"/>
  <c r="S105" i="1"/>
  <c r="S106" i="1"/>
  <c r="S96" i="1"/>
  <c r="T96" i="1"/>
  <c r="T97" i="1"/>
  <c r="T98" i="1"/>
  <c r="T99" i="1"/>
  <c r="T100" i="1"/>
  <c r="T101" i="1"/>
  <c r="T102" i="1"/>
  <c r="T103" i="1"/>
  <c r="T104" i="1"/>
  <c r="T105" i="1"/>
  <c r="T106" i="1"/>
  <c r="S108" i="1"/>
  <c r="S107" i="1"/>
  <c r="T107" i="1"/>
  <c r="T108" i="1"/>
  <c r="S110" i="1"/>
  <c r="S111" i="1"/>
  <c r="S112" i="1"/>
  <c r="S113" i="1"/>
  <c r="S114" i="1"/>
  <c r="S109" i="1"/>
  <c r="T109" i="1"/>
  <c r="T110" i="1"/>
  <c r="T111" i="1"/>
  <c r="T112" i="1"/>
  <c r="T113" i="1"/>
  <c r="T114" i="1"/>
  <c r="S116" i="1"/>
  <c r="S117" i="1"/>
  <c r="S115" i="1"/>
  <c r="T115" i="1"/>
  <c r="T116" i="1"/>
  <c r="T117" i="1"/>
  <c r="S119" i="1"/>
  <c r="S120" i="1"/>
  <c r="S121" i="1"/>
  <c r="S122" i="1"/>
  <c r="S118" i="1"/>
  <c r="T118" i="1"/>
  <c r="T119" i="1"/>
  <c r="T120" i="1"/>
  <c r="T121" i="1"/>
  <c r="T122" i="1"/>
  <c r="S124" i="1"/>
  <c r="S125" i="1"/>
  <c r="S123" i="1"/>
  <c r="T123" i="1"/>
  <c r="T124" i="1"/>
  <c r="T125" i="1"/>
  <c r="S127" i="1"/>
  <c r="S126" i="1"/>
  <c r="T126" i="1"/>
  <c r="T127" i="1"/>
  <c r="S129" i="1"/>
  <c r="S128" i="1"/>
  <c r="T128" i="1"/>
  <c r="T129" i="1"/>
  <c r="S131" i="1"/>
  <c r="S132" i="1"/>
  <c r="S130" i="1"/>
  <c r="T130" i="1"/>
  <c r="T131" i="1"/>
  <c r="T132" i="1"/>
  <c r="S134" i="1"/>
  <c r="S135" i="1"/>
  <c r="S136" i="1"/>
  <c r="S137" i="1"/>
  <c r="S138" i="1"/>
  <c r="S139" i="1"/>
  <c r="S133" i="1"/>
  <c r="T133" i="1"/>
  <c r="T134" i="1"/>
  <c r="T135" i="1"/>
  <c r="T136" i="1"/>
  <c r="T137" i="1"/>
  <c r="T138" i="1"/>
  <c r="T139" i="1"/>
  <c r="P3" i="1"/>
  <c r="P2" i="1"/>
  <c r="P7" i="1"/>
  <c r="Q7" i="1"/>
  <c r="P9" i="1"/>
  <c r="P10" i="1"/>
  <c r="P11" i="1"/>
  <c r="P12" i="1"/>
  <c r="P13" i="1"/>
  <c r="P14" i="1"/>
  <c r="P8" i="1"/>
  <c r="Q8" i="1"/>
  <c r="Q9" i="1"/>
  <c r="Q10" i="1"/>
  <c r="Q11" i="1"/>
  <c r="Q12" i="1"/>
  <c r="Q13" i="1"/>
  <c r="Q14" i="1"/>
  <c r="P16" i="1"/>
  <c r="P17" i="1"/>
  <c r="P18" i="1"/>
  <c r="P15" i="1"/>
  <c r="Q15" i="1"/>
  <c r="Q16" i="1"/>
  <c r="Q17" i="1"/>
  <c r="Q18" i="1"/>
  <c r="P20" i="1"/>
  <c r="P21" i="1"/>
  <c r="P22" i="1"/>
  <c r="P23" i="1"/>
  <c r="P24" i="1"/>
  <c r="P19" i="1"/>
  <c r="Q19" i="1"/>
  <c r="Q20" i="1"/>
  <c r="Q21" i="1"/>
  <c r="Q22" i="1"/>
  <c r="Q23" i="1"/>
  <c r="Q24" i="1"/>
  <c r="P26" i="1"/>
  <c r="P27" i="1"/>
  <c r="P25" i="1"/>
  <c r="Q25" i="1"/>
  <c r="Q26" i="1"/>
  <c r="Q27" i="1"/>
  <c r="P29" i="1"/>
  <c r="P30" i="1"/>
  <c r="P28" i="1"/>
  <c r="Q28" i="1"/>
  <c r="Q29" i="1"/>
  <c r="Q30" i="1"/>
  <c r="P32" i="1"/>
  <c r="P31" i="1"/>
  <c r="Q31" i="1"/>
  <c r="Q32" i="1"/>
  <c r="P34" i="1"/>
  <c r="P35" i="1"/>
  <c r="P36" i="1"/>
  <c r="P33" i="1"/>
  <c r="Q33" i="1"/>
  <c r="Q34" i="1"/>
  <c r="Q35" i="1"/>
  <c r="Q36" i="1"/>
  <c r="P38" i="1"/>
  <c r="P39" i="1"/>
  <c r="P37" i="1"/>
  <c r="Q37" i="1"/>
  <c r="Q38" i="1"/>
  <c r="Q39" i="1"/>
  <c r="P41" i="1"/>
  <c r="P42" i="1"/>
  <c r="P43" i="1"/>
  <c r="P44" i="1"/>
  <c r="P45" i="1"/>
  <c r="P46" i="1"/>
  <c r="P40" i="1"/>
  <c r="Q40" i="1"/>
  <c r="Q41" i="1"/>
  <c r="Q42" i="1"/>
  <c r="Q43" i="1"/>
  <c r="Q44" i="1"/>
  <c r="Q45" i="1"/>
  <c r="Q46" i="1"/>
  <c r="P48" i="1"/>
  <c r="P49" i="1"/>
  <c r="P50" i="1"/>
  <c r="P51" i="1"/>
  <c r="P52" i="1"/>
  <c r="P47" i="1"/>
  <c r="Q47" i="1"/>
  <c r="Q48" i="1"/>
  <c r="Q49" i="1"/>
  <c r="Q50" i="1"/>
  <c r="Q51" i="1"/>
  <c r="Q52" i="1"/>
  <c r="P54" i="1"/>
  <c r="P55" i="1"/>
  <c r="P53" i="1"/>
  <c r="Q53" i="1"/>
  <c r="Q54" i="1"/>
  <c r="Q55" i="1"/>
  <c r="P57" i="1"/>
  <c r="P58" i="1"/>
  <c r="P59" i="1"/>
  <c r="P60" i="1"/>
  <c r="P61" i="1"/>
  <c r="P62" i="1"/>
  <c r="P63" i="1"/>
  <c r="P64" i="1"/>
  <c r="P65" i="1"/>
  <c r="P66" i="1"/>
  <c r="P56" i="1"/>
  <c r="Q56" i="1"/>
  <c r="Q57" i="1"/>
  <c r="Q58" i="1"/>
  <c r="Q59" i="1"/>
  <c r="Q60" i="1"/>
  <c r="Q61" i="1"/>
  <c r="Q62" i="1"/>
  <c r="Q63" i="1"/>
  <c r="Q64" i="1"/>
  <c r="Q65" i="1"/>
  <c r="Q66" i="1"/>
  <c r="P68" i="1"/>
  <c r="P69" i="1"/>
  <c r="P67" i="1"/>
  <c r="Q67" i="1"/>
  <c r="Q68" i="1"/>
  <c r="Q69" i="1"/>
  <c r="P71" i="1"/>
  <c r="P72" i="1"/>
  <c r="P73" i="1"/>
  <c r="P74" i="1"/>
  <c r="P75" i="1"/>
  <c r="P70" i="1"/>
  <c r="Q70" i="1"/>
  <c r="Q71" i="1"/>
  <c r="Q72" i="1"/>
  <c r="Q73" i="1"/>
  <c r="Q74" i="1"/>
  <c r="Q75" i="1"/>
  <c r="P77" i="1"/>
  <c r="P78" i="1"/>
  <c r="P79" i="1"/>
  <c r="P76" i="1"/>
  <c r="Q76" i="1"/>
  <c r="Q77" i="1"/>
  <c r="Q78" i="1"/>
  <c r="Q79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80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P97" i="1"/>
  <c r="P98" i="1"/>
  <c r="P99" i="1"/>
  <c r="P100" i="1"/>
  <c r="P101" i="1"/>
  <c r="P102" i="1"/>
  <c r="P103" i="1"/>
  <c r="P104" i="1"/>
  <c r="P105" i="1"/>
  <c r="P106" i="1"/>
  <c r="P96" i="1"/>
  <c r="Q96" i="1"/>
  <c r="Q97" i="1"/>
  <c r="Q98" i="1"/>
  <c r="Q99" i="1"/>
  <c r="Q100" i="1"/>
  <c r="Q101" i="1"/>
  <c r="Q102" i="1"/>
  <c r="Q103" i="1"/>
  <c r="Q104" i="1"/>
  <c r="Q105" i="1"/>
  <c r="Q106" i="1"/>
  <c r="P108" i="1"/>
  <c r="P107" i="1"/>
  <c r="Q107" i="1"/>
  <c r="Q108" i="1"/>
  <c r="P110" i="1"/>
  <c r="P111" i="1"/>
  <c r="P112" i="1"/>
  <c r="P113" i="1"/>
  <c r="P114" i="1"/>
  <c r="P109" i="1"/>
  <c r="Q109" i="1"/>
  <c r="Q110" i="1"/>
  <c r="Q111" i="1"/>
  <c r="Q112" i="1"/>
  <c r="Q113" i="1"/>
  <c r="Q114" i="1"/>
  <c r="P116" i="1"/>
  <c r="P117" i="1"/>
  <c r="P115" i="1"/>
  <c r="Q115" i="1"/>
  <c r="Q116" i="1"/>
  <c r="Q117" i="1"/>
  <c r="P119" i="1"/>
  <c r="P120" i="1"/>
  <c r="P121" i="1"/>
  <c r="P122" i="1"/>
  <c r="P118" i="1"/>
  <c r="Q118" i="1"/>
  <c r="Q119" i="1"/>
  <c r="Q120" i="1"/>
  <c r="Q121" i="1"/>
  <c r="Q122" i="1"/>
  <c r="P124" i="1"/>
  <c r="P125" i="1"/>
  <c r="P123" i="1"/>
  <c r="Q123" i="1"/>
  <c r="Q124" i="1"/>
  <c r="Q125" i="1"/>
  <c r="P127" i="1"/>
  <c r="P126" i="1"/>
  <c r="Q126" i="1"/>
  <c r="Q127" i="1"/>
  <c r="P129" i="1"/>
  <c r="P128" i="1"/>
  <c r="Q128" i="1"/>
  <c r="Q129" i="1"/>
  <c r="P131" i="1"/>
  <c r="P132" i="1"/>
  <c r="P130" i="1"/>
  <c r="Q130" i="1"/>
  <c r="Q131" i="1"/>
  <c r="Q132" i="1"/>
  <c r="P134" i="1"/>
  <c r="P135" i="1"/>
  <c r="P136" i="1"/>
  <c r="P137" i="1"/>
  <c r="P138" i="1"/>
  <c r="P139" i="1"/>
  <c r="P133" i="1"/>
  <c r="Q133" i="1"/>
  <c r="Q134" i="1"/>
  <c r="Q135" i="1"/>
  <c r="Q136" i="1"/>
  <c r="Q137" i="1"/>
  <c r="Q138" i="1"/>
  <c r="Q139" i="1"/>
  <c r="M3" i="1"/>
  <c r="M2" i="1"/>
  <c r="M7" i="1"/>
  <c r="N7" i="1"/>
  <c r="M9" i="1"/>
  <c r="M10" i="1"/>
  <c r="M11" i="1"/>
  <c r="M12" i="1"/>
  <c r="M13" i="1"/>
  <c r="M14" i="1"/>
  <c r="M8" i="1"/>
  <c r="N8" i="1"/>
  <c r="N9" i="1"/>
  <c r="N10" i="1"/>
  <c r="N11" i="1"/>
  <c r="N12" i="1"/>
  <c r="N13" i="1"/>
  <c r="N14" i="1"/>
  <c r="M16" i="1"/>
  <c r="M17" i="1"/>
  <c r="M18" i="1"/>
  <c r="M15" i="1"/>
  <c r="N15" i="1"/>
  <c r="N16" i="1"/>
  <c r="N17" i="1"/>
  <c r="N18" i="1"/>
  <c r="M20" i="1"/>
  <c r="M21" i="1"/>
  <c r="M22" i="1"/>
  <c r="M23" i="1"/>
  <c r="M24" i="1"/>
  <c r="M19" i="1"/>
  <c r="N19" i="1"/>
  <c r="N20" i="1"/>
  <c r="N21" i="1"/>
  <c r="N22" i="1"/>
  <c r="N23" i="1"/>
  <c r="N24" i="1"/>
  <c r="M26" i="1"/>
  <c r="M27" i="1"/>
  <c r="M25" i="1"/>
  <c r="N25" i="1"/>
  <c r="N26" i="1"/>
  <c r="N27" i="1"/>
  <c r="M29" i="1"/>
  <c r="M30" i="1"/>
  <c r="M28" i="1"/>
  <c r="N28" i="1"/>
  <c r="N29" i="1"/>
  <c r="N30" i="1"/>
  <c r="M32" i="1"/>
  <c r="M31" i="1"/>
  <c r="N31" i="1"/>
  <c r="N32" i="1"/>
  <c r="M34" i="1"/>
  <c r="M35" i="1"/>
  <c r="M36" i="1"/>
  <c r="M33" i="1"/>
  <c r="N33" i="1"/>
  <c r="N34" i="1"/>
  <c r="N35" i="1"/>
  <c r="N36" i="1"/>
  <c r="M38" i="1"/>
  <c r="M39" i="1"/>
  <c r="M37" i="1"/>
  <c r="N37" i="1"/>
  <c r="N38" i="1"/>
  <c r="N39" i="1"/>
  <c r="M41" i="1"/>
  <c r="M42" i="1"/>
  <c r="M43" i="1"/>
  <c r="M44" i="1"/>
  <c r="M45" i="1"/>
  <c r="M46" i="1"/>
  <c r="M40" i="1"/>
  <c r="N40" i="1"/>
  <c r="N41" i="1"/>
  <c r="N42" i="1"/>
  <c r="N43" i="1"/>
  <c r="N44" i="1"/>
  <c r="N45" i="1"/>
  <c r="N46" i="1"/>
  <c r="M48" i="1"/>
  <c r="M49" i="1"/>
  <c r="M50" i="1"/>
  <c r="M51" i="1"/>
  <c r="M52" i="1"/>
  <c r="M47" i="1"/>
  <c r="N47" i="1"/>
  <c r="N48" i="1"/>
  <c r="N49" i="1"/>
  <c r="N50" i="1"/>
  <c r="N51" i="1"/>
  <c r="N52" i="1"/>
  <c r="M54" i="1"/>
  <c r="M55" i="1"/>
  <c r="M53" i="1"/>
  <c r="N53" i="1"/>
  <c r="N54" i="1"/>
  <c r="N55" i="1"/>
  <c r="M57" i="1"/>
  <c r="M58" i="1"/>
  <c r="M59" i="1"/>
  <c r="M60" i="1"/>
  <c r="M61" i="1"/>
  <c r="M62" i="1"/>
  <c r="M63" i="1"/>
  <c r="M64" i="1"/>
  <c r="M65" i="1"/>
  <c r="M66" i="1"/>
  <c r="M56" i="1"/>
  <c r="N56" i="1"/>
  <c r="N57" i="1"/>
  <c r="N58" i="1"/>
  <c r="N59" i="1"/>
  <c r="N60" i="1"/>
  <c r="N61" i="1"/>
  <c r="N62" i="1"/>
  <c r="N63" i="1"/>
  <c r="N64" i="1"/>
  <c r="N65" i="1"/>
  <c r="N66" i="1"/>
  <c r="M68" i="1"/>
  <c r="M69" i="1"/>
  <c r="M67" i="1"/>
  <c r="N67" i="1"/>
  <c r="N68" i="1"/>
  <c r="N69" i="1"/>
  <c r="M71" i="1"/>
  <c r="M72" i="1"/>
  <c r="M73" i="1"/>
  <c r="M74" i="1"/>
  <c r="M75" i="1"/>
  <c r="M70" i="1"/>
  <c r="N70" i="1"/>
  <c r="N71" i="1"/>
  <c r="N72" i="1"/>
  <c r="N73" i="1"/>
  <c r="N74" i="1"/>
  <c r="N75" i="1"/>
  <c r="M77" i="1"/>
  <c r="M78" i="1"/>
  <c r="M79" i="1"/>
  <c r="M76" i="1"/>
  <c r="N76" i="1"/>
  <c r="N77" i="1"/>
  <c r="N78" i="1"/>
  <c r="N79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80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M97" i="1"/>
  <c r="M98" i="1"/>
  <c r="M99" i="1"/>
  <c r="M100" i="1"/>
  <c r="M101" i="1"/>
  <c r="M102" i="1"/>
  <c r="M103" i="1"/>
  <c r="M104" i="1"/>
  <c r="M105" i="1"/>
  <c r="M106" i="1"/>
  <c r="M96" i="1"/>
  <c r="N96" i="1"/>
  <c r="N97" i="1"/>
  <c r="N98" i="1"/>
  <c r="N99" i="1"/>
  <c r="N100" i="1"/>
  <c r="N101" i="1"/>
  <c r="N102" i="1"/>
  <c r="N103" i="1"/>
  <c r="N104" i="1"/>
  <c r="N105" i="1"/>
  <c r="N106" i="1"/>
  <c r="M108" i="1"/>
  <c r="M107" i="1"/>
  <c r="N107" i="1"/>
  <c r="N108" i="1"/>
  <c r="M110" i="1"/>
  <c r="M111" i="1"/>
  <c r="M112" i="1"/>
  <c r="M113" i="1"/>
  <c r="M114" i="1"/>
  <c r="M109" i="1"/>
  <c r="N109" i="1"/>
  <c r="N110" i="1"/>
  <c r="N111" i="1"/>
  <c r="N112" i="1"/>
  <c r="N113" i="1"/>
  <c r="N114" i="1"/>
  <c r="M116" i="1"/>
  <c r="M117" i="1"/>
  <c r="M115" i="1"/>
  <c r="N115" i="1"/>
  <c r="N116" i="1"/>
  <c r="N117" i="1"/>
  <c r="M119" i="1"/>
  <c r="M120" i="1"/>
  <c r="M121" i="1"/>
  <c r="M122" i="1"/>
  <c r="M118" i="1"/>
  <c r="N118" i="1"/>
  <c r="N119" i="1"/>
  <c r="N120" i="1"/>
  <c r="N121" i="1"/>
  <c r="N122" i="1"/>
  <c r="M124" i="1"/>
  <c r="M125" i="1"/>
  <c r="M123" i="1"/>
  <c r="N123" i="1"/>
  <c r="N124" i="1"/>
  <c r="N125" i="1"/>
  <c r="M127" i="1"/>
  <c r="M126" i="1"/>
  <c r="N126" i="1"/>
  <c r="N127" i="1"/>
  <c r="M129" i="1"/>
  <c r="M128" i="1"/>
  <c r="N128" i="1"/>
  <c r="N129" i="1"/>
  <c r="M131" i="1"/>
  <c r="M132" i="1"/>
  <c r="M130" i="1"/>
  <c r="N130" i="1"/>
  <c r="N131" i="1"/>
  <c r="N132" i="1"/>
  <c r="M134" i="1"/>
  <c r="M135" i="1"/>
  <c r="M136" i="1"/>
  <c r="M137" i="1"/>
  <c r="M138" i="1"/>
  <c r="M139" i="1"/>
  <c r="M133" i="1"/>
  <c r="N133" i="1"/>
  <c r="N134" i="1"/>
  <c r="N135" i="1"/>
  <c r="N136" i="1"/>
  <c r="N137" i="1"/>
  <c r="N138" i="1"/>
  <c r="N139" i="1"/>
  <c r="M6" i="1"/>
  <c r="I6" i="1"/>
  <c r="O6" i="1"/>
  <c r="C6" i="1"/>
  <c r="N6" i="1"/>
  <c r="J7" i="1"/>
  <c r="K7" i="1"/>
  <c r="J9" i="1"/>
  <c r="J10" i="1"/>
  <c r="J11" i="1"/>
  <c r="J12" i="1"/>
  <c r="J13" i="1"/>
  <c r="J14" i="1"/>
  <c r="J8" i="1"/>
  <c r="K8" i="1"/>
  <c r="K9" i="1"/>
  <c r="K10" i="1"/>
  <c r="K11" i="1"/>
  <c r="K12" i="1"/>
  <c r="K13" i="1"/>
  <c r="K14" i="1"/>
  <c r="J16" i="1"/>
  <c r="J17" i="1"/>
  <c r="J18" i="1"/>
  <c r="J15" i="1"/>
  <c r="K15" i="1"/>
  <c r="K16" i="1"/>
  <c r="K17" i="1"/>
  <c r="K18" i="1"/>
  <c r="J20" i="1"/>
  <c r="J21" i="1"/>
  <c r="J22" i="1"/>
  <c r="J23" i="1"/>
  <c r="J24" i="1"/>
  <c r="J19" i="1"/>
  <c r="K19" i="1"/>
  <c r="K20" i="1"/>
  <c r="K21" i="1"/>
  <c r="K22" i="1"/>
  <c r="K23" i="1"/>
  <c r="K24" i="1"/>
  <c r="J26" i="1"/>
  <c r="J27" i="1"/>
  <c r="J25" i="1"/>
  <c r="K25" i="1"/>
  <c r="K26" i="1"/>
  <c r="K27" i="1"/>
  <c r="J29" i="1"/>
  <c r="J30" i="1"/>
  <c r="J28" i="1"/>
  <c r="K28" i="1"/>
  <c r="K29" i="1"/>
  <c r="K30" i="1"/>
  <c r="J32" i="1"/>
  <c r="J31" i="1"/>
  <c r="K31" i="1"/>
  <c r="K32" i="1"/>
  <c r="J34" i="1"/>
  <c r="J35" i="1"/>
  <c r="J36" i="1"/>
  <c r="J33" i="1"/>
  <c r="K33" i="1"/>
  <c r="K34" i="1"/>
  <c r="K35" i="1"/>
  <c r="K36" i="1"/>
  <c r="J38" i="1"/>
  <c r="J39" i="1"/>
  <c r="J37" i="1"/>
  <c r="K37" i="1"/>
  <c r="K38" i="1"/>
  <c r="K39" i="1"/>
  <c r="K40" i="1"/>
  <c r="K41" i="1"/>
  <c r="K42" i="1"/>
  <c r="K43" i="1"/>
  <c r="K44" i="1"/>
  <c r="K45" i="1"/>
  <c r="K46" i="1"/>
  <c r="J48" i="1"/>
  <c r="J49" i="1"/>
  <c r="J50" i="1"/>
  <c r="J51" i="1"/>
  <c r="J52" i="1"/>
  <c r="J47" i="1"/>
  <c r="K47" i="1"/>
  <c r="K48" i="1"/>
  <c r="K49" i="1"/>
  <c r="K50" i="1"/>
  <c r="K51" i="1"/>
  <c r="K52" i="1"/>
  <c r="J54" i="1"/>
  <c r="J55" i="1"/>
  <c r="J53" i="1"/>
  <c r="K53" i="1"/>
  <c r="K54" i="1"/>
  <c r="K55" i="1"/>
  <c r="J57" i="1"/>
  <c r="J58" i="1"/>
  <c r="J59" i="1"/>
  <c r="J60" i="1"/>
  <c r="J61" i="1"/>
  <c r="J62" i="1"/>
  <c r="J63" i="1"/>
  <c r="J64" i="1"/>
  <c r="J65" i="1"/>
  <c r="J66" i="1"/>
  <c r="J56" i="1"/>
  <c r="K56" i="1"/>
  <c r="K57" i="1"/>
  <c r="K58" i="1"/>
  <c r="K59" i="1"/>
  <c r="K60" i="1"/>
  <c r="K61" i="1"/>
  <c r="K62" i="1"/>
  <c r="K63" i="1"/>
  <c r="K64" i="1"/>
  <c r="K65" i="1"/>
  <c r="K66" i="1"/>
  <c r="J68" i="1"/>
  <c r="J69" i="1"/>
  <c r="J67" i="1"/>
  <c r="K67" i="1"/>
  <c r="K68" i="1"/>
  <c r="K69" i="1"/>
  <c r="J71" i="1"/>
  <c r="J72" i="1"/>
  <c r="J73" i="1"/>
  <c r="J74" i="1"/>
  <c r="J75" i="1"/>
  <c r="J70" i="1"/>
  <c r="K70" i="1"/>
  <c r="K71" i="1"/>
  <c r="K72" i="1"/>
  <c r="K73" i="1"/>
  <c r="K74" i="1"/>
  <c r="K75" i="1"/>
  <c r="J77" i="1"/>
  <c r="J78" i="1"/>
  <c r="J79" i="1"/>
  <c r="J76" i="1"/>
  <c r="K76" i="1"/>
  <c r="K77" i="1"/>
  <c r="K78" i="1"/>
  <c r="K79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80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J97" i="1"/>
  <c r="J98" i="1"/>
  <c r="J99" i="1"/>
  <c r="J100" i="1"/>
  <c r="J101" i="1"/>
  <c r="J102" i="1"/>
  <c r="J103" i="1"/>
  <c r="J104" i="1"/>
  <c r="J105" i="1"/>
  <c r="J106" i="1"/>
  <c r="J96" i="1"/>
  <c r="K96" i="1"/>
  <c r="K97" i="1"/>
  <c r="K98" i="1"/>
  <c r="K99" i="1"/>
  <c r="K100" i="1"/>
  <c r="K101" i="1"/>
  <c r="K102" i="1"/>
  <c r="K103" i="1"/>
  <c r="K104" i="1"/>
  <c r="K105" i="1"/>
  <c r="K106" i="1"/>
  <c r="J108" i="1"/>
  <c r="J107" i="1"/>
  <c r="K107" i="1"/>
  <c r="K108" i="1"/>
  <c r="J110" i="1"/>
  <c r="J111" i="1"/>
  <c r="J112" i="1"/>
  <c r="J113" i="1"/>
  <c r="J114" i="1"/>
  <c r="J109" i="1"/>
  <c r="K109" i="1"/>
  <c r="K110" i="1"/>
  <c r="K111" i="1"/>
  <c r="K112" i="1"/>
  <c r="K113" i="1"/>
  <c r="K114" i="1"/>
  <c r="J116" i="1"/>
  <c r="J117" i="1"/>
  <c r="J115" i="1"/>
  <c r="K115" i="1"/>
  <c r="K116" i="1"/>
  <c r="K117" i="1"/>
  <c r="J119" i="1"/>
  <c r="J120" i="1"/>
  <c r="J121" i="1"/>
  <c r="J122" i="1"/>
  <c r="J118" i="1"/>
  <c r="K118" i="1"/>
  <c r="K119" i="1"/>
  <c r="K120" i="1"/>
  <c r="K121" i="1"/>
  <c r="K122" i="1"/>
  <c r="J124" i="1"/>
  <c r="J125" i="1"/>
  <c r="J123" i="1"/>
  <c r="K123" i="1"/>
  <c r="K124" i="1"/>
  <c r="K125" i="1"/>
  <c r="J127" i="1"/>
  <c r="J126" i="1"/>
  <c r="K126" i="1"/>
  <c r="K127" i="1"/>
  <c r="J129" i="1"/>
  <c r="J128" i="1"/>
  <c r="K128" i="1"/>
  <c r="K129" i="1"/>
  <c r="J131" i="1"/>
  <c r="J132" i="1"/>
  <c r="J130" i="1"/>
  <c r="K130" i="1"/>
  <c r="K131" i="1"/>
  <c r="K132" i="1"/>
  <c r="J134" i="1"/>
  <c r="J135" i="1"/>
  <c r="J136" i="1"/>
  <c r="J137" i="1"/>
  <c r="J138" i="1"/>
  <c r="J139" i="1"/>
  <c r="J133" i="1"/>
  <c r="K133" i="1"/>
  <c r="K134" i="1"/>
  <c r="K135" i="1"/>
  <c r="K136" i="1"/>
  <c r="K137" i="1"/>
  <c r="K138" i="1"/>
  <c r="K139" i="1"/>
  <c r="J6" i="1"/>
  <c r="L6" i="1"/>
  <c r="K6" i="1"/>
  <c r="J5" i="1"/>
  <c r="C5" i="1"/>
  <c r="K5" i="1"/>
  <c r="CP124" i="5"/>
  <c r="C15" i="4"/>
  <c r="AN3" i="9"/>
  <c r="X124" i="5"/>
  <c r="C5" i="4"/>
  <c r="AE124" i="5"/>
  <c r="C6" i="4"/>
  <c r="AL124" i="5"/>
  <c r="C7" i="4"/>
  <c r="AS124" i="5"/>
  <c r="C8" i="4"/>
  <c r="AZ124" i="5"/>
  <c r="C9" i="4"/>
  <c r="BG124" i="5"/>
  <c r="C10" i="4"/>
  <c r="BN124" i="5"/>
  <c r="C11" i="4"/>
  <c r="BU124" i="5"/>
  <c r="C12" i="4"/>
  <c r="CB124" i="5"/>
  <c r="C13" i="4"/>
  <c r="CI124" i="5"/>
  <c r="C14" i="4"/>
  <c r="C16" i="4"/>
  <c r="C17" i="4"/>
  <c r="C18" i="4"/>
  <c r="C19" i="4"/>
  <c r="C20" i="4"/>
  <c r="C21" i="4"/>
  <c r="C22" i="4"/>
  <c r="E13" i="4"/>
  <c r="E14" i="4"/>
  <c r="E15" i="4"/>
  <c r="AN2" i="9"/>
  <c r="AN6" i="9"/>
  <c r="I6" i="9"/>
  <c r="AP6" i="9"/>
  <c r="AN7" i="9"/>
  <c r="AN8" i="9"/>
  <c r="AN9" i="9"/>
  <c r="AN10" i="9"/>
  <c r="AN11" i="9"/>
  <c r="AN12" i="9"/>
  <c r="AN13" i="9"/>
  <c r="AN5" i="9"/>
  <c r="I7" i="9"/>
  <c r="I8" i="9"/>
  <c r="I9" i="9"/>
  <c r="I10" i="9"/>
  <c r="I11" i="9"/>
  <c r="I12" i="9"/>
  <c r="I13" i="9"/>
  <c r="I5" i="9"/>
  <c r="AP5" i="9"/>
  <c r="AP7" i="9"/>
  <c r="AP8" i="9"/>
  <c r="AP9" i="9"/>
  <c r="AP10" i="9"/>
  <c r="AP11" i="9"/>
  <c r="AP12" i="9"/>
  <c r="AP13" i="9"/>
  <c r="AN15" i="9"/>
  <c r="AN16" i="9"/>
  <c r="AN17" i="9"/>
  <c r="AN18" i="9"/>
  <c r="AN19" i="9"/>
  <c r="AN20" i="9"/>
  <c r="AN21" i="9"/>
  <c r="AN22" i="9"/>
  <c r="AN23" i="9"/>
  <c r="AN24" i="9"/>
  <c r="AN25" i="9"/>
  <c r="AN26" i="9"/>
  <c r="AN27" i="9"/>
  <c r="AN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14" i="9"/>
  <c r="AP14" i="9"/>
  <c r="AP15" i="9"/>
  <c r="AP16" i="9"/>
  <c r="AP17" i="9"/>
  <c r="AP18" i="9"/>
  <c r="AP19" i="9"/>
  <c r="AP20" i="9"/>
  <c r="AP21" i="9"/>
  <c r="AP22" i="9"/>
  <c r="AP23" i="9"/>
  <c r="AP24" i="9"/>
  <c r="AP25" i="9"/>
  <c r="AP26" i="9"/>
  <c r="AP27" i="9"/>
  <c r="AN29" i="9"/>
  <c r="AN30" i="9"/>
  <c r="AN31" i="9"/>
  <c r="AN32" i="9"/>
  <c r="AN33" i="9"/>
  <c r="AN34" i="9"/>
  <c r="AN35" i="9"/>
  <c r="AN36" i="9"/>
  <c r="AN28" i="9"/>
  <c r="I29" i="9"/>
  <c r="I30" i="9"/>
  <c r="I31" i="9"/>
  <c r="I32" i="9"/>
  <c r="I33" i="9"/>
  <c r="I34" i="9"/>
  <c r="I35" i="9"/>
  <c r="I36" i="9"/>
  <c r="I28" i="9"/>
  <c r="AP28" i="9"/>
  <c r="AP29" i="9"/>
  <c r="AP30" i="9"/>
  <c r="AP31" i="9"/>
  <c r="AP32" i="9"/>
  <c r="AP33" i="9"/>
  <c r="AP34" i="9"/>
  <c r="AP35" i="9"/>
  <c r="AP36" i="9"/>
  <c r="AN38" i="9"/>
  <c r="AN39" i="9"/>
  <c r="AN40" i="9"/>
  <c r="AN41" i="9"/>
  <c r="AN42" i="9"/>
  <c r="AN43" i="9"/>
  <c r="AN44" i="9"/>
  <c r="AN37" i="9"/>
  <c r="I38" i="9"/>
  <c r="I39" i="9"/>
  <c r="I40" i="9"/>
  <c r="I41" i="9"/>
  <c r="I42" i="9"/>
  <c r="I43" i="9"/>
  <c r="I44" i="9"/>
  <c r="I37" i="9"/>
  <c r="AP37" i="9"/>
  <c r="AP38" i="9"/>
  <c r="AP39" i="9"/>
  <c r="AP40" i="9"/>
  <c r="AP41" i="9"/>
  <c r="AP42" i="9"/>
  <c r="AP43" i="9"/>
  <c r="AP44" i="9"/>
  <c r="AN46" i="9"/>
  <c r="AN47" i="9"/>
  <c r="AN48" i="9"/>
  <c r="AN49" i="9"/>
  <c r="AN45" i="9"/>
  <c r="I46" i="9"/>
  <c r="I47" i="9"/>
  <c r="I48" i="9"/>
  <c r="I49" i="9"/>
  <c r="I45" i="9"/>
  <c r="AP45" i="9"/>
  <c r="AP46" i="9"/>
  <c r="AP47" i="9"/>
  <c r="AP48" i="9"/>
  <c r="AP49" i="9"/>
  <c r="AN51" i="9"/>
  <c r="AN50" i="9"/>
  <c r="I51" i="9"/>
  <c r="I50" i="9"/>
  <c r="AP50" i="9"/>
  <c r="AP51" i="9"/>
  <c r="AN53" i="9"/>
  <c r="AN54" i="9"/>
  <c r="AN55" i="9"/>
  <c r="AN52" i="9"/>
  <c r="I53" i="9"/>
  <c r="I54" i="9"/>
  <c r="I55" i="9"/>
  <c r="I52" i="9"/>
  <c r="AP52" i="9"/>
  <c r="AP53" i="9"/>
  <c r="AP54" i="9"/>
  <c r="AP55" i="9"/>
  <c r="AN57" i="9"/>
  <c r="AN58" i="9"/>
  <c r="AN59" i="9"/>
  <c r="AN56" i="9"/>
  <c r="I57" i="9"/>
  <c r="I58" i="9"/>
  <c r="I59" i="9"/>
  <c r="I56" i="9"/>
  <c r="AP56" i="9"/>
  <c r="AP57" i="9"/>
  <c r="AP58" i="9"/>
  <c r="AP59" i="9"/>
  <c r="AN61" i="9"/>
  <c r="AN62" i="9"/>
  <c r="AN63" i="9"/>
  <c r="AN64" i="9"/>
  <c r="AN65" i="9"/>
  <c r="AN66" i="9"/>
  <c r="AN67" i="9"/>
  <c r="AN68" i="9"/>
  <c r="AN60" i="9"/>
  <c r="I61" i="9"/>
  <c r="I62" i="9"/>
  <c r="I63" i="9"/>
  <c r="I64" i="9"/>
  <c r="I65" i="9"/>
  <c r="I66" i="9"/>
  <c r="I67" i="9"/>
  <c r="I68" i="9"/>
  <c r="I60" i="9"/>
  <c r="AP60" i="9"/>
  <c r="AP61" i="9"/>
  <c r="AP62" i="9"/>
  <c r="AP63" i="9"/>
  <c r="AP64" i="9"/>
  <c r="AP65" i="9"/>
  <c r="AP66" i="9"/>
  <c r="AP67" i="9"/>
  <c r="AP68" i="9"/>
  <c r="AN70" i="9"/>
  <c r="AN71" i="9"/>
  <c r="AN72" i="9"/>
  <c r="AN69" i="9"/>
  <c r="I70" i="9"/>
  <c r="I71" i="9"/>
  <c r="I72" i="9"/>
  <c r="I69" i="9"/>
  <c r="AP69" i="9"/>
  <c r="AP70" i="9"/>
  <c r="AP71" i="9"/>
  <c r="AP72" i="9"/>
  <c r="AN74" i="9"/>
  <c r="AN75" i="9"/>
  <c r="AN76" i="9"/>
  <c r="AN77" i="9"/>
  <c r="AN73" i="9"/>
  <c r="I74" i="9"/>
  <c r="I75" i="9"/>
  <c r="I76" i="9"/>
  <c r="I77" i="9"/>
  <c r="I73" i="9"/>
  <c r="AP73" i="9"/>
  <c r="AP74" i="9"/>
  <c r="AP75" i="9"/>
  <c r="AP76" i="9"/>
  <c r="AP77" i="9"/>
  <c r="AN79" i="9"/>
  <c r="AN80" i="9"/>
  <c r="AN81" i="9"/>
  <c r="AN78" i="9"/>
  <c r="I79" i="9"/>
  <c r="I80" i="9"/>
  <c r="I81" i="9"/>
  <c r="I78" i="9"/>
  <c r="AP78" i="9"/>
  <c r="AP79" i="9"/>
  <c r="AP80" i="9"/>
  <c r="AP81" i="9"/>
  <c r="C6" i="9"/>
  <c r="C7" i="9"/>
  <c r="C8" i="9"/>
  <c r="C9" i="9"/>
  <c r="C10" i="9"/>
  <c r="C11" i="9"/>
  <c r="C12" i="9"/>
  <c r="C13" i="9"/>
  <c r="C5" i="9"/>
  <c r="AO5" i="9"/>
  <c r="AO7" i="9"/>
  <c r="AO8" i="9"/>
  <c r="AO9" i="9"/>
  <c r="AO10" i="9"/>
  <c r="AO11" i="9"/>
  <c r="AO12" i="9"/>
  <c r="AO13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14" i="9"/>
  <c r="AO14" i="9"/>
  <c r="AO15" i="9"/>
  <c r="AO16" i="9"/>
  <c r="AO17" i="9"/>
  <c r="AO18" i="9"/>
  <c r="AO19" i="9"/>
  <c r="AO20" i="9"/>
  <c r="AO21" i="9"/>
  <c r="AO22" i="9"/>
  <c r="AO23" i="9"/>
  <c r="AO24" i="9"/>
  <c r="AO25" i="9"/>
  <c r="AO26" i="9"/>
  <c r="AO27" i="9"/>
  <c r="C29" i="9"/>
  <c r="C30" i="9"/>
  <c r="C31" i="9"/>
  <c r="C32" i="9"/>
  <c r="C33" i="9"/>
  <c r="C34" i="9"/>
  <c r="C35" i="9"/>
  <c r="C36" i="9"/>
  <c r="C28" i="9"/>
  <c r="AO28" i="9"/>
  <c r="AO29" i="9"/>
  <c r="AO30" i="9"/>
  <c r="AO31" i="9"/>
  <c r="AO32" i="9"/>
  <c r="AO33" i="9"/>
  <c r="AO34" i="9"/>
  <c r="AO35" i="9"/>
  <c r="AO36" i="9"/>
  <c r="C38" i="9"/>
  <c r="C39" i="9"/>
  <c r="C40" i="9"/>
  <c r="C41" i="9"/>
  <c r="C42" i="9"/>
  <c r="C43" i="9"/>
  <c r="C44" i="9"/>
  <c r="C37" i="9"/>
  <c r="AO37" i="9"/>
  <c r="AO38" i="9"/>
  <c r="AO39" i="9"/>
  <c r="AO40" i="9"/>
  <c r="AO41" i="9"/>
  <c r="AO42" i="9"/>
  <c r="AO43" i="9"/>
  <c r="AO44" i="9"/>
  <c r="C46" i="9"/>
  <c r="C47" i="9"/>
  <c r="C48" i="9"/>
  <c r="C49" i="9"/>
  <c r="C45" i="9"/>
  <c r="AO45" i="9"/>
  <c r="AO46" i="9"/>
  <c r="AO47" i="9"/>
  <c r="AO48" i="9"/>
  <c r="AO49" i="9"/>
  <c r="C51" i="9"/>
  <c r="C50" i="9"/>
  <c r="AO50" i="9"/>
  <c r="AO51" i="9"/>
  <c r="C53" i="9"/>
  <c r="C54" i="9"/>
  <c r="C55" i="9"/>
  <c r="C52" i="9"/>
  <c r="AO52" i="9"/>
  <c r="AO53" i="9"/>
  <c r="AO54" i="9"/>
  <c r="AO55" i="9"/>
  <c r="C57" i="9"/>
  <c r="C58" i="9"/>
  <c r="C59" i="9"/>
  <c r="C56" i="9"/>
  <c r="AO56" i="9"/>
  <c r="AO57" i="9"/>
  <c r="AO58" i="9"/>
  <c r="AO59" i="9"/>
  <c r="C61" i="9"/>
  <c r="C62" i="9"/>
  <c r="C63" i="9"/>
  <c r="C64" i="9"/>
  <c r="C65" i="9"/>
  <c r="C66" i="9"/>
  <c r="C67" i="9"/>
  <c r="C68" i="9"/>
  <c r="C60" i="9"/>
  <c r="AO60" i="9"/>
  <c r="AO61" i="9"/>
  <c r="AO62" i="9"/>
  <c r="AO63" i="9"/>
  <c r="AO64" i="9"/>
  <c r="AO65" i="9"/>
  <c r="AO66" i="9"/>
  <c r="AO67" i="9"/>
  <c r="AO68" i="9"/>
  <c r="C70" i="9"/>
  <c r="C71" i="9"/>
  <c r="C72" i="9"/>
  <c r="C69" i="9"/>
  <c r="AO69" i="9"/>
  <c r="AO70" i="9"/>
  <c r="AO71" i="9"/>
  <c r="AO72" i="9"/>
  <c r="C74" i="9"/>
  <c r="C75" i="9"/>
  <c r="C76" i="9"/>
  <c r="C77" i="9"/>
  <c r="C73" i="9"/>
  <c r="AO73" i="9"/>
  <c r="AO74" i="9"/>
  <c r="AO75" i="9"/>
  <c r="AO76" i="9"/>
  <c r="AO77" i="9"/>
  <c r="C79" i="9"/>
  <c r="C80" i="9"/>
  <c r="C81" i="9"/>
  <c r="C78" i="9"/>
  <c r="AO78" i="9"/>
  <c r="AO79" i="9"/>
  <c r="AO80" i="9"/>
  <c r="AO81" i="9"/>
  <c r="AK3" i="9"/>
  <c r="AK2" i="9"/>
  <c r="AK38" i="9"/>
  <c r="AK39" i="9"/>
  <c r="AK40" i="9"/>
  <c r="AK41" i="9"/>
  <c r="AK42" i="9"/>
  <c r="AK43" i="9"/>
  <c r="AK44" i="9"/>
  <c r="AK37" i="9"/>
  <c r="AM37" i="9"/>
  <c r="AK7" i="9"/>
  <c r="AM7" i="9"/>
  <c r="AK8" i="9"/>
  <c r="AM8" i="9"/>
  <c r="AK9" i="9"/>
  <c r="AM9" i="9"/>
  <c r="AK10" i="9"/>
  <c r="AM10" i="9"/>
  <c r="AK11" i="9"/>
  <c r="AM11" i="9"/>
  <c r="AK12" i="9"/>
  <c r="AM12" i="9"/>
  <c r="AK13" i="9"/>
  <c r="AM13" i="9"/>
  <c r="AK15" i="9"/>
  <c r="AK16" i="9"/>
  <c r="AK17" i="9"/>
  <c r="AK18" i="9"/>
  <c r="AK19" i="9"/>
  <c r="AK20" i="9"/>
  <c r="AK21" i="9"/>
  <c r="AK22" i="9"/>
  <c r="AK23" i="9"/>
  <c r="AK24" i="9"/>
  <c r="AK25" i="9"/>
  <c r="AK26" i="9"/>
  <c r="AK27" i="9"/>
  <c r="AK14" i="9"/>
  <c r="AM14" i="9"/>
  <c r="AM15" i="9"/>
  <c r="AM16" i="9"/>
  <c r="AM17" i="9"/>
  <c r="AM18" i="9"/>
  <c r="AM19" i="9"/>
  <c r="AM20" i="9"/>
  <c r="AM21" i="9"/>
  <c r="AM22" i="9"/>
  <c r="AM23" i="9"/>
  <c r="AM24" i="9"/>
  <c r="AM25" i="9"/>
  <c r="AM26" i="9"/>
  <c r="AM27" i="9"/>
  <c r="AK29" i="9"/>
  <c r="AK30" i="9"/>
  <c r="AK31" i="9"/>
  <c r="AK32" i="9"/>
  <c r="AK33" i="9"/>
  <c r="AK34" i="9"/>
  <c r="AK35" i="9"/>
  <c r="AK36" i="9"/>
  <c r="AK28" i="9"/>
  <c r="AM28" i="9"/>
  <c r="AM29" i="9"/>
  <c r="AM30" i="9"/>
  <c r="AM31" i="9"/>
  <c r="AM32" i="9"/>
  <c r="AM33" i="9"/>
  <c r="AM34" i="9"/>
  <c r="AM35" i="9"/>
  <c r="AM36" i="9"/>
  <c r="AM38" i="9"/>
  <c r="AM39" i="9"/>
  <c r="AM40" i="9"/>
  <c r="AM41" i="9"/>
  <c r="AM42" i="9"/>
  <c r="AM43" i="9"/>
  <c r="AM44" i="9"/>
  <c r="AK46" i="9"/>
  <c r="AK47" i="9"/>
  <c r="AK48" i="9"/>
  <c r="AK49" i="9"/>
  <c r="AK45" i="9"/>
  <c r="AM45" i="9"/>
  <c r="AM46" i="9"/>
  <c r="AM47" i="9"/>
  <c r="AM48" i="9"/>
  <c r="AM49" i="9"/>
  <c r="AK51" i="9"/>
  <c r="AK50" i="9"/>
  <c r="AM50" i="9"/>
  <c r="AM51" i="9"/>
  <c r="AK53" i="9"/>
  <c r="AK54" i="9"/>
  <c r="AK55" i="9"/>
  <c r="AK52" i="9"/>
  <c r="AM52" i="9"/>
  <c r="AM53" i="9"/>
  <c r="AM54" i="9"/>
  <c r="AM55" i="9"/>
  <c r="AK57" i="9"/>
  <c r="AK58" i="9"/>
  <c r="AK59" i="9"/>
  <c r="AK56" i="9"/>
  <c r="AM56" i="9"/>
  <c r="AM57" i="9"/>
  <c r="AM58" i="9"/>
  <c r="AM59" i="9"/>
  <c r="AK61" i="9"/>
  <c r="AK62" i="9"/>
  <c r="AK63" i="9"/>
  <c r="AK64" i="9"/>
  <c r="AK65" i="9"/>
  <c r="AK66" i="9"/>
  <c r="AK67" i="9"/>
  <c r="AK68" i="9"/>
  <c r="AK60" i="9"/>
  <c r="AM60" i="9"/>
  <c r="AM61" i="9"/>
  <c r="AM62" i="9"/>
  <c r="AM63" i="9"/>
  <c r="AM64" i="9"/>
  <c r="AM65" i="9"/>
  <c r="AM66" i="9"/>
  <c r="AM67" i="9"/>
  <c r="AM68" i="9"/>
  <c r="AK70" i="9"/>
  <c r="AK71" i="9"/>
  <c r="AK72" i="9"/>
  <c r="AK69" i="9"/>
  <c r="AM69" i="9"/>
  <c r="AM70" i="9"/>
  <c r="AM71" i="9"/>
  <c r="AM72" i="9"/>
  <c r="AK74" i="9"/>
  <c r="AK75" i="9"/>
  <c r="AK76" i="9"/>
  <c r="AK77" i="9"/>
  <c r="AK73" i="9"/>
  <c r="AM73" i="9"/>
  <c r="AM74" i="9"/>
  <c r="AM75" i="9"/>
  <c r="AM76" i="9"/>
  <c r="AM77" i="9"/>
  <c r="AK79" i="9"/>
  <c r="AK80" i="9"/>
  <c r="AK81" i="9"/>
  <c r="AK78" i="9"/>
  <c r="AM78" i="9"/>
  <c r="AM79" i="9"/>
  <c r="AM80" i="9"/>
  <c r="AM81" i="9"/>
  <c r="AL7" i="9"/>
  <c r="AL8" i="9"/>
  <c r="AL9" i="9"/>
  <c r="AL10" i="9"/>
  <c r="AL11" i="9"/>
  <c r="AL12" i="9"/>
  <c r="AL13" i="9"/>
  <c r="AL14" i="9"/>
  <c r="AL15" i="9"/>
  <c r="AL16" i="9"/>
  <c r="AL17" i="9"/>
  <c r="AL18" i="9"/>
  <c r="AL19" i="9"/>
  <c r="AL20" i="9"/>
  <c r="AL21" i="9"/>
  <c r="AL22" i="9"/>
  <c r="AL23" i="9"/>
  <c r="AL24" i="9"/>
  <c r="AL25" i="9"/>
  <c r="AL26" i="9"/>
  <c r="AL27" i="9"/>
  <c r="AL28" i="9"/>
  <c r="AL29" i="9"/>
  <c r="AL30" i="9"/>
  <c r="AL31" i="9"/>
  <c r="AL32" i="9"/>
  <c r="AL33" i="9"/>
  <c r="AL34" i="9"/>
  <c r="AL35" i="9"/>
  <c r="AL36" i="9"/>
  <c r="AL37" i="9"/>
  <c r="AL38" i="9"/>
  <c r="AL39" i="9"/>
  <c r="AL40" i="9"/>
  <c r="AL41" i="9"/>
  <c r="AL42" i="9"/>
  <c r="AL43" i="9"/>
  <c r="AL44" i="9"/>
  <c r="AL45" i="9"/>
  <c r="AL46" i="9"/>
  <c r="AL47" i="9"/>
  <c r="AL48" i="9"/>
  <c r="AL49" i="9"/>
  <c r="AL50" i="9"/>
  <c r="AL51" i="9"/>
  <c r="AL52" i="9"/>
  <c r="AL53" i="9"/>
  <c r="AL54" i="9"/>
  <c r="AL55" i="9"/>
  <c r="AL56" i="9"/>
  <c r="AL57" i="9"/>
  <c r="AL58" i="9"/>
  <c r="AL59" i="9"/>
  <c r="AL60" i="9"/>
  <c r="AL61" i="9"/>
  <c r="AL62" i="9"/>
  <c r="AL63" i="9"/>
  <c r="AL64" i="9"/>
  <c r="AL65" i="9"/>
  <c r="AL66" i="9"/>
  <c r="AL67" i="9"/>
  <c r="AL68" i="9"/>
  <c r="AL69" i="9"/>
  <c r="AL70" i="9"/>
  <c r="AL71" i="9"/>
  <c r="AL72" i="9"/>
  <c r="AL73" i="9"/>
  <c r="AL74" i="9"/>
  <c r="AL75" i="9"/>
  <c r="AL76" i="9"/>
  <c r="AL77" i="9"/>
  <c r="AL78" i="9"/>
  <c r="AL79" i="9"/>
  <c r="AL80" i="9"/>
  <c r="AL81" i="9"/>
  <c r="AH3" i="9"/>
  <c r="AH2" i="9"/>
  <c r="AH7" i="9"/>
  <c r="AJ7" i="9"/>
  <c r="AH8" i="9"/>
  <c r="AJ8" i="9"/>
  <c r="AH9" i="9"/>
  <c r="AJ9" i="9"/>
  <c r="AH10" i="9"/>
  <c r="AJ10" i="9"/>
  <c r="AH11" i="9"/>
  <c r="AJ11" i="9"/>
  <c r="AH12" i="9"/>
  <c r="AJ12" i="9"/>
  <c r="AH13" i="9"/>
  <c r="AJ13" i="9"/>
  <c r="AH15" i="9"/>
  <c r="AH16" i="9"/>
  <c r="AH17" i="9"/>
  <c r="AH18" i="9"/>
  <c r="AH19" i="9"/>
  <c r="AH20" i="9"/>
  <c r="AH21" i="9"/>
  <c r="AH22" i="9"/>
  <c r="AH23" i="9"/>
  <c r="AH24" i="9"/>
  <c r="AH25" i="9"/>
  <c r="AH26" i="9"/>
  <c r="AH27" i="9"/>
  <c r="AH14" i="9"/>
  <c r="AJ14" i="9"/>
  <c r="AJ15" i="9"/>
  <c r="AJ16" i="9"/>
  <c r="AJ17" i="9"/>
  <c r="AJ18" i="9"/>
  <c r="AJ19" i="9"/>
  <c r="AJ20" i="9"/>
  <c r="AJ21" i="9"/>
  <c r="AJ22" i="9"/>
  <c r="AJ23" i="9"/>
  <c r="AJ24" i="9"/>
  <c r="AJ25" i="9"/>
  <c r="AJ26" i="9"/>
  <c r="AJ27" i="9"/>
  <c r="AH29" i="9"/>
  <c r="AH30" i="9"/>
  <c r="AH31" i="9"/>
  <c r="AH32" i="9"/>
  <c r="AH33" i="9"/>
  <c r="AH34" i="9"/>
  <c r="AH35" i="9"/>
  <c r="AH36" i="9"/>
  <c r="AH28" i="9"/>
  <c r="AJ28" i="9"/>
  <c r="AJ29" i="9"/>
  <c r="AJ30" i="9"/>
  <c r="AJ31" i="9"/>
  <c r="AJ32" i="9"/>
  <c r="AJ33" i="9"/>
  <c r="AJ34" i="9"/>
  <c r="AJ35" i="9"/>
  <c r="AJ36" i="9"/>
  <c r="AH38" i="9"/>
  <c r="AH39" i="9"/>
  <c r="AH40" i="9"/>
  <c r="AH41" i="9"/>
  <c r="AH42" i="9"/>
  <c r="AH43" i="9"/>
  <c r="AH44" i="9"/>
  <c r="AH37" i="9"/>
  <c r="AJ37" i="9"/>
  <c r="AJ38" i="9"/>
  <c r="AJ39" i="9"/>
  <c r="AJ40" i="9"/>
  <c r="AJ41" i="9"/>
  <c r="AJ42" i="9"/>
  <c r="AJ43" i="9"/>
  <c r="AJ44" i="9"/>
  <c r="AH46" i="9"/>
  <c r="AH47" i="9"/>
  <c r="AH48" i="9"/>
  <c r="AH49" i="9"/>
  <c r="AH45" i="9"/>
  <c r="AJ45" i="9"/>
  <c r="AJ46" i="9"/>
  <c r="AJ47" i="9"/>
  <c r="AJ48" i="9"/>
  <c r="AJ49" i="9"/>
  <c r="AH51" i="9"/>
  <c r="AH50" i="9"/>
  <c r="AJ50" i="9"/>
  <c r="AJ51" i="9"/>
  <c r="AH53" i="9"/>
  <c r="AH54" i="9"/>
  <c r="AH55" i="9"/>
  <c r="AH52" i="9"/>
  <c r="AJ52" i="9"/>
  <c r="AJ53" i="9"/>
  <c r="AJ54" i="9"/>
  <c r="AJ55" i="9"/>
  <c r="AH57" i="9"/>
  <c r="AH58" i="9"/>
  <c r="AH59" i="9"/>
  <c r="AH56" i="9"/>
  <c r="AJ56" i="9"/>
  <c r="AJ57" i="9"/>
  <c r="AJ58" i="9"/>
  <c r="AJ59" i="9"/>
  <c r="AH61" i="9"/>
  <c r="AH62" i="9"/>
  <c r="AH63" i="9"/>
  <c r="AH64" i="9"/>
  <c r="AH65" i="9"/>
  <c r="AH66" i="9"/>
  <c r="AH67" i="9"/>
  <c r="AH68" i="9"/>
  <c r="AH60" i="9"/>
  <c r="AJ60" i="9"/>
  <c r="AJ61" i="9"/>
  <c r="AJ62" i="9"/>
  <c r="AJ63" i="9"/>
  <c r="AJ64" i="9"/>
  <c r="AJ65" i="9"/>
  <c r="AJ66" i="9"/>
  <c r="AJ67" i="9"/>
  <c r="AJ68" i="9"/>
  <c r="AH70" i="9"/>
  <c r="AH71" i="9"/>
  <c r="AH72" i="9"/>
  <c r="AH69" i="9"/>
  <c r="AJ69" i="9"/>
  <c r="AJ70" i="9"/>
  <c r="AJ71" i="9"/>
  <c r="AJ72" i="9"/>
  <c r="AH74" i="9"/>
  <c r="AH75" i="9"/>
  <c r="AH76" i="9"/>
  <c r="AH77" i="9"/>
  <c r="AH73" i="9"/>
  <c r="AJ73" i="9"/>
  <c r="AJ74" i="9"/>
  <c r="AJ75" i="9"/>
  <c r="AJ76" i="9"/>
  <c r="AJ77" i="9"/>
  <c r="AH79" i="9"/>
  <c r="AH80" i="9"/>
  <c r="AH81" i="9"/>
  <c r="AH78" i="9"/>
  <c r="AJ78" i="9"/>
  <c r="AJ79" i="9"/>
  <c r="AJ80" i="9"/>
  <c r="AJ81" i="9"/>
  <c r="AI78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9" i="9"/>
  <c r="AI80" i="9"/>
  <c r="AI81" i="9"/>
  <c r="AE3" i="9"/>
  <c r="AE2" i="9"/>
  <c r="AE79" i="9"/>
  <c r="AE80" i="9"/>
  <c r="AE81" i="9"/>
  <c r="AE78" i="9"/>
  <c r="AG78" i="9"/>
  <c r="AE7" i="9"/>
  <c r="AG7" i="9"/>
  <c r="AE8" i="9"/>
  <c r="AG8" i="9"/>
  <c r="AE9" i="9"/>
  <c r="AG9" i="9"/>
  <c r="AE10" i="9"/>
  <c r="AG10" i="9"/>
  <c r="AE11" i="9"/>
  <c r="AG11" i="9"/>
  <c r="AE12" i="9"/>
  <c r="AG12" i="9"/>
  <c r="AE13" i="9"/>
  <c r="AG13" i="9"/>
  <c r="AE15" i="9"/>
  <c r="AE16" i="9"/>
  <c r="AE17" i="9"/>
  <c r="AE18" i="9"/>
  <c r="AE19" i="9"/>
  <c r="AE20" i="9"/>
  <c r="AE21" i="9"/>
  <c r="AE22" i="9"/>
  <c r="AE23" i="9"/>
  <c r="AE24" i="9"/>
  <c r="AE25" i="9"/>
  <c r="AE26" i="9"/>
  <c r="AE27" i="9"/>
  <c r="AE14" i="9"/>
  <c r="AG14" i="9"/>
  <c r="AG15" i="9"/>
  <c r="AG16" i="9"/>
  <c r="AG17" i="9"/>
  <c r="AG18" i="9"/>
  <c r="AG19" i="9"/>
  <c r="AG20" i="9"/>
  <c r="AG21" i="9"/>
  <c r="AG22" i="9"/>
  <c r="AG23" i="9"/>
  <c r="AG24" i="9"/>
  <c r="AG25" i="9"/>
  <c r="AG26" i="9"/>
  <c r="AG27" i="9"/>
  <c r="AE29" i="9"/>
  <c r="AE30" i="9"/>
  <c r="AE31" i="9"/>
  <c r="AE32" i="9"/>
  <c r="AE33" i="9"/>
  <c r="AE34" i="9"/>
  <c r="AE35" i="9"/>
  <c r="AE36" i="9"/>
  <c r="AE28" i="9"/>
  <c r="AG28" i="9"/>
  <c r="AG29" i="9"/>
  <c r="AG30" i="9"/>
  <c r="AG31" i="9"/>
  <c r="AG32" i="9"/>
  <c r="AG33" i="9"/>
  <c r="AG34" i="9"/>
  <c r="AG35" i="9"/>
  <c r="AG36" i="9"/>
  <c r="AE38" i="9"/>
  <c r="AE39" i="9"/>
  <c r="AE40" i="9"/>
  <c r="AE41" i="9"/>
  <c r="AE42" i="9"/>
  <c r="AE43" i="9"/>
  <c r="AE44" i="9"/>
  <c r="AE37" i="9"/>
  <c r="AG37" i="9"/>
  <c r="AG38" i="9"/>
  <c r="AG39" i="9"/>
  <c r="AG40" i="9"/>
  <c r="AG41" i="9"/>
  <c r="AG42" i="9"/>
  <c r="AG43" i="9"/>
  <c r="AG44" i="9"/>
  <c r="AE46" i="9"/>
  <c r="AE47" i="9"/>
  <c r="AE48" i="9"/>
  <c r="AE49" i="9"/>
  <c r="AE45" i="9"/>
  <c r="AG45" i="9"/>
  <c r="AG46" i="9"/>
  <c r="AG47" i="9"/>
  <c r="AG48" i="9"/>
  <c r="AG49" i="9"/>
  <c r="AE51" i="9"/>
  <c r="AE50" i="9"/>
  <c r="AG50" i="9"/>
  <c r="AG51" i="9"/>
  <c r="AE53" i="9"/>
  <c r="AE54" i="9"/>
  <c r="AE55" i="9"/>
  <c r="AE52" i="9"/>
  <c r="AG52" i="9"/>
  <c r="AG53" i="9"/>
  <c r="AG54" i="9"/>
  <c r="AG55" i="9"/>
  <c r="AE57" i="9"/>
  <c r="AE58" i="9"/>
  <c r="AE59" i="9"/>
  <c r="AE56" i="9"/>
  <c r="AG56" i="9"/>
  <c r="AG57" i="9"/>
  <c r="AG58" i="9"/>
  <c r="AG59" i="9"/>
  <c r="AE61" i="9"/>
  <c r="AE62" i="9"/>
  <c r="AE63" i="9"/>
  <c r="AE64" i="9"/>
  <c r="AE65" i="9"/>
  <c r="AE66" i="9"/>
  <c r="AE67" i="9"/>
  <c r="AE68" i="9"/>
  <c r="AE60" i="9"/>
  <c r="AG60" i="9"/>
  <c r="AG61" i="9"/>
  <c r="AG62" i="9"/>
  <c r="AG63" i="9"/>
  <c r="AG64" i="9"/>
  <c r="AG65" i="9"/>
  <c r="AG66" i="9"/>
  <c r="AG67" i="9"/>
  <c r="AG68" i="9"/>
  <c r="AE70" i="9"/>
  <c r="AE71" i="9"/>
  <c r="AE72" i="9"/>
  <c r="AE69" i="9"/>
  <c r="AG69" i="9"/>
  <c r="AG70" i="9"/>
  <c r="AG71" i="9"/>
  <c r="AG72" i="9"/>
  <c r="AE74" i="9"/>
  <c r="AE75" i="9"/>
  <c r="AE76" i="9"/>
  <c r="AE77" i="9"/>
  <c r="AE73" i="9"/>
  <c r="AG73" i="9"/>
  <c r="AG74" i="9"/>
  <c r="AG75" i="9"/>
  <c r="AG76" i="9"/>
  <c r="AG77" i="9"/>
  <c r="AG79" i="9"/>
  <c r="AG80" i="9"/>
  <c r="AG81" i="9"/>
  <c r="AF7" i="9"/>
  <c r="AF8" i="9"/>
  <c r="AF9" i="9"/>
  <c r="AF10" i="9"/>
  <c r="AF11" i="9"/>
  <c r="AF12" i="9"/>
  <c r="AF13" i="9"/>
  <c r="AF14" i="9"/>
  <c r="AF15" i="9"/>
  <c r="AF16" i="9"/>
  <c r="AF17" i="9"/>
  <c r="AF18" i="9"/>
  <c r="AF19" i="9"/>
  <c r="AF20" i="9"/>
  <c r="AF21" i="9"/>
  <c r="AF22" i="9"/>
  <c r="AF23" i="9"/>
  <c r="AF24" i="9"/>
  <c r="AF25" i="9"/>
  <c r="AF26" i="9"/>
  <c r="AF27" i="9"/>
  <c r="AF28" i="9"/>
  <c r="AF29" i="9"/>
  <c r="AF30" i="9"/>
  <c r="AF31" i="9"/>
  <c r="AF32" i="9"/>
  <c r="AF33" i="9"/>
  <c r="AF34" i="9"/>
  <c r="AF35" i="9"/>
  <c r="AF36" i="9"/>
  <c r="AF37" i="9"/>
  <c r="AF38" i="9"/>
  <c r="AF39" i="9"/>
  <c r="AF40" i="9"/>
  <c r="AF41" i="9"/>
  <c r="AF42" i="9"/>
  <c r="AF43" i="9"/>
  <c r="AF44" i="9"/>
  <c r="AF45" i="9"/>
  <c r="AF46" i="9"/>
  <c r="AF47" i="9"/>
  <c r="AF48" i="9"/>
  <c r="AF49" i="9"/>
  <c r="AF50" i="9"/>
  <c r="AF51" i="9"/>
  <c r="AF52" i="9"/>
  <c r="AF53" i="9"/>
  <c r="AF54" i="9"/>
  <c r="AF55" i="9"/>
  <c r="AF56" i="9"/>
  <c r="AF57" i="9"/>
  <c r="AF58" i="9"/>
  <c r="AF59" i="9"/>
  <c r="AF60" i="9"/>
  <c r="AF61" i="9"/>
  <c r="AF62" i="9"/>
  <c r="AF63" i="9"/>
  <c r="AF64" i="9"/>
  <c r="AF65" i="9"/>
  <c r="AF66" i="9"/>
  <c r="AF67" i="9"/>
  <c r="AF68" i="9"/>
  <c r="AF69" i="9"/>
  <c r="AF70" i="9"/>
  <c r="AF71" i="9"/>
  <c r="AF72" i="9"/>
  <c r="AF73" i="9"/>
  <c r="AF74" i="9"/>
  <c r="AF75" i="9"/>
  <c r="AF76" i="9"/>
  <c r="AF77" i="9"/>
  <c r="AF78" i="9"/>
  <c r="AF79" i="9"/>
  <c r="AF80" i="9"/>
  <c r="AF81" i="9"/>
  <c r="AB3" i="9"/>
  <c r="AB2" i="9"/>
  <c r="AB7" i="9"/>
  <c r="AD7" i="9"/>
  <c r="AB8" i="9"/>
  <c r="AD8" i="9"/>
  <c r="AB9" i="9"/>
  <c r="AD9" i="9"/>
  <c r="AB10" i="9"/>
  <c r="AD10" i="9"/>
  <c r="AB11" i="9"/>
  <c r="AD11" i="9"/>
  <c r="AB12" i="9"/>
  <c r="AD12" i="9"/>
  <c r="AB13" i="9"/>
  <c r="AD13" i="9"/>
  <c r="AB15" i="9"/>
  <c r="AB16" i="9"/>
  <c r="AB17" i="9"/>
  <c r="AB18" i="9"/>
  <c r="AB19" i="9"/>
  <c r="AB20" i="9"/>
  <c r="AB21" i="9"/>
  <c r="AB22" i="9"/>
  <c r="AB23" i="9"/>
  <c r="AB24" i="9"/>
  <c r="AB25" i="9"/>
  <c r="AB26" i="9"/>
  <c r="AB27" i="9"/>
  <c r="AB14" i="9"/>
  <c r="AD14" i="9"/>
  <c r="AD15" i="9"/>
  <c r="AD16" i="9"/>
  <c r="AD17" i="9"/>
  <c r="AD18" i="9"/>
  <c r="AD19" i="9"/>
  <c r="AD20" i="9"/>
  <c r="AD21" i="9"/>
  <c r="AD22" i="9"/>
  <c r="AD23" i="9"/>
  <c r="AD24" i="9"/>
  <c r="AD25" i="9"/>
  <c r="AD26" i="9"/>
  <c r="AD27" i="9"/>
  <c r="AB29" i="9"/>
  <c r="AB30" i="9"/>
  <c r="AB31" i="9"/>
  <c r="AB32" i="9"/>
  <c r="AB33" i="9"/>
  <c r="AB34" i="9"/>
  <c r="AB35" i="9"/>
  <c r="AB36" i="9"/>
  <c r="AB28" i="9"/>
  <c r="AD28" i="9"/>
  <c r="AD29" i="9"/>
  <c r="AD30" i="9"/>
  <c r="AD31" i="9"/>
  <c r="AD32" i="9"/>
  <c r="AD33" i="9"/>
  <c r="AD34" i="9"/>
  <c r="AD35" i="9"/>
  <c r="AD36" i="9"/>
  <c r="AB38" i="9"/>
  <c r="AB39" i="9"/>
  <c r="AB40" i="9"/>
  <c r="AB41" i="9"/>
  <c r="AB42" i="9"/>
  <c r="AB43" i="9"/>
  <c r="AB44" i="9"/>
  <c r="AB37" i="9"/>
  <c r="AD37" i="9"/>
  <c r="AD38" i="9"/>
  <c r="AD39" i="9"/>
  <c r="AD40" i="9"/>
  <c r="AD41" i="9"/>
  <c r="AD42" i="9"/>
  <c r="AD43" i="9"/>
  <c r="AD44" i="9"/>
  <c r="AB46" i="9"/>
  <c r="AB47" i="9"/>
  <c r="AB48" i="9"/>
  <c r="AB49" i="9"/>
  <c r="AB45" i="9"/>
  <c r="AD45" i="9"/>
  <c r="AD46" i="9"/>
  <c r="AD47" i="9"/>
  <c r="AD48" i="9"/>
  <c r="AD49" i="9"/>
  <c r="AB51" i="9"/>
  <c r="AB50" i="9"/>
  <c r="AD50" i="9"/>
  <c r="AD51" i="9"/>
  <c r="AB53" i="9"/>
  <c r="AB54" i="9"/>
  <c r="AB55" i="9"/>
  <c r="AB52" i="9"/>
  <c r="AD52" i="9"/>
  <c r="AD53" i="9"/>
  <c r="AD54" i="9"/>
  <c r="AD55" i="9"/>
  <c r="AB57" i="9"/>
  <c r="AB58" i="9"/>
  <c r="AB59" i="9"/>
  <c r="AB56" i="9"/>
  <c r="AD56" i="9"/>
  <c r="AD57" i="9"/>
  <c r="AD58" i="9"/>
  <c r="AD59" i="9"/>
  <c r="AB61" i="9"/>
  <c r="AB62" i="9"/>
  <c r="AB63" i="9"/>
  <c r="AB64" i="9"/>
  <c r="AB65" i="9"/>
  <c r="AB66" i="9"/>
  <c r="AB67" i="9"/>
  <c r="AB68" i="9"/>
  <c r="AB60" i="9"/>
  <c r="AD60" i="9"/>
  <c r="AD61" i="9"/>
  <c r="AD62" i="9"/>
  <c r="AD63" i="9"/>
  <c r="AD64" i="9"/>
  <c r="AD65" i="9"/>
  <c r="AD66" i="9"/>
  <c r="AD67" i="9"/>
  <c r="AD68" i="9"/>
  <c r="AB70" i="9"/>
  <c r="AB71" i="9"/>
  <c r="AB72" i="9"/>
  <c r="AB69" i="9"/>
  <c r="AD69" i="9"/>
  <c r="AD70" i="9"/>
  <c r="AD71" i="9"/>
  <c r="AD72" i="9"/>
  <c r="AB74" i="9"/>
  <c r="AB75" i="9"/>
  <c r="AB76" i="9"/>
  <c r="AB77" i="9"/>
  <c r="AB73" i="9"/>
  <c r="AD73" i="9"/>
  <c r="AD74" i="9"/>
  <c r="AD75" i="9"/>
  <c r="AD76" i="9"/>
  <c r="AD77" i="9"/>
  <c r="AB79" i="9"/>
  <c r="AB80" i="9"/>
  <c r="AB81" i="9"/>
  <c r="AB78" i="9"/>
  <c r="AD78" i="9"/>
  <c r="AD79" i="9"/>
  <c r="AD80" i="9"/>
  <c r="AD81" i="9"/>
  <c r="AC7" i="9"/>
  <c r="AC8" i="9"/>
  <c r="AC9" i="9"/>
  <c r="AC10" i="9"/>
  <c r="AC11" i="9"/>
  <c r="AC12" i="9"/>
  <c r="AC13" i="9"/>
  <c r="AC14" i="9"/>
  <c r="AC15" i="9"/>
  <c r="AC16" i="9"/>
  <c r="AC17" i="9"/>
  <c r="AC18" i="9"/>
  <c r="AC19" i="9"/>
  <c r="AC20" i="9"/>
  <c r="AC21" i="9"/>
  <c r="AC22" i="9"/>
  <c r="AC23" i="9"/>
  <c r="AC24" i="9"/>
  <c r="AC25" i="9"/>
  <c r="AC26" i="9"/>
  <c r="AC27" i="9"/>
  <c r="AC28" i="9"/>
  <c r="AC29" i="9"/>
  <c r="AC30" i="9"/>
  <c r="AC31" i="9"/>
  <c r="AC32" i="9"/>
  <c r="AC33" i="9"/>
  <c r="AC34" i="9"/>
  <c r="AC35" i="9"/>
  <c r="AC36" i="9"/>
  <c r="AC37" i="9"/>
  <c r="AC38" i="9"/>
  <c r="AC39" i="9"/>
  <c r="AC40" i="9"/>
  <c r="AC41" i="9"/>
  <c r="AC42" i="9"/>
  <c r="AC43" i="9"/>
  <c r="AC44" i="9"/>
  <c r="AC45" i="9"/>
  <c r="AC46" i="9"/>
  <c r="AC47" i="9"/>
  <c r="AC48" i="9"/>
  <c r="AC49" i="9"/>
  <c r="AC50" i="9"/>
  <c r="AC51" i="9"/>
  <c r="AC52" i="9"/>
  <c r="AC53" i="9"/>
  <c r="AC54" i="9"/>
  <c r="AC55" i="9"/>
  <c r="AC56" i="9"/>
  <c r="AC57" i="9"/>
  <c r="AC58" i="9"/>
  <c r="AC59" i="9"/>
  <c r="AC60" i="9"/>
  <c r="AC61" i="9"/>
  <c r="AC62" i="9"/>
  <c r="AC63" i="9"/>
  <c r="AC64" i="9"/>
  <c r="AC65" i="9"/>
  <c r="AC66" i="9"/>
  <c r="AC67" i="9"/>
  <c r="AC68" i="9"/>
  <c r="AC69" i="9"/>
  <c r="AC70" i="9"/>
  <c r="AC71" i="9"/>
  <c r="AC72" i="9"/>
  <c r="AC73" i="9"/>
  <c r="AC74" i="9"/>
  <c r="AC75" i="9"/>
  <c r="AC76" i="9"/>
  <c r="AC77" i="9"/>
  <c r="AC78" i="9"/>
  <c r="AC79" i="9"/>
  <c r="AC80" i="9"/>
  <c r="AC81" i="9"/>
  <c r="Y3" i="9"/>
  <c r="Y2" i="9"/>
  <c r="Y7" i="9"/>
  <c r="AA7" i="9"/>
  <c r="Y8" i="9"/>
  <c r="AA8" i="9"/>
  <c r="Y9" i="9"/>
  <c r="AA9" i="9"/>
  <c r="Y10" i="9"/>
  <c r="AA10" i="9"/>
  <c r="Y11" i="9"/>
  <c r="AA11" i="9"/>
  <c r="Y12" i="9"/>
  <c r="AA12" i="9"/>
  <c r="Y13" i="9"/>
  <c r="AA13" i="9"/>
  <c r="Y15" i="9"/>
  <c r="Y16" i="9"/>
  <c r="Y17" i="9"/>
  <c r="Y18" i="9"/>
  <c r="Y19" i="9"/>
  <c r="Y20" i="9"/>
  <c r="Y21" i="9"/>
  <c r="Y22" i="9"/>
  <c r="Y23" i="9"/>
  <c r="Y24" i="9"/>
  <c r="Y25" i="9"/>
  <c r="Y26" i="9"/>
  <c r="Y27" i="9"/>
  <c r="Y14" i="9"/>
  <c r="AA14" i="9"/>
  <c r="AA15" i="9"/>
  <c r="AA16" i="9"/>
  <c r="AA17" i="9"/>
  <c r="AA18" i="9"/>
  <c r="AA19" i="9"/>
  <c r="AA20" i="9"/>
  <c r="AA21" i="9"/>
  <c r="AA22" i="9"/>
  <c r="AA23" i="9"/>
  <c r="AA24" i="9"/>
  <c r="AA25" i="9"/>
  <c r="AA26" i="9"/>
  <c r="AA27" i="9"/>
  <c r="Y29" i="9"/>
  <c r="Y30" i="9"/>
  <c r="Y31" i="9"/>
  <c r="Y32" i="9"/>
  <c r="Y33" i="9"/>
  <c r="Y34" i="9"/>
  <c r="Y35" i="9"/>
  <c r="Y36" i="9"/>
  <c r="Y28" i="9"/>
  <c r="AA28" i="9"/>
  <c r="AA29" i="9"/>
  <c r="AA30" i="9"/>
  <c r="AA31" i="9"/>
  <c r="AA32" i="9"/>
  <c r="AA33" i="9"/>
  <c r="AA34" i="9"/>
  <c r="AA35" i="9"/>
  <c r="AA36" i="9"/>
  <c r="Y38" i="9"/>
  <c r="Y39" i="9"/>
  <c r="Y40" i="9"/>
  <c r="Y41" i="9"/>
  <c r="Y42" i="9"/>
  <c r="Y43" i="9"/>
  <c r="Y44" i="9"/>
  <c r="Y37" i="9"/>
  <c r="AA37" i="9"/>
  <c r="AA38" i="9"/>
  <c r="AA39" i="9"/>
  <c r="AA40" i="9"/>
  <c r="AA41" i="9"/>
  <c r="AA42" i="9"/>
  <c r="AA43" i="9"/>
  <c r="AA44" i="9"/>
  <c r="Y46" i="9"/>
  <c r="Y47" i="9"/>
  <c r="Y48" i="9"/>
  <c r="Y49" i="9"/>
  <c r="Y45" i="9"/>
  <c r="AA45" i="9"/>
  <c r="AA46" i="9"/>
  <c r="AA47" i="9"/>
  <c r="AA48" i="9"/>
  <c r="AA49" i="9"/>
  <c r="Y51" i="9"/>
  <c r="Y50" i="9"/>
  <c r="AA50" i="9"/>
  <c r="AA51" i="9"/>
  <c r="Y53" i="9"/>
  <c r="Y54" i="9"/>
  <c r="Y55" i="9"/>
  <c r="Y52" i="9"/>
  <c r="AA52" i="9"/>
  <c r="AA53" i="9"/>
  <c r="AA54" i="9"/>
  <c r="AA55" i="9"/>
  <c r="Y57" i="9"/>
  <c r="Y58" i="9"/>
  <c r="Y59" i="9"/>
  <c r="Y56" i="9"/>
  <c r="AA56" i="9"/>
  <c r="AA57" i="9"/>
  <c r="AA58" i="9"/>
  <c r="AA59" i="9"/>
  <c r="Y61" i="9"/>
  <c r="Y62" i="9"/>
  <c r="Y63" i="9"/>
  <c r="Y64" i="9"/>
  <c r="Y65" i="9"/>
  <c r="Y66" i="9"/>
  <c r="Y67" i="9"/>
  <c r="Y68" i="9"/>
  <c r="Y60" i="9"/>
  <c r="AA60" i="9"/>
  <c r="AA61" i="9"/>
  <c r="AA62" i="9"/>
  <c r="AA63" i="9"/>
  <c r="AA64" i="9"/>
  <c r="AA65" i="9"/>
  <c r="AA66" i="9"/>
  <c r="AA67" i="9"/>
  <c r="AA68" i="9"/>
  <c r="Y70" i="9"/>
  <c r="Y71" i="9"/>
  <c r="Y72" i="9"/>
  <c r="Y69" i="9"/>
  <c r="AA69" i="9"/>
  <c r="AA70" i="9"/>
  <c r="AA71" i="9"/>
  <c r="AA72" i="9"/>
  <c r="Y74" i="9"/>
  <c r="Y75" i="9"/>
  <c r="Y76" i="9"/>
  <c r="Y77" i="9"/>
  <c r="Y73" i="9"/>
  <c r="AA73" i="9"/>
  <c r="AA74" i="9"/>
  <c r="AA75" i="9"/>
  <c r="AA76" i="9"/>
  <c r="AA77" i="9"/>
  <c r="Y79" i="9"/>
  <c r="Y80" i="9"/>
  <c r="Y81" i="9"/>
  <c r="Y78" i="9"/>
  <c r="AA78" i="9"/>
  <c r="AA79" i="9"/>
  <c r="AA80" i="9"/>
  <c r="AA81" i="9"/>
  <c r="Z7" i="9"/>
  <c r="Z8" i="9"/>
  <c r="Z9" i="9"/>
  <c r="Z10" i="9"/>
  <c r="Z11" i="9"/>
  <c r="Z12" i="9"/>
  <c r="Z13" i="9"/>
  <c r="Z14" i="9"/>
  <c r="Z15" i="9"/>
  <c r="Z16" i="9"/>
  <c r="Z17" i="9"/>
  <c r="Z18" i="9"/>
  <c r="Z19" i="9"/>
  <c r="Z20" i="9"/>
  <c r="Z21" i="9"/>
  <c r="Z22" i="9"/>
  <c r="Z23" i="9"/>
  <c r="Z24" i="9"/>
  <c r="Z25" i="9"/>
  <c r="Z26" i="9"/>
  <c r="Z27" i="9"/>
  <c r="Z28" i="9"/>
  <c r="Z29" i="9"/>
  <c r="Z30" i="9"/>
  <c r="Z31" i="9"/>
  <c r="Z32" i="9"/>
  <c r="Z33" i="9"/>
  <c r="Z34" i="9"/>
  <c r="Z35" i="9"/>
  <c r="Z36" i="9"/>
  <c r="Z37" i="9"/>
  <c r="Z38" i="9"/>
  <c r="Z39" i="9"/>
  <c r="Z40" i="9"/>
  <c r="Z41" i="9"/>
  <c r="Z42" i="9"/>
  <c r="Z43" i="9"/>
  <c r="Z44" i="9"/>
  <c r="Z45" i="9"/>
  <c r="Z46" i="9"/>
  <c r="Z47" i="9"/>
  <c r="Z48" i="9"/>
  <c r="Z49" i="9"/>
  <c r="Z50" i="9"/>
  <c r="Z51" i="9"/>
  <c r="Z52" i="9"/>
  <c r="Z53" i="9"/>
  <c r="Z54" i="9"/>
  <c r="Z55" i="9"/>
  <c r="Z56" i="9"/>
  <c r="Z57" i="9"/>
  <c r="Z58" i="9"/>
  <c r="Z59" i="9"/>
  <c r="Z60" i="9"/>
  <c r="Z61" i="9"/>
  <c r="Z62" i="9"/>
  <c r="Z63" i="9"/>
  <c r="Z64" i="9"/>
  <c r="Z65" i="9"/>
  <c r="Z66" i="9"/>
  <c r="Z67" i="9"/>
  <c r="Z68" i="9"/>
  <c r="Z69" i="9"/>
  <c r="Z70" i="9"/>
  <c r="Z71" i="9"/>
  <c r="Z72" i="9"/>
  <c r="Z73" i="9"/>
  <c r="Z74" i="9"/>
  <c r="Z75" i="9"/>
  <c r="Z76" i="9"/>
  <c r="Z77" i="9"/>
  <c r="Z78" i="9"/>
  <c r="Z79" i="9"/>
  <c r="Z80" i="9"/>
  <c r="Z81" i="9"/>
  <c r="V3" i="9"/>
  <c r="V2" i="9"/>
  <c r="V6" i="9"/>
  <c r="X6" i="9"/>
  <c r="W6" i="9"/>
  <c r="V7" i="9"/>
  <c r="W7" i="9"/>
  <c r="V8" i="9"/>
  <c r="W8" i="9"/>
  <c r="V9" i="9"/>
  <c r="W9" i="9"/>
  <c r="V10" i="9"/>
  <c r="W10" i="9"/>
  <c r="V11" i="9"/>
  <c r="W11" i="9"/>
  <c r="V12" i="9"/>
  <c r="W12" i="9"/>
  <c r="V13" i="9"/>
  <c r="W13" i="9"/>
  <c r="V15" i="9"/>
  <c r="V16" i="9"/>
  <c r="V17" i="9"/>
  <c r="V18" i="9"/>
  <c r="V19" i="9"/>
  <c r="V20" i="9"/>
  <c r="V21" i="9"/>
  <c r="V22" i="9"/>
  <c r="V23" i="9"/>
  <c r="V24" i="9"/>
  <c r="V25" i="9"/>
  <c r="V26" i="9"/>
  <c r="V27" i="9"/>
  <c r="V14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V29" i="9"/>
  <c r="V30" i="9"/>
  <c r="V31" i="9"/>
  <c r="V32" i="9"/>
  <c r="V33" i="9"/>
  <c r="V34" i="9"/>
  <c r="V35" i="9"/>
  <c r="V36" i="9"/>
  <c r="V28" i="9"/>
  <c r="W28" i="9"/>
  <c r="W29" i="9"/>
  <c r="W30" i="9"/>
  <c r="W31" i="9"/>
  <c r="W32" i="9"/>
  <c r="W33" i="9"/>
  <c r="W34" i="9"/>
  <c r="W35" i="9"/>
  <c r="W36" i="9"/>
  <c r="V38" i="9"/>
  <c r="V39" i="9"/>
  <c r="V40" i="9"/>
  <c r="V41" i="9"/>
  <c r="V42" i="9"/>
  <c r="V43" i="9"/>
  <c r="V44" i="9"/>
  <c r="V37" i="9"/>
  <c r="W37" i="9"/>
  <c r="W38" i="9"/>
  <c r="W39" i="9"/>
  <c r="W40" i="9"/>
  <c r="W41" i="9"/>
  <c r="W42" i="9"/>
  <c r="W43" i="9"/>
  <c r="W44" i="9"/>
  <c r="V46" i="9"/>
  <c r="V47" i="9"/>
  <c r="V48" i="9"/>
  <c r="V49" i="9"/>
  <c r="V45" i="9"/>
  <c r="W45" i="9"/>
  <c r="W46" i="9"/>
  <c r="W47" i="9"/>
  <c r="W48" i="9"/>
  <c r="W49" i="9"/>
  <c r="V51" i="9"/>
  <c r="V50" i="9"/>
  <c r="W50" i="9"/>
  <c r="W51" i="9"/>
  <c r="V53" i="9"/>
  <c r="V54" i="9"/>
  <c r="V55" i="9"/>
  <c r="V52" i="9"/>
  <c r="W52" i="9"/>
  <c r="W53" i="9"/>
  <c r="W54" i="9"/>
  <c r="W55" i="9"/>
  <c r="V57" i="9"/>
  <c r="V58" i="9"/>
  <c r="V59" i="9"/>
  <c r="V56" i="9"/>
  <c r="W56" i="9"/>
  <c r="W57" i="9"/>
  <c r="W58" i="9"/>
  <c r="W59" i="9"/>
  <c r="V61" i="9"/>
  <c r="V62" i="9"/>
  <c r="V63" i="9"/>
  <c r="V64" i="9"/>
  <c r="V65" i="9"/>
  <c r="V66" i="9"/>
  <c r="V67" i="9"/>
  <c r="V68" i="9"/>
  <c r="V60" i="9"/>
  <c r="W60" i="9"/>
  <c r="W61" i="9"/>
  <c r="W62" i="9"/>
  <c r="W63" i="9"/>
  <c r="W64" i="9"/>
  <c r="W65" i="9"/>
  <c r="W66" i="9"/>
  <c r="W67" i="9"/>
  <c r="W68" i="9"/>
  <c r="V70" i="9"/>
  <c r="V71" i="9"/>
  <c r="V72" i="9"/>
  <c r="V69" i="9"/>
  <c r="W69" i="9"/>
  <c r="W70" i="9"/>
  <c r="W71" i="9"/>
  <c r="W72" i="9"/>
  <c r="V74" i="9"/>
  <c r="V75" i="9"/>
  <c r="V76" i="9"/>
  <c r="V77" i="9"/>
  <c r="V73" i="9"/>
  <c r="W73" i="9"/>
  <c r="W74" i="9"/>
  <c r="W75" i="9"/>
  <c r="W76" i="9"/>
  <c r="W77" i="9"/>
  <c r="V79" i="9"/>
  <c r="V80" i="9"/>
  <c r="V81" i="9"/>
  <c r="V78" i="9"/>
  <c r="W78" i="9"/>
  <c r="W79" i="9"/>
  <c r="W80" i="9"/>
  <c r="W81" i="9"/>
  <c r="S3" i="9"/>
  <c r="S2" i="9"/>
  <c r="S7" i="9"/>
  <c r="U7" i="9"/>
  <c r="S8" i="9"/>
  <c r="U8" i="9"/>
  <c r="S9" i="9"/>
  <c r="U9" i="9"/>
  <c r="S10" i="9"/>
  <c r="U10" i="9"/>
  <c r="S11" i="9"/>
  <c r="U11" i="9"/>
  <c r="S12" i="9"/>
  <c r="U12" i="9"/>
  <c r="S13" i="9"/>
  <c r="U13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14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S29" i="9"/>
  <c r="S30" i="9"/>
  <c r="S31" i="9"/>
  <c r="S32" i="9"/>
  <c r="S33" i="9"/>
  <c r="S34" i="9"/>
  <c r="S35" i="9"/>
  <c r="S36" i="9"/>
  <c r="S28" i="9"/>
  <c r="U28" i="9"/>
  <c r="U29" i="9"/>
  <c r="U30" i="9"/>
  <c r="U31" i="9"/>
  <c r="U32" i="9"/>
  <c r="U33" i="9"/>
  <c r="U34" i="9"/>
  <c r="U35" i="9"/>
  <c r="U36" i="9"/>
  <c r="S38" i="9"/>
  <c r="S39" i="9"/>
  <c r="S40" i="9"/>
  <c r="S41" i="9"/>
  <c r="S42" i="9"/>
  <c r="S43" i="9"/>
  <c r="S44" i="9"/>
  <c r="S37" i="9"/>
  <c r="U37" i="9"/>
  <c r="U38" i="9"/>
  <c r="U39" i="9"/>
  <c r="U40" i="9"/>
  <c r="U41" i="9"/>
  <c r="U42" i="9"/>
  <c r="U43" i="9"/>
  <c r="U44" i="9"/>
  <c r="S46" i="9"/>
  <c r="S47" i="9"/>
  <c r="S48" i="9"/>
  <c r="S49" i="9"/>
  <c r="S45" i="9"/>
  <c r="U45" i="9"/>
  <c r="U46" i="9"/>
  <c r="U47" i="9"/>
  <c r="U48" i="9"/>
  <c r="U49" i="9"/>
  <c r="S51" i="9"/>
  <c r="S50" i="9"/>
  <c r="U50" i="9"/>
  <c r="U51" i="9"/>
  <c r="S53" i="9"/>
  <c r="S54" i="9"/>
  <c r="S55" i="9"/>
  <c r="S52" i="9"/>
  <c r="U52" i="9"/>
  <c r="U53" i="9"/>
  <c r="U54" i="9"/>
  <c r="U55" i="9"/>
  <c r="S57" i="9"/>
  <c r="S58" i="9"/>
  <c r="S59" i="9"/>
  <c r="S56" i="9"/>
  <c r="U56" i="9"/>
  <c r="U57" i="9"/>
  <c r="U58" i="9"/>
  <c r="U59" i="9"/>
  <c r="S61" i="9"/>
  <c r="S62" i="9"/>
  <c r="S63" i="9"/>
  <c r="S64" i="9"/>
  <c r="S65" i="9"/>
  <c r="S66" i="9"/>
  <c r="S67" i="9"/>
  <c r="S68" i="9"/>
  <c r="S60" i="9"/>
  <c r="U60" i="9"/>
  <c r="U61" i="9"/>
  <c r="U62" i="9"/>
  <c r="U63" i="9"/>
  <c r="U64" i="9"/>
  <c r="U65" i="9"/>
  <c r="U66" i="9"/>
  <c r="U67" i="9"/>
  <c r="U68" i="9"/>
  <c r="S70" i="9"/>
  <c r="S71" i="9"/>
  <c r="S72" i="9"/>
  <c r="S69" i="9"/>
  <c r="U69" i="9"/>
  <c r="U70" i="9"/>
  <c r="U71" i="9"/>
  <c r="U72" i="9"/>
  <c r="S74" i="9"/>
  <c r="S75" i="9"/>
  <c r="S76" i="9"/>
  <c r="S77" i="9"/>
  <c r="S73" i="9"/>
  <c r="U73" i="9"/>
  <c r="U74" i="9"/>
  <c r="U75" i="9"/>
  <c r="U76" i="9"/>
  <c r="U77" i="9"/>
  <c r="S79" i="9"/>
  <c r="S80" i="9"/>
  <c r="S81" i="9"/>
  <c r="S78" i="9"/>
  <c r="U78" i="9"/>
  <c r="U79" i="9"/>
  <c r="U80" i="9"/>
  <c r="U81" i="9"/>
  <c r="T7" i="9"/>
  <c r="T8" i="9"/>
  <c r="T9" i="9"/>
  <c r="T10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56" i="9"/>
  <c r="T57" i="9"/>
  <c r="T58" i="9"/>
  <c r="T59" i="9"/>
  <c r="T60" i="9"/>
  <c r="T61" i="9"/>
  <c r="T62" i="9"/>
  <c r="T63" i="9"/>
  <c r="T64" i="9"/>
  <c r="T65" i="9"/>
  <c r="T66" i="9"/>
  <c r="T67" i="9"/>
  <c r="T68" i="9"/>
  <c r="T69" i="9"/>
  <c r="T70" i="9"/>
  <c r="T71" i="9"/>
  <c r="T72" i="9"/>
  <c r="T73" i="9"/>
  <c r="T74" i="9"/>
  <c r="T75" i="9"/>
  <c r="T76" i="9"/>
  <c r="T77" i="9"/>
  <c r="T78" i="9"/>
  <c r="T79" i="9"/>
  <c r="T80" i="9"/>
  <c r="T81" i="9"/>
  <c r="S6" i="9"/>
  <c r="U6" i="9"/>
  <c r="T6" i="9"/>
  <c r="P3" i="9"/>
  <c r="P2" i="9"/>
  <c r="P7" i="9"/>
  <c r="R7" i="9"/>
  <c r="P8" i="9"/>
  <c r="R8" i="9"/>
  <c r="P9" i="9"/>
  <c r="R9" i="9"/>
  <c r="P10" i="9"/>
  <c r="R10" i="9"/>
  <c r="P11" i="9"/>
  <c r="R11" i="9"/>
  <c r="P12" i="9"/>
  <c r="R12" i="9"/>
  <c r="P13" i="9"/>
  <c r="R13" i="9"/>
  <c r="P15" i="9"/>
  <c r="P16" i="9"/>
  <c r="P17" i="9"/>
  <c r="P18" i="9"/>
  <c r="P19" i="9"/>
  <c r="P20" i="9"/>
  <c r="P21" i="9"/>
  <c r="P22" i="9"/>
  <c r="P23" i="9"/>
  <c r="P24" i="9"/>
  <c r="P25" i="9"/>
  <c r="P26" i="9"/>
  <c r="P27" i="9"/>
  <c r="P14" i="9"/>
  <c r="R14" i="9"/>
  <c r="R15" i="9"/>
  <c r="R16" i="9"/>
  <c r="R17" i="9"/>
  <c r="R18" i="9"/>
  <c r="R19" i="9"/>
  <c r="R20" i="9"/>
  <c r="R21" i="9"/>
  <c r="R22" i="9"/>
  <c r="R23" i="9"/>
  <c r="R24" i="9"/>
  <c r="R25" i="9"/>
  <c r="R26" i="9"/>
  <c r="R27" i="9"/>
  <c r="P29" i="9"/>
  <c r="P30" i="9"/>
  <c r="P31" i="9"/>
  <c r="P32" i="9"/>
  <c r="P33" i="9"/>
  <c r="P34" i="9"/>
  <c r="P35" i="9"/>
  <c r="P36" i="9"/>
  <c r="P28" i="9"/>
  <c r="R28" i="9"/>
  <c r="R29" i="9"/>
  <c r="R30" i="9"/>
  <c r="R31" i="9"/>
  <c r="R32" i="9"/>
  <c r="R33" i="9"/>
  <c r="R34" i="9"/>
  <c r="R35" i="9"/>
  <c r="R36" i="9"/>
  <c r="P38" i="9"/>
  <c r="P39" i="9"/>
  <c r="P40" i="9"/>
  <c r="P41" i="9"/>
  <c r="P42" i="9"/>
  <c r="P43" i="9"/>
  <c r="P44" i="9"/>
  <c r="P37" i="9"/>
  <c r="R37" i="9"/>
  <c r="R38" i="9"/>
  <c r="R39" i="9"/>
  <c r="R40" i="9"/>
  <c r="R41" i="9"/>
  <c r="R42" i="9"/>
  <c r="R43" i="9"/>
  <c r="R44" i="9"/>
  <c r="P46" i="9"/>
  <c r="P47" i="9"/>
  <c r="P48" i="9"/>
  <c r="P49" i="9"/>
  <c r="P45" i="9"/>
  <c r="R45" i="9"/>
  <c r="R46" i="9"/>
  <c r="R47" i="9"/>
  <c r="R48" i="9"/>
  <c r="R49" i="9"/>
  <c r="P51" i="9"/>
  <c r="P50" i="9"/>
  <c r="R50" i="9"/>
  <c r="R51" i="9"/>
  <c r="P53" i="9"/>
  <c r="P54" i="9"/>
  <c r="P55" i="9"/>
  <c r="P52" i="9"/>
  <c r="R52" i="9"/>
  <c r="R53" i="9"/>
  <c r="R54" i="9"/>
  <c r="R55" i="9"/>
  <c r="P57" i="9"/>
  <c r="P58" i="9"/>
  <c r="P59" i="9"/>
  <c r="P56" i="9"/>
  <c r="R56" i="9"/>
  <c r="R57" i="9"/>
  <c r="R58" i="9"/>
  <c r="R59" i="9"/>
  <c r="P61" i="9"/>
  <c r="P62" i="9"/>
  <c r="P63" i="9"/>
  <c r="P64" i="9"/>
  <c r="P65" i="9"/>
  <c r="P66" i="9"/>
  <c r="P67" i="9"/>
  <c r="P68" i="9"/>
  <c r="P60" i="9"/>
  <c r="R60" i="9"/>
  <c r="R61" i="9"/>
  <c r="R62" i="9"/>
  <c r="R63" i="9"/>
  <c r="R64" i="9"/>
  <c r="R65" i="9"/>
  <c r="R66" i="9"/>
  <c r="R67" i="9"/>
  <c r="R68" i="9"/>
  <c r="P70" i="9"/>
  <c r="P71" i="9"/>
  <c r="P72" i="9"/>
  <c r="P69" i="9"/>
  <c r="R69" i="9"/>
  <c r="R70" i="9"/>
  <c r="R71" i="9"/>
  <c r="R72" i="9"/>
  <c r="P74" i="9"/>
  <c r="P75" i="9"/>
  <c r="P76" i="9"/>
  <c r="P77" i="9"/>
  <c r="P73" i="9"/>
  <c r="R73" i="9"/>
  <c r="R74" i="9"/>
  <c r="R75" i="9"/>
  <c r="R76" i="9"/>
  <c r="R77" i="9"/>
  <c r="P79" i="9"/>
  <c r="P80" i="9"/>
  <c r="P81" i="9"/>
  <c r="P78" i="9"/>
  <c r="R78" i="9"/>
  <c r="R79" i="9"/>
  <c r="R80" i="9"/>
  <c r="R81" i="9"/>
  <c r="Q7" i="9"/>
  <c r="Q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P6" i="9"/>
  <c r="R6" i="9"/>
  <c r="Q6" i="9"/>
  <c r="M3" i="9"/>
  <c r="M2" i="9"/>
  <c r="M7" i="9"/>
  <c r="O7" i="9"/>
  <c r="M8" i="9"/>
  <c r="O8" i="9"/>
  <c r="M9" i="9"/>
  <c r="O9" i="9"/>
  <c r="M10" i="9"/>
  <c r="O10" i="9"/>
  <c r="M11" i="9"/>
  <c r="O11" i="9"/>
  <c r="M12" i="9"/>
  <c r="O12" i="9"/>
  <c r="M13" i="9"/>
  <c r="O13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14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M29" i="9"/>
  <c r="M30" i="9"/>
  <c r="M31" i="9"/>
  <c r="M32" i="9"/>
  <c r="M33" i="9"/>
  <c r="M34" i="9"/>
  <c r="M35" i="9"/>
  <c r="M36" i="9"/>
  <c r="M28" i="9"/>
  <c r="O28" i="9"/>
  <c r="O29" i="9"/>
  <c r="O30" i="9"/>
  <c r="O31" i="9"/>
  <c r="O32" i="9"/>
  <c r="O33" i="9"/>
  <c r="O34" i="9"/>
  <c r="O35" i="9"/>
  <c r="O36" i="9"/>
  <c r="M38" i="9"/>
  <c r="M39" i="9"/>
  <c r="M40" i="9"/>
  <c r="M41" i="9"/>
  <c r="M42" i="9"/>
  <c r="M43" i="9"/>
  <c r="M44" i="9"/>
  <c r="M37" i="9"/>
  <c r="O37" i="9"/>
  <c r="O38" i="9"/>
  <c r="O39" i="9"/>
  <c r="O40" i="9"/>
  <c r="O41" i="9"/>
  <c r="O42" i="9"/>
  <c r="O43" i="9"/>
  <c r="O44" i="9"/>
  <c r="M46" i="9"/>
  <c r="M47" i="9"/>
  <c r="M48" i="9"/>
  <c r="M49" i="9"/>
  <c r="M45" i="9"/>
  <c r="O45" i="9"/>
  <c r="O46" i="9"/>
  <c r="O47" i="9"/>
  <c r="O48" i="9"/>
  <c r="O49" i="9"/>
  <c r="M51" i="9"/>
  <c r="M50" i="9"/>
  <c r="O50" i="9"/>
  <c r="O51" i="9"/>
  <c r="M53" i="9"/>
  <c r="M54" i="9"/>
  <c r="M55" i="9"/>
  <c r="M52" i="9"/>
  <c r="O52" i="9"/>
  <c r="O53" i="9"/>
  <c r="O54" i="9"/>
  <c r="O55" i="9"/>
  <c r="M57" i="9"/>
  <c r="M58" i="9"/>
  <c r="M59" i="9"/>
  <c r="M56" i="9"/>
  <c r="O56" i="9"/>
  <c r="O57" i="9"/>
  <c r="O58" i="9"/>
  <c r="O59" i="9"/>
  <c r="M61" i="9"/>
  <c r="M62" i="9"/>
  <c r="M63" i="9"/>
  <c r="M64" i="9"/>
  <c r="M65" i="9"/>
  <c r="M66" i="9"/>
  <c r="M67" i="9"/>
  <c r="M68" i="9"/>
  <c r="M60" i="9"/>
  <c r="O60" i="9"/>
  <c r="O61" i="9"/>
  <c r="O62" i="9"/>
  <c r="O63" i="9"/>
  <c r="O64" i="9"/>
  <c r="O65" i="9"/>
  <c r="O66" i="9"/>
  <c r="O67" i="9"/>
  <c r="O68" i="9"/>
  <c r="M70" i="9"/>
  <c r="M71" i="9"/>
  <c r="M72" i="9"/>
  <c r="M69" i="9"/>
  <c r="O69" i="9"/>
  <c r="O70" i="9"/>
  <c r="O71" i="9"/>
  <c r="O72" i="9"/>
  <c r="M74" i="9"/>
  <c r="M75" i="9"/>
  <c r="M76" i="9"/>
  <c r="M77" i="9"/>
  <c r="M73" i="9"/>
  <c r="O73" i="9"/>
  <c r="O74" i="9"/>
  <c r="O75" i="9"/>
  <c r="O76" i="9"/>
  <c r="O77" i="9"/>
  <c r="M79" i="9"/>
  <c r="M80" i="9"/>
  <c r="M81" i="9"/>
  <c r="M78" i="9"/>
  <c r="O78" i="9"/>
  <c r="O79" i="9"/>
  <c r="O80" i="9"/>
  <c r="O81" i="9"/>
  <c r="N7" i="9"/>
  <c r="N8" i="9"/>
  <c r="N9" i="9"/>
  <c r="N10" i="9"/>
  <c r="N11" i="9"/>
  <c r="N12" i="9"/>
  <c r="N13" i="9"/>
  <c r="N14" i="9"/>
  <c r="N15" i="9"/>
  <c r="N16" i="9"/>
  <c r="N17" i="9"/>
  <c r="N18" i="9"/>
  <c r="N19" i="9"/>
  <c r="N20" i="9"/>
  <c r="N21" i="9"/>
  <c r="N22" i="9"/>
  <c r="N23" i="9"/>
  <c r="N24" i="9"/>
  <c r="N25" i="9"/>
  <c r="N26" i="9"/>
  <c r="N27" i="9"/>
  <c r="N28" i="9"/>
  <c r="N29" i="9"/>
  <c r="N30" i="9"/>
  <c r="N31" i="9"/>
  <c r="N32" i="9"/>
  <c r="N33" i="9"/>
  <c r="N34" i="9"/>
  <c r="N35" i="9"/>
  <c r="N36" i="9"/>
  <c r="N37" i="9"/>
  <c r="N38" i="9"/>
  <c r="N39" i="9"/>
  <c r="N40" i="9"/>
  <c r="N41" i="9"/>
  <c r="N42" i="9"/>
  <c r="N43" i="9"/>
  <c r="N44" i="9"/>
  <c r="N45" i="9"/>
  <c r="N46" i="9"/>
  <c r="N47" i="9"/>
  <c r="N48" i="9"/>
  <c r="N49" i="9"/>
  <c r="N50" i="9"/>
  <c r="N51" i="9"/>
  <c r="N52" i="9"/>
  <c r="N53" i="9"/>
  <c r="N54" i="9"/>
  <c r="N55" i="9"/>
  <c r="N56" i="9"/>
  <c r="N57" i="9"/>
  <c r="N58" i="9"/>
  <c r="N59" i="9"/>
  <c r="N60" i="9"/>
  <c r="N61" i="9"/>
  <c r="N62" i="9"/>
  <c r="N63" i="9"/>
  <c r="N64" i="9"/>
  <c r="N65" i="9"/>
  <c r="N66" i="9"/>
  <c r="N67" i="9"/>
  <c r="N68" i="9"/>
  <c r="N69" i="9"/>
  <c r="N70" i="9"/>
  <c r="N71" i="9"/>
  <c r="N72" i="9"/>
  <c r="N73" i="9"/>
  <c r="N74" i="9"/>
  <c r="N75" i="9"/>
  <c r="N76" i="9"/>
  <c r="N77" i="9"/>
  <c r="N78" i="9"/>
  <c r="N79" i="9"/>
  <c r="N80" i="9"/>
  <c r="N81" i="9"/>
  <c r="M6" i="9"/>
  <c r="O6" i="9"/>
  <c r="N6" i="9"/>
  <c r="J3" i="9"/>
  <c r="J2" i="9"/>
  <c r="J7" i="9"/>
  <c r="L7" i="9"/>
  <c r="J8" i="9"/>
  <c r="L8" i="9"/>
  <c r="J9" i="9"/>
  <c r="L9" i="9"/>
  <c r="J10" i="9"/>
  <c r="L10" i="9"/>
  <c r="J11" i="9"/>
  <c r="L11" i="9"/>
  <c r="J12" i="9"/>
  <c r="L12" i="9"/>
  <c r="J13" i="9"/>
  <c r="L13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14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J29" i="9"/>
  <c r="J30" i="9"/>
  <c r="J31" i="9"/>
  <c r="J32" i="9"/>
  <c r="J33" i="9"/>
  <c r="J34" i="9"/>
  <c r="J35" i="9"/>
  <c r="J36" i="9"/>
  <c r="J28" i="9"/>
  <c r="L28" i="9"/>
  <c r="L29" i="9"/>
  <c r="L30" i="9"/>
  <c r="L31" i="9"/>
  <c r="L32" i="9"/>
  <c r="L33" i="9"/>
  <c r="L34" i="9"/>
  <c r="L35" i="9"/>
  <c r="L36" i="9"/>
  <c r="J38" i="9"/>
  <c r="J39" i="9"/>
  <c r="J40" i="9"/>
  <c r="J41" i="9"/>
  <c r="J42" i="9"/>
  <c r="J43" i="9"/>
  <c r="J44" i="9"/>
  <c r="J37" i="9"/>
  <c r="L37" i="9"/>
  <c r="L38" i="9"/>
  <c r="L39" i="9"/>
  <c r="L40" i="9"/>
  <c r="L41" i="9"/>
  <c r="L42" i="9"/>
  <c r="L43" i="9"/>
  <c r="L44" i="9"/>
  <c r="J46" i="9"/>
  <c r="J47" i="9"/>
  <c r="J48" i="9"/>
  <c r="J49" i="9"/>
  <c r="J45" i="9"/>
  <c r="L45" i="9"/>
  <c r="L46" i="9"/>
  <c r="L47" i="9"/>
  <c r="L48" i="9"/>
  <c r="L49" i="9"/>
  <c r="J51" i="9"/>
  <c r="J50" i="9"/>
  <c r="L50" i="9"/>
  <c r="L51" i="9"/>
  <c r="J53" i="9"/>
  <c r="J54" i="9"/>
  <c r="J55" i="9"/>
  <c r="J52" i="9"/>
  <c r="L52" i="9"/>
  <c r="L53" i="9"/>
  <c r="L54" i="9"/>
  <c r="L55" i="9"/>
  <c r="J57" i="9"/>
  <c r="J58" i="9"/>
  <c r="J59" i="9"/>
  <c r="J56" i="9"/>
  <c r="L56" i="9"/>
  <c r="L57" i="9"/>
  <c r="L58" i="9"/>
  <c r="L59" i="9"/>
  <c r="J61" i="9"/>
  <c r="J62" i="9"/>
  <c r="J63" i="9"/>
  <c r="J64" i="9"/>
  <c r="J65" i="9"/>
  <c r="J66" i="9"/>
  <c r="J67" i="9"/>
  <c r="J68" i="9"/>
  <c r="J60" i="9"/>
  <c r="L60" i="9"/>
  <c r="L61" i="9"/>
  <c r="L62" i="9"/>
  <c r="L63" i="9"/>
  <c r="L64" i="9"/>
  <c r="L65" i="9"/>
  <c r="L66" i="9"/>
  <c r="L67" i="9"/>
  <c r="L68" i="9"/>
  <c r="J70" i="9"/>
  <c r="J71" i="9"/>
  <c r="J72" i="9"/>
  <c r="J69" i="9"/>
  <c r="L69" i="9"/>
  <c r="L70" i="9"/>
  <c r="L71" i="9"/>
  <c r="L72" i="9"/>
  <c r="J74" i="9"/>
  <c r="J75" i="9"/>
  <c r="J76" i="9"/>
  <c r="J77" i="9"/>
  <c r="J73" i="9"/>
  <c r="L73" i="9"/>
  <c r="L74" i="9"/>
  <c r="L75" i="9"/>
  <c r="L76" i="9"/>
  <c r="L77" i="9"/>
  <c r="J79" i="9"/>
  <c r="J80" i="9"/>
  <c r="J81" i="9"/>
  <c r="J78" i="9"/>
  <c r="L78" i="9"/>
  <c r="L79" i="9"/>
  <c r="L80" i="9"/>
  <c r="L81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80" i="9"/>
  <c r="K81" i="9"/>
  <c r="J6" i="9"/>
  <c r="L6" i="9"/>
  <c r="K6" i="9"/>
  <c r="J5" i="9"/>
  <c r="L5" i="9"/>
  <c r="K5" i="9"/>
  <c r="I9" i="1"/>
  <c r="I10" i="1"/>
  <c r="I11" i="1"/>
  <c r="I12" i="1"/>
  <c r="I13" i="1"/>
  <c r="I14" i="1"/>
  <c r="I8" i="1"/>
  <c r="L8" i="1"/>
  <c r="L9" i="1"/>
  <c r="L10" i="1"/>
  <c r="L11" i="1"/>
  <c r="L12" i="1"/>
  <c r="L13" i="1"/>
  <c r="L14" i="1"/>
  <c r="I16" i="1"/>
  <c r="I17" i="1"/>
  <c r="I18" i="1"/>
  <c r="I15" i="1"/>
  <c r="L15" i="1"/>
  <c r="L16" i="1"/>
  <c r="L17" i="1"/>
  <c r="L18" i="1"/>
  <c r="I20" i="1"/>
  <c r="I21" i="1"/>
  <c r="I22" i="1"/>
  <c r="I23" i="1"/>
  <c r="I24" i="1"/>
  <c r="I19" i="1"/>
  <c r="L19" i="1"/>
  <c r="L20" i="1"/>
  <c r="L21" i="1"/>
  <c r="L22" i="1"/>
  <c r="L23" i="1"/>
  <c r="L24" i="1"/>
  <c r="I26" i="1"/>
  <c r="I27" i="1"/>
  <c r="I25" i="1"/>
  <c r="L25" i="1"/>
  <c r="L26" i="1"/>
  <c r="L27" i="1"/>
  <c r="I29" i="1"/>
  <c r="I30" i="1"/>
  <c r="I28" i="1"/>
  <c r="L28" i="1"/>
  <c r="L29" i="1"/>
  <c r="L30" i="1"/>
  <c r="I32" i="1"/>
  <c r="I31" i="1"/>
  <c r="L31" i="1"/>
  <c r="L32" i="1"/>
  <c r="I34" i="1"/>
  <c r="I35" i="1"/>
  <c r="I36" i="1"/>
  <c r="I33" i="1"/>
  <c r="L33" i="1"/>
  <c r="L34" i="1"/>
  <c r="L35" i="1"/>
  <c r="L36" i="1"/>
  <c r="I38" i="1"/>
  <c r="I39" i="1"/>
  <c r="I37" i="1"/>
  <c r="L37" i="1"/>
  <c r="L38" i="1"/>
  <c r="L39" i="1"/>
  <c r="I41" i="1"/>
  <c r="I42" i="1"/>
  <c r="I43" i="1"/>
  <c r="I44" i="1"/>
  <c r="I45" i="1"/>
  <c r="I46" i="1"/>
  <c r="I40" i="1"/>
  <c r="L40" i="1"/>
  <c r="L41" i="1"/>
  <c r="L42" i="1"/>
  <c r="L43" i="1"/>
  <c r="L44" i="1"/>
  <c r="L45" i="1"/>
  <c r="L46" i="1"/>
  <c r="I48" i="1"/>
  <c r="I49" i="1"/>
  <c r="I50" i="1"/>
  <c r="I51" i="1"/>
  <c r="I52" i="1"/>
  <c r="I47" i="1"/>
  <c r="L47" i="1"/>
  <c r="L48" i="1"/>
  <c r="L49" i="1"/>
  <c r="L50" i="1"/>
  <c r="L51" i="1"/>
  <c r="L52" i="1"/>
  <c r="I54" i="1"/>
  <c r="I55" i="1"/>
  <c r="I53" i="1"/>
  <c r="L53" i="1"/>
  <c r="L54" i="1"/>
  <c r="L55" i="1"/>
  <c r="I57" i="1"/>
  <c r="I58" i="1"/>
  <c r="I59" i="1"/>
  <c r="I60" i="1"/>
  <c r="I61" i="1"/>
  <c r="I62" i="1"/>
  <c r="I63" i="1"/>
  <c r="I64" i="1"/>
  <c r="I65" i="1"/>
  <c r="I66" i="1"/>
  <c r="I56" i="1"/>
  <c r="L56" i="1"/>
  <c r="L57" i="1"/>
  <c r="L58" i="1"/>
  <c r="L59" i="1"/>
  <c r="L60" i="1"/>
  <c r="L61" i="1"/>
  <c r="L62" i="1"/>
  <c r="L63" i="1"/>
  <c r="L64" i="1"/>
  <c r="L65" i="1"/>
  <c r="L66" i="1"/>
  <c r="I68" i="1"/>
  <c r="I69" i="1"/>
  <c r="I67" i="1"/>
  <c r="L67" i="1"/>
  <c r="L68" i="1"/>
  <c r="L69" i="1"/>
  <c r="I71" i="1"/>
  <c r="I72" i="1"/>
  <c r="I73" i="1"/>
  <c r="I74" i="1"/>
  <c r="I75" i="1"/>
  <c r="I70" i="1"/>
  <c r="L70" i="1"/>
  <c r="L71" i="1"/>
  <c r="L72" i="1"/>
  <c r="L73" i="1"/>
  <c r="L74" i="1"/>
  <c r="L75" i="1"/>
  <c r="I77" i="1"/>
  <c r="I78" i="1"/>
  <c r="I79" i="1"/>
  <c r="I76" i="1"/>
  <c r="L76" i="1"/>
  <c r="L77" i="1"/>
  <c r="L78" i="1"/>
  <c r="L79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80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I97" i="1"/>
  <c r="I98" i="1"/>
  <c r="I99" i="1"/>
  <c r="I100" i="1"/>
  <c r="I101" i="1"/>
  <c r="I102" i="1"/>
  <c r="I103" i="1"/>
  <c r="I104" i="1"/>
  <c r="I105" i="1"/>
  <c r="I106" i="1"/>
  <c r="I96" i="1"/>
  <c r="L96" i="1"/>
  <c r="L97" i="1"/>
  <c r="L98" i="1"/>
  <c r="L99" i="1"/>
  <c r="L100" i="1"/>
  <c r="L101" i="1"/>
  <c r="L102" i="1"/>
  <c r="L103" i="1"/>
  <c r="L104" i="1"/>
  <c r="L105" i="1"/>
  <c r="L106" i="1"/>
  <c r="I108" i="1"/>
  <c r="I107" i="1"/>
  <c r="L107" i="1"/>
  <c r="L108" i="1"/>
  <c r="I110" i="1"/>
  <c r="I111" i="1"/>
  <c r="I112" i="1"/>
  <c r="I113" i="1"/>
  <c r="I114" i="1"/>
  <c r="I109" i="1"/>
  <c r="L109" i="1"/>
  <c r="L110" i="1"/>
  <c r="L111" i="1"/>
  <c r="L112" i="1"/>
  <c r="L113" i="1"/>
  <c r="L114" i="1"/>
  <c r="I116" i="1"/>
  <c r="I117" i="1"/>
  <c r="I115" i="1"/>
  <c r="L115" i="1"/>
  <c r="L116" i="1"/>
  <c r="L117" i="1"/>
  <c r="I119" i="1"/>
  <c r="I120" i="1"/>
  <c r="I121" i="1"/>
  <c r="I122" i="1"/>
  <c r="I118" i="1"/>
  <c r="L118" i="1"/>
  <c r="L119" i="1"/>
  <c r="L120" i="1"/>
  <c r="L121" i="1"/>
  <c r="L122" i="1"/>
  <c r="I124" i="1"/>
  <c r="I125" i="1"/>
  <c r="I123" i="1"/>
  <c r="L123" i="1"/>
  <c r="L124" i="1"/>
  <c r="L125" i="1"/>
  <c r="I127" i="1"/>
  <c r="I126" i="1"/>
  <c r="L126" i="1"/>
  <c r="L127" i="1"/>
  <c r="I129" i="1"/>
  <c r="I128" i="1"/>
  <c r="L128" i="1"/>
  <c r="L129" i="1"/>
  <c r="I131" i="1"/>
  <c r="I132" i="1"/>
  <c r="I130" i="1"/>
  <c r="L130" i="1"/>
  <c r="L131" i="1"/>
  <c r="L132" i="1"/>
  <c r="I134" i="1"/>
  <c r="I135" i="1"/>
  <c r="I136" i="1"/>
  <c r="I137" i="1"/>
  <c r="I138" i="1"/>
  <c r="I139" i="1"/>
  <c r="I133" i="1"/>
  <c r="L133" i="1"/>
  <c r="L134" i="1"/>
  <c r="L135" i="1"/>
  <c r="L136" i="1"/>
  <c r="L137" i="1"/>
  <c r="L138" i="1"/>
  <c r="L139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I7" i="1"/>
  <c r="AD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G118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107" i="1"/>
  <c r="AG108" i="1"/>
  <c r="AG109" i="1"/>
  <c r="AG110" i="1"/>
  <c r="AG111" i="1"/>
  <c r="AG112" i="1"/>
  <c r="AG113" i="1"/>
  <c r="AG114" i="1"/>
  <c r="AG115" i="1"/>
  <c r="AG116" i="1"/>
  <c r="AG117" i="1"/>
  <c r="AG119" i="1"/>
  <c r="AG120" i="1"/>
  <c r="AG121" i="1"/>
  <c r="AG122" i="1"/>
  <c r="AG123" i="1"/>
  <c r="AG124" i="1"/>
  <c r="AG125" i="1"/>
  <c r="AG126" i="1"/>
  <c r="AG127" i="1"/>
  <c r="AG128" i="1"/>
  <c r="AG129" i="1"/>
  <c r="AG130" i="1"/>
  <c r="AG131" i="1"/>
  <c r="AG132" i="1"/>
  <c r="AG133" i="1"/>
  <c r="AG134" i="1"/>
  <c r="AG135" i="1"/>
  <c r="AG136" i="1"/>
  <c r="AG137" i="1"/>
  <c r="AG138" i="1"/>
  <c r="AG139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L5" i="4"/>
  <c r="N5" i="4"/>
  <c r="M5" i="4"/>
  <c r="O5" i="4"/>
  <c r="K5" i="4"/>
  <c r="I2" i="8"/>
  <c r="L4" i="4"/>
  <c r="N4" i="4"/>
  <c r="M4" i="4"/>
  <c r="O4" i="4"/>
  <c r="K4" i="4"/>
  <c r="A2" i="8"/>
  <c r="A2" i="14"/>
  <c r="I2" i="14"/>
  <c r="L7" i="4"/>
  <c r="P84" i="9"/>
  <c r="V84" i="9"/>
  <c r="Y84" i="9"/>
  <c r="AE84" i="9"/>
  <c r="AK84" i="9"/>
  <c r="AN84" i="9"/>
  <c r="AB84" i="9"/>
  <c r="AH84" i="9"/>
  <c r="AB6" i="9"/>
  <c r="AK6" i="9"/>
  <c r="J142" i="1"/>
  <c r="V142" i="1"/>
  <c r="Y142" i="1"/>
  <c r="AB142" i="1"/>
  <c r="AE142" i="1"/>
  <c r="S142" i="1"/>
  <c r="I5" i="1"/>
  <c r="AB6" i="1"/>
  <c r="AD6" i="1"/>
  <c r="J79" i="10"/>
  <c r="AB79" i="10"/>
  <c r="M79" i="10"/>
  <c r="V79" i="10"/>
  <c r="Y79" i="10"/>
  <c r="AE79" i="10"/>
  <c r="K18" i="5"/>
  <c r="K19" i="5"/>
  <c r="K20" i="5"/>
  <c r="K21" i="5"/>
  <c r="K2" i="5"/>
  <c r="K3" i="5"/>
  <c r="K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6" i="5"/>
  <c r="K137" i="5"/>
  <c r="K138" i="5"/>
  <c r="K139" i="5"/>
  <c r="K140" i="5"/>
  <c r="K141" i="5"/>
  <c r="K142" i="5"/>
  <c r="K143" i="5"/>
  <c r="K144" i="5"/>
  <c r="K145" i="5"/>
  <c r="K146" i="5"/>
  <c r="K147" i="5"/>
  <c r="K148" i="5"/>
  <c r="K149" i="5"/>
  <c r="K150" i="5"/>
  <c r="K151" i="5"/>
  <c r="K152" i="5"/>
  <c r="K153" i="5"/>
  <c r="K154" i="5"/>
  <c r="K155" i="5"/>
  <c r="K156" i="5"/>
  <c r="K157" i="5"/>
  <c r="K158" i="5"/>
  <c r="K159" i="5"/>
  <c r="K160" i="5"/>
  <c r="K161" i="5"/>
  <c r="K162" i="5"/>
  <c r="K163" i="5"/>
  <c r="K164" i="5"/>
  <c r="K165" i="5"/>
  <c r="K166" i="5"/>
  <c r="K167" i="5"/>
  <c r="K168" i="5"/>
  <c r="K169" i="5"/>
  <c r="K170" i="5"/>
  <c r="K171" i="5"/>
  <c r="K172" i="5"/>
  <c r="K173" i="5"/>
  <c r="K174" i="5"/>
  <c r="K175" i="5"/>
  <c r="K176" i="5"/>
  <c r="K177" i="5"/>
  <c r="K178" i="5"/>
  <c r="K179" i="5"/>
  <c r="K180" i="5"/>
  <c r="K181" i="5"/>
  <c r="K182" i="5"/>
  <c r="K183" i="5"/>
  <c r="K184" i="5"/>
  <c r="K185" i="5"/>
  <c r="K186" i="5"/>
  <c r="K187" i="5"/>
  <c r="K188" i="5"/>
  <c r="K189" i="5"/>
  <c r="K190" i="5"/>
  <c r="K191" i="5"/>
  <c r="K192" i="5"/>
  <c r="K193" i="5"/>
  <c r="K194" i="5"/>
  <c r="K195" i="5"/>
  <c r="K196" i="5"/>
  <c r="K197" i="5"/>
  <c r="K198" i="5"/>
  <c r="K199" i="5"/>
  <c r="K200" i="5"/>
  <c r="K201" i="5"/>
  <c r="K202" i="5"/>
  <c r="K203" i="5"/>
  <c r="K204" i="5"/>
  <c r="K205" i="5"/>
  <c r="K206" i="5"/>
  <c r="K207" i="5"/>
  <c r="K208" i="5"/>
  <c r="K209" i="5"/>
  <c r="K210" i="5"/>
  <c r="K211" i="5"/>
  <c r="K212" i="5"/>
  <c r="K213" i="5"/>
  <c r="K214" i="5"/>
  <c r="K215" i="5"/>
  <c r="K216" i="5"/>
  <c r="K217" i="5"/>
  <c r="K218" i="5"/>
  <c r="K219" i="5"/>
  <c r="K220" i="5"/>
  <c r="K221" i="5"/>
  <c r="K222" i="5"/>
  <c r="K223" i="5"/>
  <c r="K224" i="5"/>
  <c r="K225" i="5"/>
  <c r="K226" i="5"/>
  <c r="K227" i="5"/>
  <c r="K228" i="5"/>
  <c r="K229" i="5"/>
  <c r="K230" i="5"/>
  <c r="K231" i="5"/>
  <c r="K232" i="5"/>
  <c r="K233" i="5"/>
  <c r="K234" i="5"/>
  <c r="K235" i="5"/>
  <c r="K236" i="5"/>
  <c r="K237" i="5"/>
  <c r="R6" i="4"/>
  <c r="U6" i="4"/>
  <c r="T6" i="4"/>
  <c r="V6" i="4"/>
  <c r="S6" i="4"/>
  <c r="R5" i="4"/>
  <c r="U5" i="4"/>
  <c r="T5" i="4"/>
  <c r="S5" i="4"/>
  <c r="R4" i="4"/>
  <c r="U4" i="4"/>
  <c r="T4" i="4"/>
  <c r="V4" i="4"/>
  <c r="S4" i="4"/>
  <c r="D6" i="10"/>
  <c r="D7" i="10"/>
  <c r="D8" i="10"/>
  <c r="D9" i="10"/>
  <c r="D10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7" i="10"/>
  <c r="D28" i="10"/>
  <c r="D29" i="10"/>
  <c r="D30" i="10"/>
  <c r="D31" i="10"/>
  <c r="D32" i="10"/>
  <c r="D33" i="10"/>
  <c r="D34" i="10"/>
  <c r="D36" i="10"/>
  <c r="D35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4" i="10"/>
  <c r="D55" i="10"/>
  <c r="D56" i="10"/>
  <c r="D57" i="10"/>
  <c r="D58" i="10"/>
  <c r="D59" i="10"/>
  <c r="D60" i="10"/>
  <c r="D61" i="10"/>
  <c r="D63" i="10"/>
  <c r="D64" i="10"/>
  <c r="D65" i="10"/>
  <c r="D66" i="10"/>
  <c r="D62" i="10"/>
  <c r="D68" i="10"/>
  <c r="D69" i="10"/>
  <c r="D70" i="10"/>
  <c r="D71" i="10"/>
  <c r="D72" i="10"/>
  <c r="D74" i="10"/>
  <c r="D75" i="10"/>
  <c r="D76" i="10"/>
  <c r="D73" i="10"/>
  <c r="E6" i="10"/>
  <c r="E7" i="10"/>
  <c r="E8" i="10"/>
  <c r="E9" i="10"/>
  <c r="E10" i="10"/>
  <c r="E5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7" i="10"/>
  <c r="E28" i="10"/>
  <c r="E29" i="10"/>
  <c r="E30" i="10"/>
  <c r="E31" i="10"/>
  <c r="E32" i="10"/>
  <c r="E33" i="10"/>
  <c r="E34" i="10"/>
  <c r="E26" i="10"/>
  <c r="E36" i="10"/>
  <c r="E35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4" i="10"/>
  <c r="E55" i="10"/>
  <c r="E56" i="10"/>
  <c r="E57" i="10"/>
  <c r="E58" i="10"/>
  <c r="E59" i="10"/>
  <c r="E60" i="10"/>
  <c r="E61" i="10"/>
  <c r="E63" i="10"/>
  <c r="E64" i="10"/>
  <c r="E65" i="10"/>
  <c r="E66" i="10"/>
  <c r="E62" i="10"/>
  <c r="E68" i="10"/>
  <c r="E69" i="10"/>
  <c r="E70" i="10"/>
  <c r="E71" i="10"/>
  <c r="E72" i="10"/>
  <c r="E74" i="10"/>
  <c r="E75" i="10"/>
  <c r="E76" i="10"/>
  <c r="E73" i="10"/>
  <c r="H6" i="10"/>
  <c r="H7" i="10"/>
  <c r="H8" i="10"/>
  <c r="H9" i="10"/>
  <c r="H10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7" i="10"/>
  <c r="H28" i="10"/>
  <c r="H29" i="10"/>
  <c r="H30" i="10"/>
  <c r="H31" i="10"/>
  <c r="H32" i="10"/>
  <c r="H33" i="10"/>
  <c r="H34" i="10"/>
  <c r="H36" i="10"/>
  <c r="H35" i="10"/>
  <c r="H38" i="10"/>
  <c r="H39" i="10"/>
  <c r="H40" i="10"/>
  <c r="H41" i="10"/>
  <c r="H42" i="10"/>
  <c r="H43" i="10"/>
  <c r="H44" i="10"/>
  <c r="H45" i="10"/>
  <c r="H46" i="10"/>
  <c r="H47" i="10"/>
  <c r="H48" i="10"/>
  <c r="H49" i="10"/>
  <c r="H50" i="10"/>
  <c r="H51" i="10"/>
  <c r="H52" i="10"/>
  <c r="H37" i="10"/>
  <c r="H54" i="10"/>
  <c r="H55" i="10"/>
  <c r="H56" i="10"/>
  <c r="H57" i="10"/>
  <c r="H58" i="10"/>
  <c r="H59" i="10"/>
  <c r="H60" i="10"/>
  <c r="H61" i="10"/>
  <c r="H63" i="10"/>
  <c r="H64" i="10"/>
  <c r="H65" i="10"/>
  <c r="H66" i="10"/>
  <c r="H68" i="10"/>
  <c r="H69" i="10"/>
  <c r="H70" i="10"/>
  <c r="H71" i="10"/>
  <c r="H72" i="10"/>
  <c r="H67" i="10"/>
  <c r="H74" i="10"/>
  <c r="H75" i="10"/>
  <c r="H76" i="10"/>
  <c r="H73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7" i="10"/>
  <c r="G28" i="10"/>
  <c r="G29" i="10"/>
  <c r="G30" i="10"/>
  <c r="G31" i="10"/>
  <c r="G32" i="10"/>
  <c r="G33" i="10"/>
  <c r="G34" i="10"/>
  <c r="G36" i="10"/>
  <c r="G35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4" i="10"/>
  <c r="G55" i="10"/>
  <c r="G56" i="10"/>
  <c r="G57" i="10"/>
  <c r="G58" i="10"/>
  <c r="G59" i="10"/>
  <c r="G60" i="10"/>
  <c r="G61" i="10"/>
  <c r="G63" i="10"/>
  <c r="G64" i="10"/>
  <c r="G65" i="10"/>
  <c r="G66" i="10"/>
  <c r="G68" i="10"/>
  <c r="G69" i="10"/>
  <c r="G70" i="10"/>
  <c r="G71" i="10"/>
  <c r="G72" i="10"/>
  <c r="G74" i="10"/>
  <c r="G75" i="10"/>
  <c r="G76" i="10"/>
  <c r="E16" i="4"/>
  <c r="E17" i="4"/>
  <c r="E18" i="4"/>
  <c r="E19" i="4"/>
  <c r="E20" i="4"/>
  <c r="E21" i="4"/>
  <c r="E22" i="4"/>
  <c r="D6" i="9"/>
  <c r="D7" i="9"/>
  <c r="D8" i="9"/>
  <c r="D9" i="9"/>
  <c r="D10" i="9"/>
  <c r="D11" i="9"/>
  <c r="D12" i="9"/>
  <c r="D13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9" i="9"/>
  <c r="D30" i="9"/>
  <c r="D31" i="9"/>
  <c r="D32" i="9"/>
  <c r="D33" i="9"/>
  <c r="D34" i="9"/>
  <c r="D35" i="9"/>
  <c r="D36" i="9"/>
  <c r="D28" i="9"/>
  <c r="D38" i="9"/>
  <c r="D39" i="9"/>
  <c r="D40" i="9"/>
  <c r="D41" i="9"/>
  <c r="D42" i="9"/>
  <c r="D43" i="9"/>
  <c r="D44" i="9"/>
  <c r="D37" i="9"/>
  <c r="D46" i="9"/>
  <c r="D47" i="9"/>
  <c r="D48" i="9"/>
  <c r="D49" i="9"/>
  <c r="D45" i="9"/>
  <c r="D51" i="9"/>
  <c r="D50" i="9"/>
  <c r="D53" i="9"/>
  <c r="D54" i="9"/>
  <c r="D55" i="9"/>
  <c r="D52" i="9"/>
  <c r="D57" i="9"/>
  <c r="D58" i="9"/>
  <c r="D59" i="9"/>
  <c r="D61" i="9"/>
  <c r="D62" i="9"/>
  <c r="D63" i="9"/>
  <c r="D64" i="9"/>
  <c r="D65" i="9"/>
  <c r="D66" i="9"/>
  <c r="D67" i="9"/>
  <c r="D68" i="9"/>
  <c r="D70" i="9"/>
  <c r="D71" i="9"/>
  <c r="D72" i="9"/>
  <c r="D74" i="9"/>
  <c r="D75" i="9"/>
  <c r="D76" i="9"/>
  <c r="D77" i="9"/>
  <c r="D73" i="9"/>
  <c r="D79" i="9"/>
  <c r="D80" i="9"/>
  <c r="D81" i="9"/>
  <c r="E6" i="9"/>
  <c r="E7" i="9"/>
  <c r="E8" i="9"/>
  <c r="E9" i="9"/>
  <c r="E10" i="9"/>
  <c r="E11" i="9"/>
  <c r="E12" i="9"/>
  <c r="E13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9" i="9"/>
  <c r="E30" i="9"/>
  <c r="E31" i="9"/>
  <c r="E32" i="9"/>
  <c r="E33" i="9"/>
  <c r="E34" i="9"/>
  <c r="E35" i="9"/>
  <c r="E36" i="9"/>
  <c r="E38" i="9"/>
  <c r="E39" i="9"/>
  <c r="E40" i="9"/>
  <c r="E41" i="9"/>
  <c r="E42" i="9"/>
  <c r="E43" i="9"/>
  <c r="E44" i="9"/>
  <c r="E46" i="9"/>
  <c r="E47" i="9"/>
  <c r="E48" i="9"/>
  <c r="E49" i="9"/>
  <c r="E51" i="9"/>
  <c r="E50" i="9"/>
  <c r="E53" i="9"/>
  <c r="E54" i="9"/>
  <c r="E55" i="9"/>
  <c r="E57" i="9"/>
  <c r="E58" i="9"/>
  <c r="E59" i="9"/>
  <c r="E61" i="9"/>
  <c r="E62" i="9"/>
  <c r="E63" i="9"/>
  <c r="E64" i="9"/>
  <c r="E65" i="9"/>
  <c r="E66" i="9"/>
  <c r="E67" i="9"/>
  <c r="E68" i="9"/>
  <c r="E70" i="9"/>
  <c r="E71" i="9"/>
  <c r="E72" i="9"/>
  <c r="E74" i="9"/>
  <c r="E75" i="9"/>
  <c r="E76" i="9"/>
  <c r="E77" i="9"/>
  <c r="E79" i="9"/>
  <c r="E80" i="9"/>
  <c r="E81" i="9"/>
  <c r="E78" i="9"/>
  <c r="H6" i="9"/>
  <c r="H7" i="9"/>
  <c r="H8" i="9"/>
  <c r="H9" i="9"/>
  <c r="H10" i="9"/>
  <c r="H11" i="9"/>
  <c r="H12" i="9"/>
  <c r="H13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14" i="9"/>
  <c r="H29" i="9"/>
  <c r="H30" i="9"/>
  <c r="H31" i="9"/>
  <c r="H32" i="9"/>
  <c r="H33" i="9"/>
  <c r="H34" i="9"/>
  <c r="H35" i="9"/>
  <c r="H36" i="9"/>
  <c r="H38" i="9"/>
  <c r="H39" i="9"/>
  <c r="H40" i="9"/>
  <c r="H41" i="9"/>
  <c r="H42" i="9"/>
  <c r="H43" i="9"/>
  <c r="H44" i="9"/>
  <c r="H46" i="9"/>
  <c r="H47" i="9"/>
  <c r="H48" i="9"/>
  <c r="H49" i="9"/>
  <c r="H51" i="9"/>
  <c r="H50" i="9"/>
  <c r="H53" i="9"/>
  <c r="H54" i="9"/>
  <c r="H55" i="9"/>
  <c r="H57" i="9"/>
  <c r="H58" i="9"/>
  <c r="H59" i="9"/>
  <c r="H56" i="9"/>
  <c r="H61" i="9"/>
  <c r="H62" i="9"/>
  <c r="H63" i="9"/>
  <c r="H64" i="9"/>
  <c r="H65" i="9"/>
  <c r="H66" i="9"/>
  <c r="H67" i="9"/>
  <c r="H68" i="9"/>
  <c r="H70" i="9"/>
  <c r="H71" i="9"/>
  <c r="H72" i="9"/>
  <c r="H74" i="9"/>
  <c r="H75" i="9"/>
  <c r="H76" i="9"/>
  <c r="H77" i="9"/>
  <c r="H73" i="9"/>
  <c r="H79" i="9"/>
  <c r="H80" i="9"/>
  <c r="H81" i="9"/>
  <c r="G6" i="9"/>
  <c r="G7" i="9"/>
  <c r="G8" i="9"/>
  <c r="G9" i="9"/>
  <c r="G10" i="9"/>
  <c r="G11" i="9"/>
  <c r="G12" i="9"/>
  <c r="G13" i="9"/>
  <c r="G5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9" i="9"/>
  <c r="G30" i="9"/>
  <c r="G31" i="9"/>
  <c r="G32" i="9"/>
  <c r="G33" i="9"/>
  <c r="G34" i="9"/>
  <c r="G35" i="9"/>
  <c r="G36" i="9"/>
  <c r="G38" i="9"/>
  <c r="G39" i="9"/>
  <c r="G40" i="9"/>
  <c r="G41" i="9"/>
  <c r="G42" i="9"/>
  <c r="G43" i="9"/>
  <c r="G44" i="9"/>
  <c r="G46" i="9"/>
  <c r="G47" i="9"/>
  <c r="G48" i="9"/>
  <c r="G49" i="9"/>
  <c r="G45" i="9"/>
  <c r="G51" i="9"/>
  <c r="G50" i="9"/>
  <c r="G53" i="9"/>
  <c r="G54" i="9"/>
  <c r="G55" i="9"/>
  <c r="G57" i="9"/>
  <c r="G58" i="9"/>
  <c r="G59" i="9"/>
  <c r="G61" i="9"/>
  <c r="G62" i="9"/>
  <c r="G63" i="9"/>
  <c r="G64" i="9"/>
  <c r="G65" i="9"/>
  <c r="G66" i="9"/>
  <c r="G67" i="9"/>
  <c r="G68" i="9"/>
  <c r="G70" i="9"/>
  <c r="G71" i="9"/>
  <c r="G72" i="9"/>
  <c r="G74" i="9"/>
  <c r="G75" i="9"/>
  <c r="G76" i="9"/>
  <c r="G77" i="9"/>
  <c r="G73" i="9"/>
  <c r="G79" i="9"/>
  <c r="G80" i="9"/>
  <c r="G81" i="9"/>
  <c r="G78" i="9"/>
  <c r="H6" i="1"/>
  <c r="H7" i="1"/>
  <c r="H9" i="1"/>
  <c r="H10" i="1"/>
  <c r="H11" i="1"/>
  <c r="H12" i="1"/>
  <c r="H13" i="1"/>
  <c r="H14" i="1"/>
  <c r="H8" i="1"/>
  <c r="H16" i="1"/>
  <c r="H17" i="1"/>
  <c r="H18" i="1"/>
  <c r="H15" i="1"/>
  <c r="H20" i="1"/>
  <c r="H21" i="1"/>
  <c r="H22" i="1"/>
  <c r="H23" i="1"/>
  <c r="H24" i="1"/>
  <c r="H26" i="1"/>
  <c r="H27" i="1"/>
  <c r="H29" i="1"/>
  <c r="H30" i="1"/>
  <c r="H28" i="1"/>
  <c r="H32" i="1"/>
  <c r="H31" i="1"/>
  <c r="H34" i="1"/>
  <c r="H35" i="1"/>
  <c r="H36" i="1"/>
  <c r="H38" i="1"/>
  <c r="H39" i="1"/>
  <c r="H41" i="1"/>
  <c r="H42" i="1"/>
  <c r="H43" i="1"/>
  <c r="H44" i="1"/>
  <c r="H45" i="1"/>
  <c r="H46" i="1"/>
  <c r="H40" i="1"/>
  <c r="H48" i="1"/>
  <c r="H49" i="1"/>
  <c r="H50" i="1"/>
  <c r="H51" i="1"/>
  <c r="H52" i="1"/>
  <c r="H54" i="1"/>
  <c r="H55" i="1"/>
  <c r="H57" i="1"/>
  <c r="H58" i="1"/>
  <c r="H59" i="1"/>
  <c r="H60" i="1"/>
  <c r="H61" i="1"/>
  <c r="H62" i="1"/>
  <c r="H63" i="1"/>
  <c r="H64" i="1"/>
  <c r="H65" i="1"/>
  <c r="H66" i="1"/>
  <c r="H56" i="1"/>
  <c r="H68" i="1"/>
  <c r="H69" i="1"/>
  <c r="H67" i="1"/>
  <c r="H71" i="1"/>
  <c r="H72" i="1"/>
  <c r="H73" i="1"/>
  <c r="H74" i="1"/>
  <c r="H75" i="1"/>
  <c r="H77" i="1"/>
  <c r="H78" i="1"/>
  <c r="H79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7" i="1"/>
  <c r="H98" i="1"/>
  <c r="H99" i="1"/>
  <c r="H100" i="1"/>
  <c r="H101" i="1"/>
  <c r="H102" i="1"/>
  <c r="H103" i="1"/>
  <c r="H104" i="1"/>
  <c r="H105" i="1"/>
  <c r="H106" i="1"/>
  <c r="H96" i="1"/>
  <c r="H108" i="1"/>
  <c r="H107" i="1"/>
  <c r="H110" i="1"/>
  <c r="H111" i="1"/>
  <c r="H112" i="1"/>
  <c r="H113" i="1"/>
  <c r="H114" i="1"/>
  <c r="H109" i="1"/>
  <c r="H116" i="1"/>
  <c r="H117" i="1"/>
  <c r="H115" i="1"/>
  <c r="H119" i="1"/>
  <c r="H120" i="1"/>
  <c r="H121" i="1"/>
  <c r="H122" i="1"/>
  <c r="H118" i="1"/>
  <c r="H124" i="1"/>
  <c r="H125" i="1"/>
  <c r="H123" i="1"/>
  <c r="H127" i="1"/>
  <c r="H126" i="1"/>
  <c r="H129" i="1"/>
  <c r="H128" i="1"/>
  <c r="H131" i="1"/>
  <c r="H132" i="1"/>
  <c r="H134" i="1"/>
  <c r="H135" i="1"/>
  <c r="H136" i="1"/>
  <c r="H137" i="1"/>
  <c r="H138" i="1"/>
  <c r="H139" i="1"/>
  <c r="G6" i="1"/>
  <c r="G7" i="1"/>
  <c r="G9" i="1"/>
  <c r="G10" i="1"/>
  <c r="G11" i="1"/>
  <c r="G12" i="1"/>
  <c r="G13" i="1"/>
  <c r="G14" i="1"/>
  <c r="G8" i="1"/>
  <c r="G16" i="1"/>
  <c r="G17" i="1"/>
  <c r="G18" i="1"/>
  <c r="G15" i="1"/>
  <c r="G20" i="1"/>
  <c r="G21" i="1"/>
  <c r="G22" i="1"/>
  <c r="G23" i="1"/>
  <c r="G24" i="1"/>
  <c r="G26" i="1"/>
  <c r="G27" i="1"/>
  <c r="G29" i="1"/>
  <c r="G30" i="1"/>
  <c r="G28" i="1"/>
  <c r="G32" i="1"/>
  <c r="G31" i="1"/>
  <c r="G34" i="1"/>
  <c r="G35" i="1"/>
  <c r="G36" i="1"/>
  <c r="G38" i="1"/>
  <c r="G39" i="1"/>
  <c r="G41" i="1"/>
  <c r="G42" i="1"/>
  <c r="G43" i="1"/>
  <c r="G44" i="1"/>
  <c r="G45" i="1"/>
  <c r="G46" i="1"/>
  <c r="G40" i="1"/>
  <c r="G48" i="1"/>
  <c r="G49" i="1"/>
  <c r="G50" i="1"/>
  <c r="G51" i="1"/>
  <c r="G52" i="1"/>
  <c r="G54" i="1"/>
  <c r="G55" i="1"/>
  <c r="G57" i="1"/>
  <c r="G58" i="1"/>
  <c r="G59" i="1"/>
  <c r="G60" i="1"/>
  <c r="G61" i="1"/>
  <c r="G62" i="1"/>
  <c r="G63" i="1"/>
  <c r="G64" i="1"/>
  <c r="G65" i="1"/>
  <c r="G66" i="1"/>
  <c r="G56" i="1"/>
  <c r="G68" i="1"/>
  <c r="G69" i="1"/>
  <c r="G71" i="1"/>
  <c r="G72" i="1"/>
  <c r="G73" i="1"/>
  <c r="G74" i="1"/>
  <c r="G75" i="1"/>
  <c r="G77" i="1"/>
  <c r="G78" i="1"/>
  <c r="G79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7" i="1"/>
  <c r="G98" i="1"/>
  <c r="G99" i="1"/>
  <c r="G100" i="1"/>
  <c r="G101" i="1"/>
  <c r="G102" i="1"/>
  <c r="G103" i="1"/>
  <c r="G104" i="1"/>
  <c r="G105" i="1"/>
  <c r="G106" i="1"/>
  <c r="G96" i="1"/>
  <c r="G108" i="1"/>
  <c r="G107" i="1"/>
  <c r="G110" i="1"/>
  <c r="G111" i="1"/>
  <c r="G112" i="1"/>
  <c r="G113" i="1"/>
  <c r="G114" i="1"/>
  <c r="G109" i="1"/>
  <c r="G116" i="1"/>
  <c r="G117" i="1"/>
  <c r="G119" i="1"/>
  <c r="G120" i="1"/>
  <c r="G121" i="1"/>
  <c r="G122" i="1"/>
  <c r="G118" i="1"/>
  <c r="G124" i="1"/>
  <c r="G125" i="1"/>
  <c r="G123" i="1"/>
  <c r="G127" i="1"/>
  <c r="G126" i="1"/>
  <c r="G129" i="1"/>
  <c r="G128" i="1"/>
  <c r="G131" i="1"/>
  <c r="G132" i="1"/>
  <c r="G134" i="1"/>
  <c r="G135" i="1"/>
  <c r="G136" i="1"/>
  <c r="G137" i="1"/>
  <c r="G138" i="1"/>
  <c r="G139" i="1"/>
  <c r="E6" i="1"/>
  <c r="E7" i="1"/>
  <c r="E9" i="1"/>
  <c r="E10" i="1"/>
  <c r="E11" i="1"/>
  <c r="E12" i="1"/>
  <c r="E13" i="1"/>
  <c r="E14" i="1"/>
  <c r="E8" i="1"/>
  <c r="E16" i="1"/>
  <c r="E17" i="1"/>
  <c r="E18" i="1"/>
  <c r="E15" i="1"/>
  <c r="E20" i="1"/>
  <c r="E21" i="1"/>
  <c r="E22" i="1"/>
  <c r="E23" i="1"/>
  <c r="E24" i="1"/>
  <c r="E26" i="1"/>
  <c r="E27" i="1"/>
  <c r="E29" i="1"/>
  <c r="E30" i="1"/>
  <c r="E28" i="1"/>
  <c r="E32" i="1"/>
  <c r="E31" i="1"/>
  <c r="E34" i="1"/>
  <c r="E35" i="1"/>
  <c r="E36" i="1"/>
  <c r="E38" i="1"/>
  <c r="E39" i="1"/>
  <c r="E41" i="1"/>
  <c r="E42" i="1"/>
  <c r="E43" i="1"/>
  <c r="E44" i="1"/>
  <c r="E45" i="1"/>
  <c r="E46" i="1"/>
  <c r="E40" i="1"/>
  <c r="E48" i="1"/>
  <c r="E49" i="1"/>
  <c r="E50" i="1"/>
  <c r="E51" i="1"/>
  <c r="E52" i="1"/>
  <c r="E54" i="1"/>
  <c r="E55" i="1"/>
  <c r="E57" i="1"/>
  <c r="E58" i="1"/>
  <c r="E59" i="1"/>
  <c r="E60" i="1"/>
  <c r="E61" i="1"/>
  <c r="E62" i="1"/>
  <c r="E63" i="1"/>
  <c r="E64" i="1"/>
  <c r="E65" i="1"/>
  <c r="E66" i="1"/>
  <c r="E56" i="1"/>
  <c r="E68" i="1"/>
  <c r="E69" i="1"/>
  <c r="E67" i="1"/>
  <c r="E71" i="1"/>
  <c r="E72" i="1"/>
  <c r="E73" i="1"/>
  <c r="E74" i="1"/>
  <c r="E75" i="1"/>
  <c r="E77" i="1"/>
  <c r="E78" i="1"/>
  <c r="E79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7" i="1"/>
  <c r="E98" i="1"/>
  <c r="E99" i="1"/>
  <c r="E100" i="1"/>
  <c r="E101" i="1"/>
  <c r="E102" i="1"/>
  <c r="E103" i="1"/>
  <c r="E104" i="1"/>
  <c r="E105" i="1"/>
  <c r="E106" i="1"/>
  <c r="E96" i="1"/>
  <c r="E108" i="1"/>
  <c r="E107" i="1"/>
  <c r="E110" i="1"/>
  <c r="E111" i="1"/>
  <c r="E112" i="1"/>
  <c r="E113" i="1"/>
  <c r="E114" i="1"/>
  <c r="E109" i="1"/>
  <c r="E116" i="1"/>
  <c r="E117" i="1"/>
  <c r="E115" i="1"/>
  <c r="E119" i="1"/>
  <c r="E120" i="1"/>
  <c r="E121" i="1"/>
  <c r="E122" i="1"/>
  <c r="E118" i="1"/>
  <c r="E124" i="1"/>
  <c r="E125" i="1"/>
  <c r="E123" i="1"/>
  <c r="E127" i="1"/>
  <c r="E126" i="1"/>
  <c r="E129" i="1"/>
  <c r="E128" i="1"/>
  <c r="E131" i="1"/>
  <c r="E132" i="1"/>
  <c r="E134" i="1"/>
  <c r="E135" i="1"/>
  <c r="E136" i="1"/>
  <c r="E137" i="1"/>
  <c r="E138" i="1"/>
  <c r="E139" i="1"/>
  <c r="D6" i="1"/>
  <c r="D7" i="1"/>
  <c r="D9" i="1"/>
  <c r="D10" i="1"/>
  <c r="D11" i="1"/>
  <c r="D12" i="1"/>
  <c r="D13" i="1"/>
  <c r="D14" i="1"/>
  <c r="D16" i="1"/>
  <c r="D17" i="1"/>
  <c r="D18" i="1"/>
  <c r="D20" i="1"/>
  <c r="D21" i="1"/>
  <c r="D22" i="1"/>
  <c r="D23" i="1"/>
  <c r="D24" i="1"/>
  <c r="D26" i="1"/>
  <c r="D27" i="1"/>
  <c r="D25" i="1"/>
  <c r="D29" i="1"/>
  <c r="D30" i="1"/>
  <c r="D32" i="1"/>
  <c r="D31" i="1"/>
  <c r="D34" i="1"/>
  <c r="D35" i="1"/>
  <c r="D36" i="1"/>
  <c r="D33" i="1"/>
  <c r="D38" i="1"/>
  <c r="D39" i="1"/>
  <c r="D37" i="1"/>
  <c r="D41" i="1"/>
  <c r="D42" i="1"/>
  <c r="D43" i="1"/>
  <c r="D44" i="1"/>
  <c r="D45" i="1"/>
  <c r="D46" i="1"/>
  <c r="D48" i="1"/>
  <c r="D49" i="1"/>
  <c r="D50" i="1"/>
  <c r="D51" i="1"/>
  <c r="D52" i="1"/>
  <c r="D54" i="1"/>
  <c r="D55" i="1"/>
  <c r="D57" i="1"/>
  <c r="D58" i="1"/>
  <c r="D59" i="1"/>
  <c r="D60" i="1"/>
  <c r="D61" i="1"/>
  <c r="D62" i="1"/>
  <c r="D63" i="1"/>
  <c r="D64" i="1"/>
  <c r="D65" i="1"/>
  <c r="D66" i="1"/>
  <c r="D68" i="1"/>
  <c r="D69" i="1"/>
  <c r="D67" i="1"/>
  <c r="D71" i="1"/>
  <c r="D72" i="1"/>
  <c r="D73" i="1"/>
  <c r="D74" i="1"/>
  <c r="D75" i="1"/>
  <c r="D77" i="1"/>
  <c r="D78" i="1"/>
  <c r="D79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7" i="1"/>
  <c r="D98" i="1"/>
  <c r="D99" i="1"/>
  <c r="D100" i="1"/>
  <c r="D101" i="1"/>
  <c r="D102" i="1"/>
  <c r="D103" i="1"/>
  <c r="D104" i="1"/>
  <c r="D105" i="1"/>
  <c r="D106" i="1"/>
  <c r="D108" i="1"/>
  <c r="D107" i="1"/>
  <c r="D110" i="1"/>
  <c r="D111" i="1"/>
  <c r="D112" i="1"/>
  <c r="D113" i="1"/>
  <c r="D114" i="1"/>
  <c r="D116" i="1"/>
  <c r="D117" i="1"/>
  <c r="D115" i="1"/>
  <c r="D119" i="1"/>
  <c r="D120" i="1"/>
  <c r="D121" i="1"/>
  <c r="D122" i="1"/>
  <c r="D124" i="1"/>
  <c r="D125" i="1"/>
  <c r="D127" i="1"/>
  <c r="D126" i="1"/>
  <c r="D129" i="1"/>
  <c r="D128" i="1"/>
  <c r="D131" i="1"/>
  <c r="D132" i="1"/>
  <c r="D134" i="1"/>
  <c r="D135" i="1"/>
  <c r="D136" i="1"/>
  <c r="D137" i="1"/>
  <c r="D138" i="1"/>
  <c r="D139" i="1"/>
  <c r="CQ237" i="5"/>
  <c r="CP237" i="5"/>
  <c r="CO237" i="5"/>
  <c r="CJ237" i="5"/>
  <c r="CI237" i="5"/>
  <c r="CH237" i="5"/>
  <c r="CC237" i="5"/>
  <c r="CB237" i="5"/>
  <c r="CA237" i="5"/>
  <c r="BV237" i="5"/>
  <c r="BU237" i="5"/>
  <c r="BT237" i="5"/>
  <c r="BO237" i="5"/>
  <c r="BN237" i="5"/>
  <c r="BM237" i="5"/>
  <c r="BH237" i="5"/>
  <c r="BG237" i="5"/>
  <c r="BF237" i="5"/>
  <c r="BA237" i="5"/>
  <c r="AZ237" i="5"/>
  <c r="AY237" i="5"/>
  <c r="AT237" i="5"/>
  <c r="AS237" i="5"/>
  <c r="AR237" i="5"/>
  <c r="AM237" i="5"/>
  <c r="AL237" i="5"/>
  <c r="AK237" i="5"/>
  <c r="AF237" i="5"/>
  <c r="AE237" i="5"/>
  <c r="AD237" i="5"/>
  <c r="Y237" i="5"/>
  <c r="W237" i="5"/>
  <c r="CQ236" i="5"/>
  <c r="CP236" i="5"/>
  <c r="CO236" i="5"/>
  <c r="CJ236" i="5"/>
  <c r="CI236" i="5"/>
  <c r="CH236" i="5"/>
  <c r="CC236" i="5"/>
  <c r="CB236" i="5"/>
  <c r="CA236" i="5"/>
  <c r="BV236" i="5"/>
  <c r="BU236" i="5"/>
  <c r="BT236" i="5"/>
  <c r="BO236" i="5"/>
  <c r="BN236" i="5"/>
  <c r="BM236" i="5"/>
  <c r="BH236" i="5"/>
  <c r="BG236" i="5"/>
  <c r="BF236" i="5"/>
  <c r="BA236" i="5"/>
  <c r="AZ236" i="5"/>
  <c r="AY236" i="5"/>
  <c r="AT236" i="5"/>
  <c r="AS236" i="5"/>
  <c r="AR236" i="5"/>
  <c r="AM236" i="5"/>
  <c r="AL236" i="5"/>
  <c r="AK236" i="5"/>
  <c r="AF236" i="5"/>
  <c r="AE236" i="5"/>
  <c r="AD236" i="5"/>
  <c r="Y236" i="5"/>
  <c r="W236" i="5"/>
  <c r="CQ235" i="5"/>
  <c r="CP235" i="5"/>
  <c r="CO235" i="5"/>
  <c r="CJ235" i="5"/>
  <c r="CI235" i="5"/>
  <c r="CH235" i="5"/>
  <c r="CC235" i="5"/>
  <c r="CB235" i="5"/>
  <c r="CA235" i="5"/>
  <c r="BV235" i="5"/>
  <c r="BU235" i="5"/>
  <c r="BT235" i="5"/>
  <c r="BO235" i="5"/>
  <c r="BN235" i="5"/>
  <c r="BM235" i="5"/>
  <c r="BH235" i="5"/>
  <c r="BG235" i="5"/>
  <c r="BF235" i="5"/>
  <c r="BA235" i="5"/>
  <c r="AZ235" i="5"/>
  <c r="AY235" i="5"/>
  <c r="AT235" i="5"/>
  <c r="AS235" i="5"/>
  <c r="AR235" i="5"/>
  <c r="AM235" i="5"/>
  <c r="AL235" i="5"/>
  <c r="AK235" i="5"/>
  <c r="AF235" i="5"/>
  <c r="AE235" i="5"/>
  <c r="AD235" i="5"/>
  <c r="Y235" i="5"/>
  <c r="W235" i="5"/>
  <c r="CQ234" i="5"/>
  <c r="CP234" i="5"/>
  <c r="CO234" i="5"/>
  <c r="CJ234" i="5"/>
  <c r="CI234" i="5"/>
  <c r="CH234" i="5"/>
  <c r="CC234" i="5"/>
  <c r="CB234" i="5"/>
  <c r="CA234" i="5"/>
  <c r="BV234" i="5"/>
  <c r="BU234" i="5"/>
  <c r="BT234" i="5"/>
  <c r="BO234" i="5"/>
  <c r="BN234" i="5"/>
  <c r="BM234" i="5"/>
  <c r="BH234" i="5"/>
  <c r="BG234" i="5"/>
  <c r="BF234" i="5"/>
  <c r="BA234" i="5"/>
  <c r="AZ234" i="5"/>
  <c r="AY234" i="5"/>
  <c r="AT234" i="5"/>
  <c r="AS234" i="5"/>
  <c r="AR234" i="5"/>
  <c r="AM234" i="5"/>
  <c r="AL234" i="5"/>
  <c r="AK234" i="5"/>
  <c r="AF234" i="5"/>
  <c r="AE234" i="5"/>
  <c r="AD234" i="5"/>
  <c r="Y234" i="5"/>
  <c r="W234" i="5"/>
  <c r="CQ233" i="5"/>
  <c r="CP233" i="5"/>
  <c r="CO233" i="5"/>
  <c r="CJ233" i="5"/>
  <c r="CI233" i="5"/>
  <c r="CH233" i="5"/>
  <c r="CC233" i="5"/>
  <c r="CB233" i="5"/>
  <c r="CA233" i="5"/>
  <c r="BV233" i="5"/>
  <c r="BU233" i="5"/>
  <c r="BT233" i="5"/>
  <c r="BO233" i="5"/>
  <c r="BN233" i="5"/>
  <c r="BM233" i="5"/>
  <c r="BH233" i="5"/>
  <c r="BG233" i="5"/>
  <c r="BF233" i="5"/>
  <c r="BA233" i="5"/>
  <c r="AZ233" i="5"/>
  <c r="AY233" i="5"/>
  <c r="AT233" i="5"/>
  <c r="AS233" i="5"/>
  <c r="AR233" i="5"/>
  <c r="AM233" i="5"/>
  <c r="AL233" i="5"/>
  <c r="AK233" i="5"/>
  <c r="AF233" i="5"/>
  <c r="AE233" i="5"/>
  <c r="AD233" i="5"/>
  <c r="Y233" i="5"/>
  <c r="W233" i="5"/>
  <c r="CQ232" i="5"/>
  <c r="CP232" i="5"/>
  <c r="CO232" i="5"/>
  <c r="CJ232" i="5"/>
  <c r="CI232" i="5"/>
  <c r="CH232" i="5"/>
  <c r="CC232" i="5"/>
  <c r="CB232" i="5"/>
  <c r="CA232" i="5"/>
  <c r="BV232" i="5"/>
  <c r="BU232" i="5"/>
  <c r="BT232" i="5"/>
  <c r="BO232" i="5"/>
  <c r="BN232" i="5"/>
  <c r="BM232" i="5"/>
  <c r="BH232" i="5"/>
  <c r="BG232" i="5"/>
  <c r="BF232" i="5"/>
  <c r="BA232" i="5"/>
  <c r="AZ232" i="5"/>
  <c r="AY232" i="5"/>
  <c r="AT232" i="5"/>
  <c r="AS232" i="5"/>
  <c r="AR232" i="5"/>
  <c r="AM232" i="5"/>
  <c r="AL232" i="5"/>
  <c r="AK232" i="5"/>
  <c r="AF232" i="5"/>
  <c r="AE232" i="5"/>
  <c r="AD232" i="5"/>
  <c r="Y232" i="5"/>
  <c r="W232" i="5"/>
  <c r="CQ231" i="5"/>
  <c r="CP231" i="5"/>
  <c r="CO231" i="5"/>
  <c r="CJ231" i="5"/>
  <c r="CI231" i="5"/>
  <c r="CH231" i="5"/>
  <c r="CC231" i="5"/>
  <c r="CB231" i="5"/>
  <c r="CA231" i="5"/>
  <c r="BV231" i="5"/>
  <c r="BU231" i="5"/>
  <c r="BT231" i="5"/>
  <c r="BO231" i="5"/>
  <c r="BN231" i="5"/>
  <c r="BM231" i="5"/>
  <c r="BH231" i="5"/>
  <c r="BG231" i="5"/>
  <c r="BF231" i="5"/>
  <c r="BA231" i="5"/>
  <c r="AZ231" i="5"/>
  <c r="AY231" i="5"/>
  <c r="AT231" i="5"/>
  <c r="AS231" i="5"/>
  <c r="AR231" i="5"/>
  <c r="AM231" i="5"/>
  <c r="AL231" i="5"/>
  <c r="AK231" i="5"/>
  <c r="AF231" i="5"/>
  <c r="AE231" i="5"/>
  <c r="AD231" i="5"/>
  <c r="Y231" i="5"/>
  <c r="W231" i="5"/>
  <c r="CQ230" i="5"/>
  <c r="CP230" i="5"/>
  <c r="CO230" i="5"/>
  <c r="CJ230" i="5"/>
  <c r="CI230" i="5"/>
  <c r="CH230" i="5"/>
  <c r="CC230" i="5"/>
  <c r="CB230" i="5"/>
  <c r="CA230" i="5"/>
  <c r="BV230" i="5"/>
  <c r="BU230" i="5"/>
  <c r="BT230" i="5"/>
  <c r="BO230" i="5"/>
  <c r="BN230" i="5"/>
  <c r="BM230" i="5"/>
  <c r="BH230" i="5"/>
  <c r="BG230" i="5"/>
  <c r="BF230" i="5"/>
  <c r="BA230" i="5"/>
  <c r="AZ230" i="5"/>
  <c r="AY230" i="5"/>
  <c r="AT230" i="5"/>
  <c r="AS230" i="5"/>
  <c r="AR230" i="5"/>
  <c r="AM230" i="5"/>
  <c r="AL230" i="5"/>
  <c r="AK230" i="5"/>
  <c r="AF230" i="5"/>
  <c r="AE230" i="5"/>
  <c r="AD230" i="5"/>
  <c r="Y230" i="5"/>
  <c r="W230" i="5"/>
  <c r="CQ229" i="5"/>
  <c r="CP229" i="5"/>
  <c r="CO229" i="5"/>
  <c r="CJ229" i="5"/>
  <c r="CI229" i="5"/>
  <c r="CH229" i="5"/>
  <c r="CC229" i="5"/>
  <c r="CB229" i="5"/>
  <c r="CA229" i="5"/>
  <c r="BV229" i="5"/>
  <c r="BU229" i="5"/>
  <c r="BT229" i="5"/>
  <c r="BO229" i="5"/>
  <c r="BN229" i="5"/>
  <c r="BM229" i="5"/>
  <c r="BH229" i="5"/>
  <c r="BG229" i="5"/>
  <c r="BF229" i="5"/>
  <c r="BA229" i="5"/>
  <c r="AZ229" i="5"/>
  <c r="AY229" i="5"/>
  <c r="AT229" i="5"/>
  <c r="AS229" i="5"/>
  <c r="AR229" i="5"/>
  <c r="AM229" i="5"/>
  <c r="AL229" i="5"/>
  <c r="AK229" i="5"/>
  <c r="AF229" i="5"/>
  <c r="AE229" i="5"/>
  <c r="AD229" i="5"/>
  <c r="Y229" i="5"/>
  <c r="W229" i="5"/>
  <c r="CQ228" i="5"/>
  <c r="CP228" i="5"/>
  <c r="CO228" i="5"/>
  <c r="CJ228" i="5"/>
  <c r="CI228" i="5"/>
  <c r="CH228" i="5"/>
  <c r="CC228" i="5"/>
  <c r="CB228" i="5"/>
  <c r="CA228" i="5"/>
  <c r="BV228" i="5"/>
  <c r="BU228" i="5"/>
  <c r="BT228" i="5"/>
  <c r="BO228" i="5"/>
  <c r="BN228" i="5"/>
  <c r="BM228" i="5"/>
  <c r="BH228" i="5"/>
  <c r="BG228" i="5"/>
  <c r="BF228" i="5"/>
  <c r="BA228" i="5"/>
  <c r="AZ228" i="5"/>
  <c r="AY228" i="5"/>
  <c r="AT228" i="5"/>
  <c r="AS228" i="5"/>
  <c r="AR228" i="5"/>
  <c r="AM228" i="5"/>
  <c r="AL228" i="5"/>
  <c r="AK228" i="5"/>
  <c r="AF228" i="5"/>
  <c r="AE228" i="5"/>
  <c r="AD228" i="5"/>
  <c r="Y228" i="5"/>
  <c r="W228" i="5"/>
  <c r="CQ227" i="5"/>
  <c r="CP227" i="5"/>
  <c r="CO227" i="5"/>
  <c r="CJ227" i="5"/>
  <c r="CI227" i="5"/>
  <c r="CH227" i="5"/>
  <c r="CC227" i="5"/>
  <c r="CB227" i="5"/>
  <c r="CA227" i="5"/>
  <c r="BV227" i="5"/>
  <c r="BU227" i="5"/>
  <c r="BT227" i="5"/>
  <c r="BO227" i="5"/>
  <c r="BN227" i="5"/>
  <c r="BM227" i="5"/>
  <c r="BH227" i="5"/>
  <c r="BG227" i="5"/>
  <c r="BF227" i="5"/>
  <c r="BA227" i="5"/>
  <c r="AZ227" i="5"/>
  <c r="AY227" i="5"/>
  <c r="AT227" i="5"/>
  <c r="AS227" i="5"/>
  <c r="AR227" i="5"/>
  <c r="AM227" i="5"/>
  <c r="AL227" i="5"/>
  <c r="AK227" i="5"/>
  <c r="AF227" i="5"/>
  <c r="AE227" i="5"/>
  <c r="AD227" i="5"/>
  <c r="Y227" i="5"/>
  <c r="W227" i="5"/>
  <c r="CQ226" i="5"/>
  <c r="CP226" i="5"/>
  <c r="CO226" i="5"/>
  <c r="CJ226" i="5"/>
  <c r="CI226" i="5"/>
  <c r="CH226" i="5"/>
  <c r="CC226" i="5"/>
  <c r="CB226" i="5"/>
  <c r="CA226" i="5"/>
  <c r="BV226" i="5"/>
  <c r="BU226" i="5"/>
  <c r="BT226" i="5"/>
  <c r="BO226" i="5"/>
  <c r="BN226" i="5"/>
  <c r="BM226" i="5"/>
  <c r="BH226" i="5"/>
  <c r="BG226" i="5"/>
  <c r="BF226" i="5"/>
  <c r="BA226" i="5"/>
  <c r="AZ226" i="5"/>
  <c r="AY226" i="5"/>
  <c r="AT226" i="5"/>
  <c r="AS226" i="5"/>
  <c r="AR226" i="5"/>
  <c r="AM226" i="5"/>
  <c r="AL226" i="5"/>
  <c r="AK226" i="5"/>
  <c r="AF226" i="5"/>
  <c r="AE226" i="5"/>
  <c r="AD226" i="5"/>
  <c r="Y226" i="5"/>
  <c r="W226" i="5"/>
  <c r="CQ225" i="5"/>
  <c r="CO225" i="5"/>
  <c r="CJ225" i="5"/>
  <c r="CH225" i="5"/>
  <c r="CC225" i="5"/>
  <c r="CA225" i="5"/>
  <c r="BV225" i="5"/>
  <c r="BT225" i="5"/>
  <c r="BO225" i="5"/>
  <c r="BM225" i="5"/>
  <c r="BH225" i="5"/>
  <c r="BF225" i="5"/>
  <c r="BA225" i="5"/>
  <c r="AY225" i="5"/>
  <c r="AT225" i="5"/>
  <c r="AR225" i="5"/>
  <c r="AM225" i="5"/>
  <c r="AK225" i="5"/>
  <c r="AF225" i="5"/>
  <c r="AD225" i="5"/>
  <c r="Y225" i="5"/>
  <c r="W225" i="5"/>
  <c r="CQ224" i="5"/>
  <c r="CP224" i="5"/>
  <c r="CO224" i="5"/>
  <c r="CJ224" i="5"/>
  <c r="CI224" i="5"/>
  <c r="CH224" i="5"/>
  <c r="CC224" i="5"/>
  <c r="CB224" i="5"/>
  <c r="CA224" i="5"/>
  <c r="BV224" i="5"/>
  <c r="BU224" i="5"/>
  <c r="BT224" i="5"/>
  <c r="BO224" i="5"/>
  <c r="BN224" i="5"/>
  <c r="BM224" i="5"/>
  <c r="BH224" i="5"/>
  <c r="BG224" i="5"/>
  <c r="BF224" i="5"/>
  <c r="BA224" i="5"/>
  <c r="AZ224" i="5"/>
  <c r="AY224" i="5"/>
  <c r="AT224" i="5"/>
  <c r="AS224" i="5"/>
  <c r="AR224" i="5"/>
  <c r="AM224" i="5"/>
  <c r="AL224" i="5"/>
  <c r="AK224" i="5"/>
  <c r="AF224" i="5"/>
  <c r="AE224" i="5"/>
  <c r="AD224" i="5"/>
  <c r="Y224" i="5"/>
  <c r="W224" i="5"/>
  <c r="CQ223" i="5"/>
  <c r="CP223" i="5"/>
  <c r="CO223" i="5"/>
  <c r="CJ223" i="5"/>
  <c r="CI223" i="5"/>
  <c r="CH223" i="5"/>
  <c r="CC223" i="5"/>
  <c r="CB223" i="5"/>
  <c r="CA223" i="5"/>
  <c r="BV223" i="5"/>
  <c r="BU223" i="5"/>
  <c r="BT223" i="5"/>
  <c r="BO223" i="5"/>
  <c r="BN223" i="5"/>
  <c r="BM223" i="5"/>
  <c r="BH223" i="5"/>
  <c r="BG223" i="5"/>
  <c r="BF223" i="5"/>
  <c r="BA223" i="5"/>
  <c r="AZ223" i="5"/>
  <c r="AY223" i="5"/>
  <c r="AT223" i="5"/>
  <c r="AS223" i="5"/>
  <c r="AR223" i="5"/>
  <c r="AM223" i="5"/>
  <c r="AL223" i="5"/>
  <c r="AK223" i="5"/>
  <c r="AF223" i="5"/>
  <c r="AE223" i="5"/>
  <c r="AD223" i="5"/>
  <c r="Y223" i="5"/>
  <c r="W223" i="5"/>
  <c r="CQ222" i="5"/>
  <c r="CP222" i="5"/>
  <c r="CO222" i="5"/>
  <c r="CJ222" i="5"/>
  <c r="CI222" i="5"/>
  <c r="CH222" i="5"/>
  <c r="CC222" i="5"/>
  <c r="CB222" i="5"/>
  <c r="CA222" i="5"/>
  <c r="BV222" i="5"/>
  <c r="BU222" i="5"/>
  <c r="BT222" i="5"/>
  <c r="BO222" i="5"/>
  <c r="BN222" i="5"/>
  <c r="BM222" i="5"/>
  <c r="BH222" i="5"/>
  <c r="BG222" i="5"/>
  <c r="BF222" i="5"/>
  <c r="BA222" i="5"/>
  <c r="AZ222" i="5"/>
  <c r="AY222" i="5"/>
  <c r="AT222" i="5"/>
  <c r="AS222" i="5"/>
  <c r="AR222" i="5"/>
  <c r="AM222" i="5"/>
  <c r="AL222" i="5"/>
  <c r="AK222" i="5"/>
  <c r="AF222" i="5"/>
  <c r="AE222" i="5"/>
  <c r="AD222" i="5"/>
  <c r="Y222" i="5"/>
  <c r="W222" i="5"/>
  <c r="CQ221" i="5"/>
  <c r="CP221" i="5"/>
  <c r="CO221" i="5"/>
  <c r="CJ221" i="5"/>
  <c r="CI221" i="5"/>
  <c r="CH221" i="5"/>
  <c r="CC221" i="5"/>
  <c r="CB221" i="5"/>
  <c r="CA221" i="5"/>
  <c r="BV221" i="5"/>
  <c r="BU221" i="5"/>
  <c r="BT221" i="5"/>
  <c r="BO221" i="5"/>
  <c r="BN221" i="5"/>
  <c r="BM221" i="5"/>
  <c r="BH221" i="5"/>
  <c r="BG221" i="5"/>
  <c r="BF221" i="5"/>
  <c r="BA221" i="5"/>
  <c r="AZ221" i="5"/>
  <c r="AY221" i="5"/>
  <c r="AT221" i="5"/>
  <c r="AS221" i="5"/>
  <c r="AR221" i="5"/>
  <c r="AM221" i="5"/>
  <c r="AL221" i="5"/>
  <c r="AK221" i="5"/>
  <c r="AF221" i="5"/>
  <c r="AE221" i="5"/>
  <c r="AD221" i="5"/>
  <c r="Y221" i="5"/>
  <c r="W221" i="5"/>
  <c r="CQ220" i="5"/>
  <c r="CP220" i="5"/>
  <c r="CO220" i="5"/>
  <c r="CJ220" i="5"/>
  <c r="CI220" i="5"/>
  <c r="CH220" i="5"/>
  <c r="CC220" i="5"/>
  <c r="CB220" i="5"/>
  <c r="CA220" i="5"/>
  <c r="BV220" i="5"/>
  <c r="BU220" i="5"/>
  <c r="BT220" i="5"/>
  <c r="BO220" i="5"/>
  <c r="BN220" i="5"/>
  <c r="BM220" i="5"/>
  <c r="BH220" i="5"/>
  <c r="BG220" i="5"/>
  <c r="BF220" i="5"/>
  <c r="BA220" i="5"/>
  <c r="AZ220" i="5"/>
  <c r="AY220" i="5"/>
  <c r="AT220" i="5"/>
  <c r="AS220" i="5"/>
  <c r="AR220" i="5"/>
  <c r="AM220" i="5"/>
  <c r="AL220" i="5"/>
  <c r="AK220" i="5"/>
  <c r="AF220" i="5"/>
  <c r="AE220" i="5"/>
  <c r="AD220" i="5"/>
  <c r="Y220" i="5"/>
  <c r="W220" i="5"/>
  <c r="CQ219" i="5"/>
  <c r="CP219" i="5"/>
  <c r="CO219" i="5"/>
  <c r="CJ219" i="5"/>
  <c r="CI219" i="5"/>
  <c r="CH219" i="5"/>
  <c r="CC219" i="5"/>
  <c r="CB219" i="5"/>
  <c r="CA219" i="5"/>
  <c r="BV219" i="5"/>
  <c r="BU219" i="5"/>
  <c r="BT219" i="5"/>
  <c r="BO219" i="5"/>
  <c r="BN219" i="5"/>
  <c r="BM219" i="5"/>
  <c r="BH219" i="5"/>
  <c r="BG219" i="5"/>
  <c r="BF219" i="5"/>
  <c r="BA219" i="5"/>
  <c r="AZ219" i="5"/>
  <c r="AY219" i="5"/>
  <c r="AT219" i="5"/>
  <c r="AS219" i="5"/>
  <c r="AR219" i="5"/>
  <c r="AM219" i="5"/>
  <c r="AL219" i="5"/>
  <c r="AK219" i="5"/>
  <c r="AF219" i="5"/>
  <c r="AE219" i="5"/>
  <c r="AD219" i="5"/>
  <c r="Y219" i="5"/>
  <c r="W219" i="5"/>
  <c r="CQ218" i="5"/>
  <c r="CP218" i="5"/>
  <c r="CO218" i="5"/>
  <c r="CJ218" i="5"/>
  <c r="CI218" i="5"/>
  <c r="CH218" i="5"/>
  <c r="CC218" i="5"/>
  <c r="CB218" i="5"/>
  <c r="CA218" i="5"/>
  <c r="BV218" i="5"/>
  <c r="BU218" i="5"/>
  <c r="BT218" i="5"/>
  <c r="BO218" i="5"/>
  <c r="BN218" i="5"/>
  <c r="BM218" i="5"/>
  <c r="BH218" i="5"/>
  <c r="BG218" i="5"/>
  <c r="BF218" i="5"/>
  <c r="BA218" i="5"/>
  <c r="AZ218" i="5"/>
  <c r="AY218" i="5"/>
  <c r="AT218" i="5"/>
  <c r="AS218" i="5"/>
  <c r="AR218" i="5"/>
  <c r="AM218" i="5"/>
  <c r="AL218" i="5"/>
  <c r="AK218" i="5"/>
  <c r="AF218" i="5"/>
  <c r="AE218" i="5"/>
  <c r="AD218" i="5"/>
  <c r="Y218" i="5"/>
  <c r="W218" i="5"/>
  <c r="CQ217" i="5"/>
  <c r="CP217" i="5"/>
  <c r="CO217" i="5"/>
  <c r="CJ217" i="5"/>
  <c r="CI217" i="5"/>
  <c r="CH217" i="5"/>
  <c r="CC217" i="5"/>
  <c r="CB217" i="5"/>
  <c r="CA217" i="5"/>
  <c r="BV217" i="5"/>
  <c r="BU217" i="5"/>
  <c r="BT217" i="5"/>
  <c r="BO217" i="5"/>
  <c r="BN217" i="5"/>
  <c r="BM217" i="5"/>
  <c r="BH217" i="5"/>
  <c r="BG217" i="5"/>
  <c r="BF217" i="5"/>
  <c r="BA217" i="5"/>
  <c r="AZ217" i="5"/>
  <c r="AY217" i="5"/>
  <c r="AT217" i="5"/>
  <c r="AS217" i="5"/>
  <c r="AR217" i="5"/>
  <c r="AM217" i="5"/>
  <c r="AL217" i="5"/>
  <c r="AK217" i="5"/>
  <c r="AF217" i="5"/>
  <c r="AE217" i="5"/>
  <c r="AD217" i="5"/>
  <c r="Y217" i="5"/>
  <c r="W217" i="5"/>
  <c r="CQ216" i="5"/>
  <c r="CP216" i="5"/>
  <c r="CO216" i="5"/>
  <c r="CJ216" i="5"/>
  <c r="CI216" i="5"/>
  <c r="CH216" i="5"/>
  <c r="CC216" i="5"/>
  <c r="CB216" i="5"/>
  <c r="CA216" i="5"/>
  <c r="BV216" i="5"/>
  <c r="BU216" i="5"/>
  <c r="BT216" i="5"/>
  <c r="BO216" i="5"/>
  <c r="BN216" i="5"/>
  <c r="BM216" i="5"/>
  <c r="BH216" i="5"/>
  <c r="BG216" i="5"/>
  <c r="BF216" i="5"/>
  <c r="BA216" i="5"/>
  <c r="AZ216" i="5"/>
  <c r="AY216" i="5"/>
  <c r="AT216" i="5"/>
  <c r="AS216" i="5"/>
  <c r="AR216" i="5"/>
  <c r="AM216" i="5"/>
  <c r="AL216" i="5"/>
  <c r="AK216" i="5"/>
  <c r="AF216" i="5"/>
  <c r="AE216" i="5"/>
  <c r="AD216" i="5"/>
  <c r="Y216" i="5"/>
  <c r="W216" i="5"/>
  <c r="CQ215" i="5"/>
  <c r="CP215" i="5"/>
  <c r="CO215" i="5"/>
  <c r="CJ215" i="5"/>
  <c r="CI215" i="5"/>
  <c r="CH215" i="5"/>
  <c r="CC215" i="5"/>
  <c r="CB215" i="5"/>
  <c r="CA215" i="5"/>
  <c r="BV215" i="5"/>
  <c r="BU215" i="5"/>
  <c r="BT215" i="5"/>
  <c r="BO215" i="5"/>
  <c r="BN215" i="5"/>
  <c r="BM215" i="5"/>
  <c r="BH215" i="5"/>
  <c r="BG215" i="5"/>
  <c r="BF215" i="5"/>
  <c r="BA215" i="5"/>
  <c r="AZ215" i="5"/>
  <c r="AY215" i="5"/>
  <c r="AT215" i="5"/>
  <c r="AS215" i="5"/>
  <c r="AR215" i="5"/>
  <c r="AM215" i="5"/>
  <c r="AL215" i="5"/>
  <c r="AK215" i="5"/>
  <c r="AF215" i="5"/>
  <c r="AE215" i="5"/>
  <c r="AD215" i="5"/>
  <c r="Y215" i="5"/>
  <c r="W215" i="5"/>
  <c r="CQ214" i="5"/>
  <c r="CP214" i="5"/>
  <c r="CO214" i="5"/>
  <c r="CJ214" i="5"/>
  <c r="CI214" i="5"/>
  <c r="CH214" i="5"/>
  <c r="CC214" i="5"/>
  <c r="CB214" i="5"/>
  <c r="CA214" i="5"/>
  <c r="BV214" i="5"/>
  <c r="BU214" i="5"/>
  <c r="BT214" i="5"/>
  <c r="BO214" i="5"/>
  <c r="BN214" i="5"/>
  <c r="BM214" i="5"/>
  <c r="BH214" i="5"/>
  <c r="BG214" i="5"/>
  <c r="BF214" i="5"/>
  <c r="BA214" i="5"/>
  <c r="AZ214" i="5"/>
  <c r="AY214" i="5"/>
  <c r="AT214" i="5"/>
  <c r="AS214" i="5"/>
  <c r="AR214" i="5"/>
  <c r="AM214" i="5"/>
  <c r="AL214" i="5"/>
  <c r="AK214" i="5"/>
  <c r="AF214" i="5"/>
  <c r="AE214" i="5"/>
  <c r="AD214" i="5"/>
  <c r="Y214" i="5"/>
  <c r="W214" i="5"/>
  <c r="CQ213" i="5"/>
  <c r="CP213" i="5"/>
  <c r="CO213" i="5"/>
  <c r="CJ213" i="5"/>
  <c r="CI213" i="5"/>
  <c r="CH213" i="5"/>
  <c r="CC213" i="5"/>
  <c r="CB213" i="5"/>
  <c r="CA213" i="5"/>
  <c r="BV213" i="5"/>
  <c r="BU213" i="5"/>
  <c r="BT213" i="5"/>
  <c r="BO213" i="5"/>
  <c r="BN213" i="5"/>
  <c r="BM213" i="5"/>
  <c r="BH213" i="5"/>
  <c r="BG213" i="5"/>
  <c r="BF213" i="5"/>
  <c r="BA213" i="5"/>
  <c r="AZ213" i="5"/>
  <c r="AY213" i="5"/>
  <c r="AT213" i="5"/>
  <c r="AS213" i="5"/>
  <c r="AR213" i="5"/>
  <c r="AM213" i="5"/>
  <c r="AL213" i="5"/>
  <c r="AK213" i="5"/>
  <c r="AF213" i="5"/>
  <c r="AE213" i="5"/>
  <c r="AD213" i="5"/>
  <c r="Y213" i="5"/>
  <c r="W213" i="5"/>
  <c r="CQ212" i="5"/>
  <c r="CP212" i="5"/>
  <c r="CO212" i="5"/>
  <c r="CJ212" i="5"/>
  <c r="CI212" i="5"/>
  <c r="CH212" i="5"/>
  <c r="CC212" i="5"/>
  <c r="CB212" i="5"/>
  <c r="CA212" i="5"/>
  <c r="BV212" i="5"/>
  <c r="BU212" i="5"/>
  <c r="BT212" i="5"/>
  <c r="BO212" i="5"/>
  <c r="BN212" i="5"/>
  <c r="BM212" i="5"/>
  <c r="BH212" i="5"/>
  <c r="BG212" i="5"/>
  <c r="BF212" i="5"/>
  <c r="BA212" i="5"/>
  <c r="AZ212" i="5"/>
  <c r="AY212" i="5"/>
  <c r="AT212" i="5"/>
  <c r="AS212" i="5"/>
  <c r="AR212" i="5"/>
  <c r="AM212" i="5"/>
  <c r="AL212" i="5"/>
  <c r="AK212" i="5"/>
  <c r="AF212" i="5"/>
  <c r="AE212" i="5"/>
  <c r="AD212" i="5"/>
  <c r="Y212" i="5"/>
  <c r="W212" i="5"/>
  <c r="CQ211" i="5"/>
  <c r="CP211" i="5"/>
  <c r="CO211" i="5"/>
  <c r="CJ211" i="5"/>
  <c r="CI211" i="5"/>
  <c r="CH211" i="5"/>
  <c r="CC211" i="5"/>
  <c r="CB211" i="5"/>
  <c r="CA211" i="5"/>
  <c r="BV211" i="5"/>
  <c r="BU211" i="5"/>
  <c r="BT211" i="5"/>
  <c r="BO211" i="5"/>
  <c r="BN211" i="5"/>
  <c r="BM211" i="5"/>
  <c r="BH211" i="5"/>
  <c r="BG211" i="5"/>
  <c r="BF211" i="5"/>
  <c r="BA211" i="5"/>
  <c r="AZ211" i="5"/>
  <c r="AY211" i="5"/>
  <c r="AT211" i="5"/>
  <c r="AS211" i="5"/>
  <c r="AR211" i="5"/>
  <c r="AM211" i="5"/>
  <c r="AL211" i="5"/>
  <c r="AK211" i="5"/>
  <c r="AF211" i="5"/>
  <c r="AE211" i="5"/>
  <c r="AD211" i="5"/>
  <c r="Y211" i="5"/>
  <c r="W211" i="5"/>
  <c r="CQ210" i="5"/>
  <c r="CP210" i="5"/>
  <c r="CO210" i="5"/>
  <c r="CJ210" i="5"/>
  <c r="CI210" i="5"/>
  <c r="CH210" i="5"/>
  <c r="CC210" i="5"/>
  <c r="CB210" i="5"/>
  <c r="CA210" i="5"/>
  <c r="BV210" i="5"/>
  <c r="BU210" i="5"/>
  <c r="BT210" i="5"/>
  <c r="BO210" i="5"/>
  <c r="BN210" i="5"/>
  <c r="BM210" i="5"/>
  <c r="BH210" i="5"/>
  <c r="BG210" i="5"/>
  <c r="BF210" i="5"/>
  <c r="BA210" i="5"/>
  <c r="AZ210" i="5"/>
  <c r="AY210" i="5"/>
  <c r="AT210" i="5"/>
  <c r="AS210" i="5"/>
  <c r="AR210" i="5"/>
  <c r="AM210" i="5"/>
  <c r="AL210" i="5"/>
  <c r="AK210" i="5"/>
  <c r="AF210" i="5"/>
  <c r="AE210" i="5"/>
  <c r="AD210" i="5"/>
  <c r="Y210" i="5"/>
  <c r="W210" i="5"/>
  <c r="CQ209" i="5"/>
  <c r="CP209" i="5"/>
  <c r="CO209" i="5"/>
  <c r="CJ209" i="5"/>
  <c r="CI209" i="5"/>
  <c r="CH209" i="5"/>
  <c r="CC209" i="5"/>
  <c r="CB209" i="5"/>
  <c r="CA209" i="5"/>
  <c r="BV209" i="5"/>
  <c r="BU209" i="5"/>
  <c r="BT209" i="5"/>
  <c r="BO209" i="5"/>
  <c r="BN209" i="5"/>
  <c r="BM209" i="5"/>
  <c r="BH209" i="5"/>
  <c r="BG209" i="5"/>
  <c r="BF209" i="5"/>
  <c r="BA209" i="5"/>
  <c r="AZ209" i="5"/>
  <c r="AY209" i="5"/>
  <c r="AT209" i="5"/>
  <c r="AS209" i="5"/>
  <c r="AR209" i="5"/>
  <c r="AM209" i="5"/>
  <c r="AL209" i="5"/>
  <c r="AK209" i="5"/>
  <c r="AF209" i="5"/>
  <c r="AE209" i="5"/>
  <c r="AD209" i="5"/>
  <c r="Y209" i="5"/>
  <c r="W209" i="5"/>
  <c r="CQ208" i="5"/>
  <c r="CP208" i="5"/>
  <c r="CO208" i="5"/>
  <c r="CJ208" i="5"/>
  <c r="CI208" i="5"/>
  <c r="CH208" i="5"/>
  <c r="CC208" i="5"/>
  <c r="CB208" i="5"/>
  <c r="CA208" i="5"/>
  <c r="BV208" i="5"/>
  <c r="BU208" i="5"/>
  <c r="BT208" i="5"/>
  <c r="BO208" i="5"/>
  <c r="BN208" i="5"/>
  <c r="BM208" i="5"/>
  <c r="BH208" i="5"/>
  <c r="BG208" i="5"/>
  <c r="BF208" i="5"/>
  <c r="BA208" i="5"/>
  <c r="AZ208" i="5"/>
  <c r="AY208" i="5"/>
  <c r="AT208" i="5"/>
  <c r="AS208" i="5"/>
  <c r="AR208" i="5"/>
  <c r="AM208" i="5"/>
  <c r="AL208" i="5"/>
  <c r="AK208" i="5"/>
  <c r="AF208" i="5"/>
  <c r="AE208" i="5"/>
  <c r="AD208" i="5"/>
  <c r="Y208" i="5"/>
  <c r="W208" i="5"/>
  <c r="CQ207" i="5"/>
  <c r="CP207" i="5"/>
  <c r="CO207" i="5"/>
  <c r="CJ207" i="5"/>
  <c r="CI207" i="5"/>
  <c r="CH207" i="5"/>
  <c r="CC207" i="5"/>
  <c r="CB207" i="5"/>
  <c r="CA207" i="5"/>
  <c r="BV207" i="5"/>
  <c r="BU207" i="5"/>
  <c r="BT207" i="5"/>
  <c r="BO207" i="5"/>
  <c r="BN207" i="5"/>
  <c r="BM207" i="5"/>
  <c r="BH207" i="5"/>
  <c r="BG207" i="5"/>
  <c r="BF207" i="5"/>
  <c r="BA207" i="5"/>
  <c r="AZ207" i="5"/>
  <c r="AY207" i="5"/>
  <c r="AT207" i="5"/>
  <c r="AS207" i="5"/>
  <c r="AR207" i="5"/>
  <c r="AM207" i="5"/>
  <c r="AL207" i="5"/>
  <c r="AK207" i="5"/>
  <c r="AF207" i="5"/>
  <c r="AE207" i="5"/>
  <c r="AD207" i="5"/>
  <c r="Y207" i="5"/>
  <c r="W207" i="5"/>
  <c r="CQ206" i="5"/>
  <c r="CP206" i="5"/>
  <c r="CO206" i="5"/>
  <c r="CJ206" i="5"/>
  <c r="CI206" i="5"/>
  <c r="CH206" i="5"/>
  <c r="CC206" i="5"/>
  <c r="CB206" i="5"/>
  <c r="CA206" i="5"/>
  <c r="BV206" i="5"/>
  <c r="BU206" i="5"/>
  <c r="BT206" i="5"/>
  <c r="BO206" i="5"/>
  <c r="BN206" i="5"/>
  <c r="BM206" i="5"/>
  <c r="BH206" i="5"/>
  <c r="BG206" i="5"/>
  <c r="BF206" i="5"/>
  <c r="BA206" i="5"/>
  <c r="AZ206" i="5"/>
  <c r="AY206" i="5"/>
  <c r="AT206" i="5"/>
  <c r="AS206" i="5"/>
  <c r="AR206" i="5"/>
  <c r="AM206" i="5"/>
  <c r="AL206" i="5"/>
  <c r="AK206" i="5"/>
  <c r="AF206" i="5"/>
  <c r="AE206" i="5"/>
  <c r="AD206" i="5"/>
  <c r="Y206" i="5"/>
  <c r="W206" i="5"/>
  <c r="CQ205" i="5"/>
  <c r="CP205" i="5"/>
  <c r="CO205" i="5"/>
  <c r="CJ205" i="5"/>
  <c r="CI205" i="5"/>
  <c r="CH205" i="5"/>
  <c r="CC205" i="5"/>
  <c r="CB205" i="5"/>
  <c r="CA205" i="5"/>
  <c r="BV205" i="5"/>
  <c r="BU205" i="5"/>
  <c r="BT205" i="5"/>
  <c r="BO205" i="5"/>
  <c r="BN205" i="5"/>
  <c r="BM205" i="5"/>
  <c r="BH205" i="5"/>
  <c r="BG205" i="5"/>
  <c r="BF205" i="5"/>
  <c r="BA205" i="5"/>
  <c r="AZ205" i="5"/>
  <c r="AY205" i="5"/>
  <c r="AT205" i="5"/>
  <c r="AS205" i="5"/>
  <c r="AR205" i="5"/>
  <c r="AM205" i="5"/>
  <c r="AL205" i="5"/>
  <c r="AK205" i="5"/>
  <c r="AF205" i="5"/>
  <c r="AE205" i="5"/>
  <c r="AD205" i="5"/>
  <c r="Y205" i="5"/>
  <c r="W205" i="5"/>
  <c r="CQ204" i="5"/>
  <c r="CP204" i="5"/>
  <c r="CO204" i="5"/>
  <c r="CJ204" i="5"/>
  <c r="CI204" i="5"/>
  <c r="CH204" i="5"/>
  <c r="CC204" i="5"/>
  <c r="CB204" i="5"/>
  <c r="CA204" i="5"/>
  <c r="BV204" i="5"/>
  <c r="BU204" i="5"/>
  <c r="BT204" i="5"/>
  <c r="BO204" i="5"/>
  <c r="BN204" i="5"/>
  <c r="BM204" i="5"/>
  <c r="BH204" i="5"/>
  <c r="BG204" i="5"/>
  <c r="BF204" i="5"/>
  <c r="BA204" i="5"/>
  <c r="AZ204" i="5"/>
  <c r="AY204" i="5"/>
  <c r="AT204" i="5"/>
  <c r="AS204" i="5"/>
  <c r="AR204" i="5"/>
  <c r="AM204" i="5"/>
  <c r="AL204" i="5"/>
  <c r="AK204" i="5"/>
  <c r="AF204" i="5"/>
  <c r="AE204" i="5"/>
  <c r="AD204" i="5"/>
  <c r="Y204" i="5"/>
  <c r="W204" i="5"/>
  <c r="CQ203" i="5"/>
  <c r="CP203" i="5"/>
  <c r="CO203" i="5"/>
  <c r="CJ203" i="5"/>
  <c r="CI203" i="5"/>
  <c r="CH203" i="5"/>
  <c r="CC203" i="5"/>
  <c r="CB203" i="5"/>
  <c r="CA203" i="5"/>
  <c r="BV203" i="5"/>
  <c r="BU203" i="5"/>
  <c r="BT203" i="5"/>
  <c r="BO203" i="5"/>
  <c r="BN203" i="5"/>
  <c r="BM203" i="5"/>
  <c r="BH203" i="5"/>
  <c r="BG203" i="5"/>
  <c r="BF203" i="5"/>
  <c r="BA203" i="5"/>
  <c r="AZ203" i="5"/>
  <c r="AY203" i="5"/>
  <c r="AT203" i="5"/>
  <c r="AS203" i="5"/>
  <c r="AR203" i="5"/>
  <c r="AM203" i="5"/>
  <c r="AL203" i="5"/>
  <c r="AK203" i="5"/>
  <c r="AF203" i="5"/>
  <c r="AE203" i="5"/>
  <c r="AD203" i="5"/>
  <c r="Y203" i="5"/>
  <c r="W203" i="5"/>
  <c r="CQ202" i="5"/>
  <c r="CP202" i="5"/>
  <c r="CO202" i="5"/>
  <c r="CJ202" i="5"/>
  <c r="CI202" i="5"/>
  <c r="CH202" i="5"/>
  <c r="CC202" i="5"/>
  <c r="CB202" i="5"/>
  <c r="CA202" i="5"/>
  <c r="BV202" i="5"/>
  <c r="BU202" i="5"/>
  <c r="BT202" i="5"/>
  <c r="BO202" i="5"/>
  <c r="BN202" i="5"/>
  <c r="BM202" i="5"/>
  <c r="BH202" i="5"/>
  <c r="BG202" i="5"/>
  <c r="BF202" i="5"/>
  <c r="BA202" i="5"/>
  <c r="AZ202" i="5"/>
  <c r="AY202" i="5"/>
  <c r="AT202" i="5"/>
  <c r="AS202" i="5"/>
  <c r="AR202" i="5"/>
  <c r="AM202" i="5"/>
  <c r="AL202" i="5"/>
  <c r="AK202" i="5"/>
  <c r="AF202" i="5"/>
  <c r="AE202" i="5"/>
  <c r="AD202" i="5"/>
  <c r="Y202" i="5"/>
  <c r="W202" i="5"/>
  <c r="CQ201" i="5"/>
  <c r="CP201" i="5"/>
  <c r="CO201" i="5"/>
  <c r="CJ201" i="5"/>
  <c r="CI201" i="5"/>
  <c r="CH201" i="5"/>
  <c r="CC201" i="5"/>
  <c r="CB201" i="5"/>
  <c r="CA201" i="5"/>
  <c r="BV201" i="5"/>
  <c r="BU201" i="5"/>
  <c r="BT201" i="5"/>
  <c r="BO201" i="5"/>
  <c r="BN201" i="5"/>
  <c r="BM201" i="5"/>
  <c r="BH201" i="5"/>
  <c r="BG201" i="5"/>
  <c r="BF201" i="5"/>
  <c r="BA201" i="5"/>
  <c r="AZ201" i="5"/>
  <c r="AY201" i="5"/>
  <c r="AT201" i="5"/>
  <c r="AS201" i="5"/>
  <c r="AR201" i="5"/>
  <c r="AM201" i="5"/>
  <c r="AL201" i="5"/>
  <c r="AK201" i="5"/>
  <c r="AF201" i="5"/>
  <c r="AE201" i="5"/>
  <c r="AD201" i="5"/>
  <c r="Y201" i="5"/>
  <c r="W201" i="5"/>
  <c r="CQ200" i="5"/>
  <c r="CP200" i="5"/>
  <c r="CO200" i="5"/>
  <c r="CJ200" i="5"/>
  <c r="CI200" i="5"/>
  <c r="CH200" i="5"/>
  <c r="CC200" i="5"/>
  <c r="CB200" i="5"/>
  <c r="CA200" i="5"/>
  <c r="BV200" i="5"/>
  <c r="BU200" i="5"/>
  <c r="BT200" i="5"/>
  <c r="BO200" i="5"/>
  <c r="BN200" i="5"/>
  <c r="BM200" i="5"/>
  <c r="BH200" i="5"/>
  <c r="BG200" i="5"/>
  <c r="BF200" i="5"/>
  <c r="BA200" i="5"/>
  <c r="AZ200" i="5"/>
  <c r="AY200" i="5"/>
  <c r="AT200" i="5"/>
  <c r="AS200" i="5"/>
  <c r="AR200" i="5"/>
  <c r="AM200" i="5"/>
  <c r="AL200" i="5"/>
  <c r="AK200" i="5"/>
  <c r="AF200" i="5"/>
  <c r="AE200" i="5"/>
  <c r="AD200" i="5"/>
  <c r="Y200" i="5"/>
  <c r="W200" i="5"/>
  <c r="CQ199" i="5"/>
  <c r="CP199" i="5"/>
  <c r="CO199" i="5"/>
  <c r="CJ199" i="5"/>
  <c r="CI199" i="5"/>
  <c r="CH199" i="5"/>
  <c r="CC199" i="5"/>
  <c r="CB199" i="5"/>
  <c r="CA199" i="5"/>
  <c r="BV199" i="5"/>
  <c r="BU199" i="5"/>
  <c r="BT199" i="5"/>
  <c r="BO199" i="5"/>
  <c r="BN199" i="5"/>
  <c r="BM199" i="5"/>
  <c r="BH199" i="5"/>
  <c r="BG199" i="5"/>
  <c r="BF199" i="5"/>
  <c r="BA199" i="5"/>
  <c r="AZ199" i="5"/>
  <c r="AY199" i="5"/>
  <c r="AT199" i="5"/>
  <c r="AS199" i="5"/>
  <c r="AR199" i="5"/>
  <c r="AM199" i="5"/>
  <c r="AL199" i="5"/>
  <c r="AK199" i="5"/>
  <c r="AF199" i="5"/>
  <c r="AE199" i="5"/>
  <c r="AD199" i="5"/>
  <c r="Y199" i="5"/>
  <c r="W199" i="5"/>
  <c r="CQ198" i="5"/>
  <c r="CP198" i="5"/>
  <c r="CO198" i="5"/>
  <c r="CJ198" i="5"/>
  <c r="CI198" i="5"/>
  <c r="CH198" i="5"/>
  <c r="CC198" i="5"/>
  <c r="CB198" i="5"/>
  <c r="CA198" i="5"/>
  <c r="BV198" i="5"/>
  <c r="BU198" i="5"/>
  <c r="BT198" i="5"/>
  <c r="BO198" i="5"/>
  <c r="BN198" i="5"/>
  <c r="BM198" i="5"/>
  <c r="BH198" i="5"/>
  <c r="BG198" i="5"/>
  <c r="BF198" i="5"/>
  <c r="BA198" i="5"/>
  <c r="AZ198" i="5"/>
  <c r="AY198" i="5"/>
  <c r="AT198" i="5"/>
  <c r="AS198" i="5"/>
  <c r="AR198" i="5"/>
  <c r="AM198" i="5"/>
  <c r="AL198" i="5"/>
  <c r="AK198" i="5"/>
  <c r="AF198" i="5"/>
  <c r="AE198" i="5"/>
  <c r="AD198" i="5"/>
  <c r="Y198" i="5"/>
  <c r="W198" i="5"/>
  <c r="CQ197" i="5"/>
  <c r="CP197" i="5"/>
  <c r="CO197" i="5"/>
  <c r="CJ197" i="5"/>
  <c r="CI197" i="5"/>
  <c r="CH197" i="5"/>
  <c r="CC197" i="5"/>
  <c r="CB197" i="5"/>
  <c r="CA197" i="5"/>
  <c r="BV197" i="5"/>
  <c r="BU197" i="5"/>
  <c r="BT197" i="5"/>
  <c r="BO197" i="5"/>
  <c r="BN197" i="5"/>
  <c r="BM197" i="5"/>
  <c r="BH197" i="5"/>
  <c r="BG197" i="5"/>
  <c r="BF197" i="5"/>
  <c r="BA197" i="5"/>
  <c r="AZ197" i="5"/>
  <c r="AY197" i="5"/>
  <c r="AT197" i="5"/>
  <c r="AS197" i="5"/>
  <c r="AR197" i="5"/>
  <c r="AM197" i="5"/>
  <c r="AL197" i="5"/>
  <c r="AK197" i="5"/>
  <c r="AF197" i="5"/>
  <c r="AE197" i="5"/>
  <c r="AD197" i="5"/>
  <c r="Y197" i="5"/>
  <c r="W197" i="5"/>
  <c r="CQ196" i="5"/>
  <c r="CP196" i="5"/>
  <c r="CO196" i="5"/>
  <c r="CJ196" i="5"/>
  <c r="CI196" i="5"/>
  <c r="CH196" i="5"/>
  <c r="CC196" i="5"/>
  <c r="CB196" i="5"/>
  <c r="CA196" i="5"/>
  <c r="BV196" i="5"/>
  <c r="BU196" i="5"/>
  <c r="BT196" i="5"/>
  <c r="BO196" i="5"/>
  <c r="BN196" i="5"/>
  <c r="BM196" i="5"/>
  <c r="BH196" i="5"/>
  <c r="BG196" i="5"/>
  <c r="BF196" i="5"/>
  <c r="BA196" i="5"/>
  <c r="AZ196" i="5"/>
  <c r="AY196" i="5"/>
  <c r="AT196" i="5"/>
  <c r="AS196" i="5"/>
  <c r="AR196" i="5"/>
  <c r="AM196" i="5"/>
  <c r="AL196" i="5"/>
  <c r="AK196" i="5"/>
  <c r="AF196" i="5"/>
  <c r="AE196" i="5"/>
  <c r="AD196" i="5"/>
  <c r="Y196" i="5"/>
  <c r="W196" i="5"/>
  <c r="CQ195" i="5"/>
  <c r="CP195" i="5"/>
  <c r="CO195" i="5"/>
  <c r="CJ195" i="5"/>
  <c r="CI195" i="5"/>
  <c r="CH195" i="5"/>
  <c r="CC195" i="5"/>
  <c r="CB195" i="5"/>
  <c r="CA195" i="5"/>
  <c r="BV195" i="5"/>
  <c r="BU195" i="5"/>
  <c r="BT195" i="5"/>
  <c r="BO195" i="5"/>
  <c r="BN195" i="5"/>
  <c r="BM195" i="5"/>
  <c r="BH195" i="5"/>
  <c r="BG195" i="5"/>
  <c r="BF195" i="5"/>
  <c r="BA195" i="5"/>
  <c r="AZ195" i="5"/>
  <c r="AY195" i="5"/>
  <c r="AT195" i="5"/>
  <c r="AS195" i="5"/>
  <c r="AR195" i="5"/>
  <c r="AM195" i="5"/>
  <c r="AL195" i="5"/>
  <c r="AK195" i="5"/>
  <c r="AF195" i="5"/>
  <c r="AE195" i="5"/>
  <c r="AD195" i="5"/>
  <c r="Y195" i="5"/>
  <c r="W195" i="5"/>
  <c r="CQ194" i="5"/>
  <c r="CP194" i="5"/>
  <c r="CO194" i="5"/>
  <c r="CJ194" i="5"/>
  <c r="CI194" i="5"/>
  <c r="CH194" i="5"/>
  <c r="CC194" i="5"/>
  <c r="CB194" i="5"/>
  <c r="CA194" i="5"/>
  <c r="BV194" i="5"/>
  <c r="BU194" i="5"/>
  <c r="BT194" i="5"/>
  <c r="BO194" i="5"/>
  <c r="BN194" i="5"/>
  <c r="BM194" i="5"/>
  <c r="BH194" i="5"/>
  <c r="BG194" i="5"/>
  <c r="BF194" i="5"/>
  <c r="BA194" i="5"/>
  <c r="AZ194" i="5"/>
  <c r="AY194" i="5"/>
  <c r="AT194" i="5"/>
  <c r="AS194" i="5"/>
  <c r="AR194" i="5"/>
  <c r="AM194" i="5"/>
  <c r="AL194" i="5"/>
  <c r="AK194" i="5"/>
  <c r="AF194" i="5"/>
  <c r="AE194" i="5"/>
  <c r="AD194" i="5"/>
  <c r="Y194" i="5"/>
  <c r="W194" i="5"/>
  <c r="CQ193" i="5"/>
  <c r="CP193" i="5"/>
  <c r="CO193" i="5"/>
  <c r="CJ193" i="5"/>
  <c r="CI193" i="5"/>
  <c r="CH193" i="5"/>
  <c r="CC193" i="5"/>
  <c r="CB193" i="5"/>
  <c r="CA193" i="5"/>
  <c r="BV193" i="5"/>
  <c r="BU193" i="5"/>
  <c r="BT193" i="5"/>
  <c r="BO193" i="5"/>
  <c r="BN193" i="5"/>
  <c r="BM193" i="5"/>
  <c r="BH193" i="5"/>
  <c r="BG193" i="5"/>
  <c r="BF193" i="5"/>
  <c r="BA193" i="5"/>
  <c r="AZ193" i="5"/>
  <c r="AY193" i="5"/>
  <c r="AT193" i="5"/>
  <c r="AS193" i="5"/>
  <c r="AR193" i="5"/>
  <c r="AM193" i="5"/>
  <c r="AL193" i="5"/>
  <c r="AK193" i="5"/>
  <c r="AF193" i="5"/>
  <c r="AE193" i="5"/>
  <c r="AD193" i="5"/>
  <c r="Y193" i="5"/>
  <c r="W193" i="5"/>
  <c r="CQ192" i="5"/>
  <c r="CP192" i="5"/>
  <c r="CO192" i="5"/>
  <c r="CJ192" i="5"/>
  <c r="CI192" i="5"/>
  <c r="CH192" i="5"/>
  <c r="CC192" i="5"/>
  <c r="CB192" i="5"/>
  <c r="CA192" i="5"/>
  <c r="BV192" i="5"/>
  <c r="BU192" i="5"/>
  <c r="BT192" i="5"/>
  <c r="BO192" i="5"/>
  <c r="BN192" i="5"/>
  <c r="BM192" i="5"/>
  <c r="BH192" i="5"/>
  <c r="BG192" i="5"/>
  <c r="BF192" i="5"/>
  <c r="BA192" i="5"/>
  <c r="AZ192" i="5"/>
  <c r="AY192" i="5"/>
  <c r="AT192" i="5"/>
  <c r="AS192" i="5"/>
  <c r="AR192" i="5"/>
  <c r="AM192" i="5"/>
  <c r="AL192" i="5"/>
  <c r="AK192" i="5"/>
  <c r="AF192" i="5"/>
  <c r="AE192" i="5"/>
  <c r="AD192" i="5"/>
  <c r="Y192" i="5"/>
  <c r="W192" i="5"/>
  <c r="CQ191" i="5"/>
  <c r="CP191" i="5"/>
  <c r="CO191" i="5"/>
  <c r="CJ191" i="5"/>
  <c r="CI191" i="5"/>
  <c r="CH191" i="5"/>
  <c r="CC191" i="5"/>
  <c r="CB191" i="5"/>
  <c r="CA191" i="5"/>
  <c r="BV191" i="5"/>
  <c r="BU191" i="5"/>
  <c r="BT191" i="5"/>
  <c r="BO191" i="5"/>
  <c r="BN191" i="5"/>
  <c r="BM191" i="5"/>
  <c r="BH191" i="5"/>
  <c r="BG191" i="5"/>
  <c r="BF191" i="5"/>
  <c r="BA191" i="5"/>
  <c r="AZ191" i="5"/>
  <c r="AY191" i="5"/>
  <c r="AT191" i="5"/>
  <c r="AS191" i="5"/>
  <c r="AR191" i="5"/>
  <c r="AM191" i="5"/>
  <c r="AL191" i="5"/>
  <c r="AK191" i="5"/>
  <c r="AF191" i="5"/>
  <c r="AE191" i="5"/>
  <c r="AD191" i="5"/>
  <c r="Y191" i="5"/>
  <c r="W191" i="5"/>
  <c r="CQ190" i="5"/>
  <c r="CP190" i="5"/>
  <c r="CO190" i="5"/>
  <c r="CJ190" i="5"/>
  <c r="CI190" i="5"/>
  <c r="CH190" i="5"/>
  <c r="CC190" i="5"/>
  <c r="CB190" i="5"/>
  <c r="CA190" i="5"/>
  <c r="BV190" i="5"/>
  <c r="BU190" i="5"/>
  <c r="BT190" i="5"/>
  <c r="BO190" i="5"/>
  <c r="BN190" i="5"/>
  <c r="BM190" i="5"/>
  <c r="BH190" i="5"/>
  <c r="BG190" i="5"/>
  <c r="BF190" i="5"/>
  <c r="BA190" i="5"/>
  <c r="AZ190" i="5"/>
  <c r="AY190" i="5"/>
  <c r="AT190" i="5"/>
  <c r="AS190" i="5"/>
  <c r="AR190" i="5"/>
  <c r="AM190" i="5"/>
  <c r="AL190" i="5"/>
  <c r="AK190" i="5"/>
  <c r="AF190" i="5"/>
  <c r="AE190" i="5"/>
  <c r="AD190" i="5"/>
  <c r="Y190" i="5"/>
  <c r="W190" i="5"/>
  <c r="CQ189" i="5"/>
  <c r="CP189" i="5"/>
  <c r="CO189" i="5"/>
  <c r="CJ189" i="5"/>
  <c r="CI189" i="5"/>
  <c r="CH189" i="5"/>
  <c r="CC189" i="5"/>
  <c r="CB189" i="5"/>
  <c r="CA189" i="5"/>
  <c r="BV189" i="5"/>
  <c r="BU189" i="5"/>
  <c r="BT189" i="5"/>
  <c r="BO189" i="5"/>
  <c r="BN189" i="5"/>
  <c r="BM189" i="5"/>
  <c r="BH189" i="5"/>
  <c r="BG189" i="5"/>
  <c r="BF189" i="5"/>
  <c r="BA189" i="5"/>
  <c r="AZ189" i="5"/>
  <c r="AY189" i="5"/>
  <c r="AT189" i="5"/>
  <c r="AS189" i="5"/>
  <c r="AR189" i="5"/>
  <c r="AM189" i="5"/>
  <c r="AL189" i="5"/>
  <c r="AK189" i="5"/>
  <c r="AF189" i="5"/>
  <c r="AE189" i="5"/>
  <c r="AD189" i="5"/>
  <c r="Y189" i="5"/>
  <c r="W189" i="5"/>
  <c r="CQ188" i="5"/>
  <c r="CP188" i="5"/>
  <c r="CO188" i="5"/>
  <c r="CJ188" i="5"/>
  <c r="CI188" i="5"/>
  <c r="CH188" i="5"/>
  <c r="CC188" i="5"/>
  <c r="CB188" i="5"/>
  <c r="CA188" i="5"/>
  <c r="BV188" i="5"/>
  <c r="BU188" i="5"/>
  <c r="BT188" i="5"/>
  <c r="BO188" i="5"/>
  <c r="BN188" i="5"/>
  <c r="BM188" i="5"/>
  <c r="BH188" i="5"/>
  <c r="BG188" i="5"/>
  <c r="BF188" i="5"/>
  <c r="BA188" i="5"/>
  <c r="AZ188" i="5"/>
  <c r="AY188" i="5"/>
  <c r="AT188" i="5"/>
  <c r="AS188" i="5"/>
  <c r="AR188" i="5"/>
  <c r="AM188" i="5"/>
  <c r="AL188" i="5"/>
  <c r="AK188" i="5"/>
  <c r="AF188" i="5"/>
  <c r="AE188" i="5"/>
  <c r="AD188" i="5"/>
  <c r="Y188" i="5"/>
  <c r="W188" i="5"/>
  <c r="CQ187" i="5"/>
  <c r="CP187" i="5"/>
  <c r="CO187" i="5"/>
  <c r="CJ187" i="5"/>
  <c r="CI187" i="5"/>
  <c r="CH187" i="5"/>
  <c r="CC187" i="5"/>
  <c r="CB187" i="5"/>
  <c r="CA187" i="5"/>
  <c r="BV187" i="5"/>
  <c r="BU187" i="5"/>
  <c r="BT187" i="5"/>
  <c r="BO187" i="5"/>
  <c r="BN187" i="5"/>
  <c r="BM187" i="5"/>
  <c r="BH187" i="5"/>
  <c r="BG187" i="5"/>
  <c r="BF187" i="5"/>
  <c r="BA187" i="5"/>
  <c r="AZ187" i="5"/>
  <c r="AY187" i="5"/>
  <c r="AT187" i="5"/>
  <c r="AS187" i="5"/>
  <c r="AR187" i="5"/>
  <c r="AM187" i="5"/>
  <c r="AL187" i="5"/>
  <c r="AK187" i="5"/>
  <c r="AF187" i="5"/>
  <c r="AE187" i="5"/>
  <c r="AD187" i="5"/>
  <c r="Y187" i="5"/>
  <c r="W187" i="5"/>
  <c r="CQ186" i="5"/>
  <c r="CP186" i="5"/>
  <c r="CO186" i="5"/>
  <c r="CJ186" i="5"/>
  <c r="CI186" i="5"/>
  <c r="CH186" i="5"/>
  <c r="CC186" i="5"/>
  <c r="CB186" i="5"/>
  <c r="CA186" i="5"/>
  <c r="BV186" i="5"/>
  <c r="BU186" i="5"/>
  <c r="BT186" i="5"/>
  <c r="BO186" i="5"/>
  <c r="BN186" i="5"/>
  <c r="BM186" i="5"/>
  <c r="BH186" i="5"/>
  <c r="BG186" i="5"/>
  <c r="BF186" i="5"/>
  <c r="BA186" i="5"/>
  <c r="AZ186" i="5"/>
  <c r="AY186" i="5"/>
  <c r="AT186" i="5"/>
  <c r="AS186" i="5"/>
  <c r="AR186" i="5"/>
  <c r="AM186" i="5"/>
  <c r="AL186" i="5"/>
  <c r="AK186" i="5"/>
  <c r="AF186" i="5"/>
  <c r="AE186" i="5"/>
  <c r="AD186" i="5"/>
  <c r="Y186" i="5"/>
  <c r="W186" i="5"/>
  <c r="CQ185" i="5"/>
  <c r="CP185" i="5"/>
  <c r="CO185" i="5"/>
  <c r="CJ185" i="5"/>
  <c r="CI185" i="5"/>
  <c r="CH185" i="5"/>
  <c r="CC185" i="5"/>
  <c r="CB185" i="5"/>
  <c r="CA185" i="5"/>
  <c r="BV185" i="5"/>
  <c r="BU185" i="5"/>
  <c r="BT185" i="5"/>
  <c r="BO185" i="5"/>
  <c r="BN185" i="5"/>
  <c r="BM185" i="5"/>
  <c r="BH185" i="5"/>
  <c r="BG185" i="5"/>
  <c r="BF185" i="5"/>
  <c r="BA185" i="5"/>
  <c r="AZ185" i="5"/>
  <c r="AY185" i="5"/>
  <c r="AT185" i="5"/>
  <c r="AS185" i="5"/>
  <c r="AR185" i="5"/>
  <c r="AM185" i="5"/>
  <c r="AL185" i="5"/>
  <c r="AK185" i="5"/>
  <c r="AF185" i="5"/>
  <c r="AE185" i="5"/>
  <c r="AD185" i="5"/>
  <c r="Y185" i="5"/>
  <c r="W185" i="5"/>
  <c r="CQ184" i="5"/>
  <c r="CP184" i="5"/>
  <c r="CO184" i="5"/>
  <c r="CJ184" i="5"/>
  <c r="CI184" i="5"/>
  <c r="CH184" i="5"/>
  <c r="CC184" i="5"/>
  <c r="CB184" i="5"/>
  <c r="CA184" i="5"/>
  <c r="BV184" i="5"/>
  <c r="BU184" i="5"/>
  <c r="BT184" i="5"/>
  <c r="BO184" i="5"/>
  <c r="BN184" i="5"/>
  <c r="BM184" i="5"/>
  <c r="BH184" i="5"/>
  <c r="BG184" i="5"/>
  <c r="BF184" i="5"/>
  <c r="BA184" i="5"/>
  <c r="AZ184" i="5"/>
  <c r="AY184" i="5"/>
  <c r="AT184" i="5"/>
  <c r="AS184" i="5"/>
  <c r="AR184" i="5"/>
  <c r="AM184" i="5"/>
  <c r="AL184" i="5"/>
  <c r="AK184" i="5"/>
  <c r="AF184" i="5"/>
  <c r="AE184" i="5"/>
  <c r="AD184" i="5"/>
  <c r="Y184" i="5"/>
  <c r="W184" i="5"/>
  <c r="CQ183" i="5"/>
  <c r="CP183" i="5"/>
  <c r="CO183" i="5"/>
  <c r="CJ183" i="5"/>
  <c r="CI183" i="5"/>
  <c r="CH183" i="5"/>
  <c r="CC183" i="5"/>
  <c r="CB183" i="5"/>
  <c r="CA183" i="5"/>
  <c r="BV183" i="5"/>
  <c r="BU183" i="5"/>
  <c r="BT183" i="5"/>
  <c r="BO183" i="5"/>
  <c r="BN183" i="5"/>
  <c r="BM183" i="5"/>
  <c r="BH183" i="5"/>
  <c r="BG183" i="5"/>
  <c r="BF183" i="5"/>
  <c r="BA183" i="5"/>
  <c r="AZ183" i="5"/>
  <c r="AY183" i="5"/>
  <c r="AT183" i="5"/>
  <c r="AS183" i="5"/>
  <c r="AR183" i="5"/>
  <c r="AM183" i="5"/>
  <c r="AL183" i="5"/>
  <c r="AK183" i="5"/>
  <c r="AF183" i="5"/>
  <c r="AE183" i="5"/>
  <c r="AD183" i="5"/>
  <c r="Y183" i="5"/>
  <c r="W183" i="5"/>
  <c r="CQ182" i="5"/>
  <c r="CP182" i="5"/>
  <c r="CO182" i="5"/>
  <c r="CJ182" i="5"/>
  <c r="CI182" i="5"/>
  <c r="CH182" i="5"/>
  <c r="CC182" i="5"/>
  <c r="CB182" i="5"/>
  <c r="CA182" i="5"/>
  <c r="BV182" i="5"/>
  <c r="BU182" i="5"/>
  <c r="BT182" i="5"/>
  <c r="BO182" i="5"/>
  <c r="BN182" i="5"/>
  <c r="BM182" i="5"/>
  <c r="BH182" i="5"/>
  <c r="BG182" i="5"/>
  <c r="BF182" i="5"/>
  <c r="BA182" i="5"/>
  <c r="AZ182" i="5"/>
  <c r="AY182" i="5"/>
  <c r="AT182" i="5"/>
  <c r="AS182" i="5"/>
  <c r="AR182" i="5"/>
  <c r="AM182" i="5"/>
  <c r="AL182" i="5"/>
  <c r="AK182" i="5"/>
  <c r="AF182" i="5"/>
  <c r="AE182" i="5"/>
  <c r="AD182" i="5"/>
  <c r="Y182" i="5"/>
  <c r="W182" i="5"/>
  <c r="CQ181" i="5"/>
  <c r="CP181" i="5"/>
  <c r="CO181" i="5"/>
  <c r="CJ181" i="5"/>
  <c r="CI181" i="5"/>
  <c r="CH181" i="5"/>
  <c r="CC181" i="5"/>
  <c r="CB181" i="5"/>
  <c r="CA181" i="5"/>
  <c r="BV181" i="5"/>
  <c r="BU181" i="5"/>
  <c r="BT181" i="5"/>
  <c r="BO181" i="5"/>
  <c r="BN181" i="5"/>
  <c r="BM181" i="5"/>
  <c r="BH181" i="5"/>
  <c r="BG181" i="5"/>
  <c r="BF181" i="5"/>
  <c r="BA181" i="5"/>
  <c r="AZ181" i="5"/>
  <c r="AY181" i="5"/>
  <c r="AT181" i="5"/>
  <c r="AS181" i="5"/>
  <c r="AR181" i="5"/>
  <c r="AM181" i="5"/>
  <c r="AL181" i="5"/>
  <c r="AK181" i="5"/>
  <c r="AF181" i="5"/>
  <c r="AE181" i="5"/>
  <c r="AD181" i="5"/>
  <c r="Y181" i="5"/>
  <c r="W181" i="5"/>
  <c r="CQ180" i="5"/>
  <c r="CP180" i="5"/>
  <c r="CO180" i="5"/>
  <c r="CJ180" i="5"/>
  <c r="CI180" i="5"/>
  <c r="CH180" i="5"/>
  <c r="CC180" i="5"/>
  <c r="CB180" i="5"/>
  <c r="CA180" i="5"/>
  <c r="BV180" i="5"/>
  <c r="BU180" i="5"/>
  <c r="BT180" i="5"/>
  <c r="BO180" i="5"/>
  <c r="BN180" i="5"/>
  <c r="BM180" i="5"/>
  <c r="BH180" i="5"/>
  <c r="BG180" i="5"/>
  <c r="BF180" i="5"/>
  <c r="BA180" i="5"/>
  <c r="AZ180" i="5"/>
  <c r="AY180" i="5"/>
  <c r="AT180" i="5"/>
  <c r="AS180" i="5"/>
  <c r="AR180" i="5"/>
  <c r="AM180" i="5"/>
  <c r="AL180" i="5"/>
  <c r="AK180" i="5"/>
  <c r="AF180" i="5"/>
  <c r="AE180" i="5"/>
  <c r="AD180" i="5"/>
  <c r="Y180" i="5"/>
  <c r="W180" i="5"/>
  <c r="CQ179" i="5"/>
  <c r="CP179" i="5"/>
  <c r="CO179" i="5"/>
  <c r="CJ179" i="5"/>
  <c r="CI179" i="5"/>
  <c r="CH179" i="5"/>
  <c r="CC179" i="5"/>
  <c r="CB179" i="5"/>
  <c r="CA179" i="5"/>
  <c r="BV179" i="5"/>
  <c r="BU179" i="5"/>
  <c r="BT179" i="5"/>
  <c r="BO179" i="5"/>
  <c r="BN179" i="5"/>
  <c r="BM179" i="5"/>
  <c r="BH179" i="5"/>
  <c r="BG179" i="5"/>
  <c r="BF179" i="5"/>
  <c r="BA179" i="5"/>
  <c r="AZ179" i="5"/>
  <c r="AY179" i="5"/>
  <c r="AT179" i="5"/>
  <c r="AS179" i="5"/>
  <c r="AR179" i="5"/>
  <c r="AM179" i="5"/>
  <c r="AL179" i="5"/>
  <c r="AK179" i="5"/>
  <c r="AF179" i="5"/>
  <c r="AE179" i="5"/>
  <c r="AD179" i="5"/>
  <c r="Y179" i="5"/>
  <c r="W179" i="5"/>
  <c r="CQ178" i="5"/>
  <c r="CP178" i="5"/>
  <c r="CO178" i="5"/>
  <c r="CJ178" i="5"/>
  <c r="CI178" i="5"/>
  <c r="CH178" i="5"/>
  <c r="CC178" i="5"/>
  <c r="CB178" i="5"/>
  <c r="CA178" i="5"/>
  <c r="BV178" i="5"/>
  <c r="BU178" i="5"/>
  <c r="BT178" i="5"/>
  <c r="BO178" i="5"/>
  <c r="BN178" i="5"/>
  <c r="BM178" i="5"/>
  <c r="BH178" i="5"/>
  <c r="BG178" i="5"/>
  <c r="BF178" i="5"/>
  <c r="BA178" i="5"/>
  <c r="AZ178" i="5"/>
  <c r="AY178" i="5"/>
  <c r="AT178" i="5"/>
  <c r="AS178" i="5"/>
  <c r="AR178" i="5"/>
  <c r="AM178" i="5"/>
  <c r="AL178" i="5"/>
  <c r="AK178" i="5"/>
  <c r="AF178" i="5"/>
  <c r="AE178" i="5"/>
  <c r="AD178" i="5"/>
  <c r="Y178" i="5"/>
  <c r="W178" i="5"/>
  <c r="CQ177" i="5"/>
  <c r="CP177" i="5"/>
  <c r="CO177" i="5"/>
  <c r="CJ177" i="5"/>
  <c r="CI177" i="5"/>
  <c r="CH177" i="5"/>
  <c r="CC177" i="5"/>
  <c r="CB177" i="5"/>
  <c r="CA177" i="5"/>
  <c r="BV177" i="5"/>
  <c r="BU177" i="5"/>
  <c r="BT177" i="5"/>
  <c r="BO177" i="5"/>
  <c r="BN177" i="5"/>
  <c r="BM177" i="5"/>
  <c r="BH177" i="5"/>
  <c r="BG177" i="5"/>
  <c r="BF177" i="5"/>
  <c r="BA177" i="5"/>
  <c r="AZ177" i="5"/>
  <c r="AY177" i="5"/>
  <c r="AT177" i="5"/>
  <c r="AS177" i="5"/>
  <c r="AR177" i="5"/>
  <c r="AM177" i="5"/>
  <c r="AL177" i="5"/>
  <c r="AK177" i="5"/>
  <c r="AF177" i="5"/>
  <c r="AE177" i="5"/>
  <c r="AD177" i="5"/>
  <c r="Y177" i="5"/>
  <c r="W177" i="5"/>
  <c r="CQ176" i="5"/>
  <c r="CP176" i="5"/>
  <c r="CO176" i="5"/>
  <c r="CJ176" i="5"/>
  <c r="CI176" i="5"/>
  <c r="CH176" i="5"/>
  <c r="CC176" i="5"/>
  <c r="CB176" i="5"/>
  <c r="CA176" i="5"/>
  <c r="BV176" i="5"/>
  <c r="BU176" i="5"/>
  <c r="BT176" i="5"/>
  <c r="BO176" i="5"/>
  <c r="BN176" i="5"/>
  <c r="BM176" i="5"/>
  <c r="BH176" i="5"/>
  <c r="BG176" i="5"/>
  <c r="BF176" i="5"/>
  <c r="BA176" i="5"/>
  <c r="AZ176" i="5"/>
  <c r="AY176" i="5"/>
  <c r="AT176" i="5"/>
  <c r="AS176" i="5"/>
  <c r="AR176" i="5"/>
  <c r="AM176" i="5"/>
  <c r="AL176" i="5"/>
  <c r="AK176" i="5"/>
  <c r="AF176" i="5"/>
  <c r="AE176" i="5"/>
  <c r="AD176" i="5"/>
  <c r="Y176" i="5"/>
  <c r="W176" i="5"/>
  <c r="CQ175" i="5"/>
  <c r="CP175" i="5"/>
  <c r="CO175" i="5"/>
  <c r="CJ175" i="5"/>
  <c r="CI175" i="5"/>
  <c r="CH175" i="5"/>
  <c r="CC175" i="5"/>
  <c r="CB175" i="5"/>
  <c r="CA175" i="5"/>
  <c r="BV175" i="5"/>
  <c r="BU175" i="5"/>
  <c r="BT175" i="5"/>
  <c r="BO175" i="5"/>
  <c r="BN175" i="5"/>
  <c r="BM175" i="5"/>
  <c r="BH175" i="5"/>
  <c r="BG175" i="5"/>
  <c r="BF175" i="5"/>
  <c r="BA175" i="5"/>
  <c r="AZ175" i="5"/>
  <c r="AY175" i="5"/>
  <c r="AT175" i="5"/>
  <c r="AS175" i="5"/>
  <c r="AR175" i="5"/>
  <c r="AM175" i="5"/>
  <c r="AL175" i="5"/>
  <c r="AK175" i="5"/>
  <c r="AF175" i="5"/>
  <c r="AE175" i="5"/>
  <c r="AD175" i="5"/>
  <c r="Y175" i="5"/>
  <c r="W175" i="5"/>
  <c r="CQ174" i="5"/>
  <c r="CP174" i="5"/>
  <c r="CO174" i="5"/>
  <c r="CJ174" i="5"/>
  <c r="CI174" i="5"/>
  <c r="CH174" i="5"/>
  <c r="CC174" i="5"/>
  <c r="CB174" i="5"/>
  <c r="CA174" i="5"/>
  <c r="BV174" i="5"/>
  <c r="BU174" i="5"/>
  <c r="BT174" i="5"/>
  <c r="BO174" i="5"/>
  <c r="BN174" i="5"/>
  <c r="BM174" i="5"/>
  <c r="BH174" i="5"/>
  <c r="BG174" i="5"/>
  <c r="BF174" i="5"/>
  <c r="BA174" i="5"/>
  <c r="AZ174" i="5"/>
  <c r="AY174" i="5"/>
  <c r="AT174" i="5"/>
  <c r="AS174" i="5"/>
  <c r="AR174" i="5"/>
  <c r="AM174" i="5"/>
  <c r="AL174" i="5"/>
  <c r="AK174" i="5"/>
  <c r="AF174" i="5"/>
  <c r="AE174" i="5"/>
  <c r="AD174" i="5"/>
  <c r="Y174" i="5"/>
  <c r="W174" i="5"/>
  <c r="CQ173" i="5"/>
  <c r="CP173" i="5"/>
  <c r="CO173" i="5"/>
  <c r="CJ173" i="5"/>
  <c r="CI173" i="5"/>
  <c r="CH173" i="5"/>
  <c r="CC173" i="5"/>
  <c r="CB173" i="5"/>
  <c r="CA173" i="5"/>
  <c r="BV173" i="5"/>
  <c r="BU173" i="5"/>
  <c r="BT173" i="5"/>
  <c r="BO173" i="5"/>
  <c r="BN173" i="5"/>
  <c r="BM173" i="5"/>
  <c r="BH173" i="5"/>
  <c r="BG173" i="5"/>
  <c r="BF173" i="5"/>
  <c r="BA173" i="5"/>
  <c r="AZ173" i="5"/>
  <c r="AY173" i="5"/>
  <c r="AT173" i="5"/>
  <c r="AS173" i="5"/>
  <c r="AR173" i="5"/>
  <c r="AM173" i="5"/>
  <c r="AL173" i="5"/>
  <c r="AK173" i="5"/>
  <c r="AF173" i="5"/>
  <c r="AE173" i="5"/>
  <c r="AD173" i="5"/>
  <c r="Y173" i="5"/>
  <c r="W173" i="5"/>
  <c r="CQ172" i="5"/>
  <c r="CP172" i="5"/>
  <c r="CO172" i="5"/>
  <c r="CJ172" i="5"/>
  <c r="CI172" i="5"/>
  <c r="CH172" i="5"/>
  <c r="CC172" i="5"/>
  <c r="CB172" i="5"/>
  <c r="CA172" i="5"/>
  <c r="BV172" i="5"/>
  <c r="BU172" i="5"/>
  <c r="BT172" i="5"/>
  <c r="BO172" i="5"/>
  <c r="BN172" i="5"/>
  <c r="BM172" i="5"/>
  <c r="BH172" i="5"/>
  <c r="BG172" i="5"/>
  <c r="BF172" i="5"/>
  <c r="BA172" i="5"/>
  <c r="AZ172" i="5"/>
  <c r="AY172" i="5"/>
  <c r="AT172" i="5"/>
  <c r="AS172" i="5"/>
  <c r="AR172" i="5"/>
  <c r="AM172" i="5"/>
  <c r="AL172" i="5"/>
  <c r="AK172" i="5"/>
  <c r="AF172" i="5"/>
  <c r="AE172" i="5"/>
  <c r="AD172" i="5"/>
  <c r="Y172" i="5"/>
  <c r="W172" i="5"/>
  <c r="CQ171" i="5"/>
  <c r="CP171" i="5"/>
  <c r="CO171" i="5"/>
  <c r="CJ171" i="5"/>
  <c r="CI171" i="5"/>
  <c r="CH171" i="5"/>
  <c r="CC171" i="5"/>
  <c r="CB171" i="5"/>
  <c r="CA171" i="5"/>
  <c r="BV171" i="5"/>
  <c r="BU171" i="5"/>
  <c r="BT171" i="5"/>
  <c r="BO171" i="5"/>
  <c r="BN171" i="5"/>
  <c r="BM171" i="5"/>
  <c r="BH171" i="5"/>
  <c r="BG171" i="5"/>
  <c r="BF171" i="5"/>
  <c r="BA171" i="5"/>
  <c r="AZ171" i="5"/>
  <c r="AY171" i="5"/>
  <c r="AT171" i="5"/>
  <c r="AS171" i="5"/>
  <c r="AR171" i="5"/>
  <c r="AM171" i="5"/>
  <c r="AL171" i="5"/>
  <c r="AK171" i="5"/>
  <c r="AF171" i="5"/>
  <c r="AE171" i="5"/>
  <c r="AD171" i="5"/>
  <c r="Y171" i="5"/>
  <c r="W171" i="5"/>
  <c r="CQ170" i="5"/>
  <c r="CP170" i="5"/>
  <c r="CO170" i="5"/>
  <c r="CJ170" i="5"/>
  <c r="CI170" i="5"/>
  <c r="CH170" i="5"/>
  <c r="CC170" i="5"/>
  <c r="CB170" i="5"/>
  <c r="CA170" i="5"/>
  <c r="BV170" i="5"/>
  <c r="BU170" i="5"/>
  <c r="BT170" i="5"/>
  <c r="BO170" i="5"/>
  <c r="BN170" i="5"/>
  <c r="BM170" i="5"/>
  <c r="BH170" i="5"/>
  <c r="BG170" i="5"/>
  <c r="BF170" i="5"/>
  <c r="BA170" i="5"/>
  <c r="AZ170" i="5"/>
  <c r="AY170" i="5"/>
  <c r="AT170" i="5"/>
  <c r="AS170" i="5"/>
  <c r="AR170" i="5"/>
  <c r="AM170" i="5"/>
  <c r="AL170" i="5"/>
  <c r="AK170" i="5"/>
  <c r="AF170" i="5"/>
  <c r="AE170" i="5"/>
  <c r="AD170" i="5"/>
  <c r="Y170" i="5"/>
  <c r="W170" i="5"/>
  <c r="CQ169" i="5"/>
  <c r="CP169" i="5"/>
  <c r="CO169" i="5"/>
  <c r="CJ169" i="5"/>
  <c r="CI169" i="5"/>
  <c r="CH169" i="5"/>
  <c r="CC169" i="5"/>
  <c r="CB169" i="5"/>
  <c r="CA169" i="5"/>
  <c r="BV169" i="5"/>
  <c r="BU169" i="5"/>
  <c r="BT169" i="5"/>
  <c r="BO169" i="5"/>
  <c r="BN169" i="5"/>
  <c r="BM169" i="5"/>
  <c r="BH169" i="5"/>
  <c r="BG169" i="5"/>
  <c r="BF169" i="5"/>
  <c r="BA169" i="5"/>
  <c r="AZ169" i="5"/>
  <c r="AY169" i="5"/>
  <c r="AT169" i="5"/>
  <c r="AS169" i="5"/>
  <c r="AR169" i="5"/>
  <c r="AM169" i="5"/>
  <c r="AL169" i="5"/>
  <c r="AK169" i="5"/>
  <c r="AF169" i="5"/>
  <c r="AE169" i="5"/>
  <c r="AD169" i="5"/>
  <c r="Y169" i="5"/>
  <c r="W169" i="5"/>
  <c r="CQ168" i="5"/>
  <c r="CP168" i="5"/>
  <c r="CO168" i="5"/>
  <c r="CJ168" i="5"/>
  <c r="CI168" i="5"/>
  <c r="CH168" i="5"/>
  <c r="CC168" i="5"/>
  <c r="CB168" i="5"/>
  <c r="CA168" i="5"/>
  <c r="BV168" i="5"/>
  <c r="BU168" i="5"/>
  <c r="BT168" i="5"/>
  <c r="BO168" i="5"/>
  <c r="BN168" i="5"/>
  <c r="BM168" i="5"/>
  <c r="BH168" i="5"/>
  <c r="BG168" i="5"/>
  <c r="BF168" i="5"/>
  <c r="BA168" i="5"/>
  <c r="AZ168" i="5"/>
  <c r="AY168" i="5"/>
  <c r="AT168" i="5"/>
  <c r="AS168" i="5"/>
  <c r="AR168" i="5"/>
  <c r="AM168" i="5"/>
  <c r="AL168" i="5"/>
  <c r="AK168" i="5"/>
  <c r="AF168" i="5"/>
  <c r="AE168" i="5"/>
  <c r="AD168" i="5"/>
  <c r="Y168" i="5"/>
  <c r="W168" i="5"/>
  <c r="CQ167" i="5"/>
  <c r="CP167" i="5"/>
  <c r="CO167" i="5"/>
  <c r="CJ167" i="5"/>
  <c r="CI167" i="5"/>
  <c r="CH167" i="5"/>
  <c r="CC167" i="5"/>
  <c r="CB167" i="5"/>
  <c r="CA167" i="5"/>
  <c r="BV167" i="5"/>
  <c r="BU167" i="5"/>
  <c r="BT167" i="5"/>
  <c r="BO167" i="5"/>
  <c r="BN167" i="5"/>
  <c r="BM167" i="5"/>
  <c r="BH167" i="5"/>
  <c r="BG167" i="5"/>
  <c r="BF167" i="5"/>
  <c r="BA167" i="5"/>
  <c r="AZ167" i="5"/>
  <c r="AY167" i="5"/>
  <c r="AT167" i="5"/>
  <c r="AS167" i="5"/>
  <c r="AR167" i="5"/>
  <c r="AM167" i="5"/>
  <c r="AL167" i="5"/>
  <c r="AK167" i="5"/>
  <c r="AF167" i="5"/>
  <c r="AE167" i="5"/>
  <c r="AD167" i="5"/>
  <c r="Y167" i="5"/>
  <c r="W167" i="5"/>
  <c r="CQ166" i="5"/>
  <c r="CP166" i="5"/>
  <c r="CO166" i="5"/>
  <c r="CJ166" i="5"/>
  <c r="CI166" i="5"/>
  <c r="CH166" i="5"/>
  <c r="CC166" i="5"/>
  <c r="CB166" i="5"/>
  <c r="CA166" i="5"/>
  <c r="BV166" i="5"/>
  <c r="BU166" i="5"/>
  <c r="BT166" i="5"/>
  <c r="BO166" i="5"/>
  <c r="BN166" i="5"/>
  <c r="BM166" i="5"/>
  <c r="BH166" i="5"/>
  <c r="BG166" i="5"/>
  <c r="BF166" i="5"/>
  <c r="BA166" i="5"/>
  <c r="AZ166" i="5"/>
  <c r="AY166" i="5"/>
  <c r="AT166" i="5"/>
  <c r="AS166" i="5"/>
  <c r="AR166" i="5"/>
  <c r="AM166" i="5"/>
  <c r="AL166" i="5"/>
  <c r="AK166" i="5"/>
  <c r="AF166" i="5"/>
  <c r="AE166" i="5"/>
  <c r="AD166" i="5"/>
  <c r="Y166" i="5"/>
  <c r="W166" i="5"/>
  <c r="CQ165" i="5"/>
  <c r="CP165" i="5"/>
  <c r="CO165" i="5"/>
  <c r="CJ165" i="5"/>
  <c r="CI165" i="5"/>
  <c r="CH165" i="5"/>
  <c r="CC165" i="5"/>
  <c r="CB165" i="5"/>
  <c r="CA165" i="5"/>
  <c r="BV165" i="5"/>
  <c r="BU165" i="5"/>
  <c r="BT165" i="5"/>
  <c r="BO165" i="5"/>
  <c r="BN165" i="5"/>
  <c r="BM165" i="5"/>
  <c r="BH165" i="5"/>
  <c r="BG165" i="5"/>
  <c r="BF165" i="5"/>
  <c r="BA165" i="5"/>
  <c r="AZ165" i="5"/>
  <c r="AY165" i="5"/>
  <c r="AT165" i="5"/>
  <c r="AS165" i="5"/>
  <c r="AR165" i="5"/>
  <c r="AM165" i="5"/>
  <c r="AL165" i="5"/>
  <c r="AK165" i="5"/>
  <c r="AF165" i="5"/>
  <c r="AE165" i="5"/>
  <c r="AD165" i="5"/>
  <c r="Y165" i="5"/>
  <c r="W165" i="5"/>
  <c r="CQ164" i="5"/>
  <c r="CP164" i="5"/>
  <c r="CO164" i="5"/>
  <c r="CJ164" i="5"/>
  <c r="CI164" i="5"/>
  <c r="CH164" i="5"/>
  <c r="CC164" i="5"/>
  <c r="CB164" i="5"/>
  <c r="CA164" i="5"/>
  <c r="BV164" i="5"/>
  <c r="BU164" i="5"/>
  <c r="BT164" i="5"/>
  <c r="BO164" i="5"/>
  <c r="BN164" i="5"/>
  <c r="BM164" i="5"/>
  <c r="BH164" i="5"/>
  <c r="BG164" i="5"/>
  <c r="BF164" i="5"/>
  <c r="BA164" i="5"/>
  <c r="AZ164" i="5"/>
  <c r="AY164" i="5"/>
  <c r="AT164" i="5"/>
  <c r="AS164" i="5"/>
  <c r="AR164" i="5"/>
  <c r="AM164" i="5"/>
  <c r="AL164" i="5"/>
  <c r="AK164" i="5"/>
  <c r="AF164" i="5"/>
  <c r="AE164" i="5"/>
  <c r="AD164" i="5"/>
  <c r="Y164" i="5"/>
  <c r="W164" i="5"/>
  <c r="CQ163" i="5"/>
  <c r="CP163" i="5"/>
  <c r="CO163" i="5"/>
  <c r="CJ163" i="5"/>
  <c r="CI163" i="5"/>
  <c r="CH163" i="5"/>
  <c r="CC163" i="5"/>
  <c r="CB163" i="5"/>
  <c r="CA163" i="5"/>
  <c r="BV163" i="5"/>
  <c r="BU163" i="5"/>
  <c r="BT163" i="5"/>
  <c r="BO163" i="5"/>
  <c r="BN163" i="5"/>
  <c r="BM163" i="5"/>
  <c r="BH163" i="5"/>
  <c r="BG163" i="5"/>
  <c r="BF163" i="5"/>
  <c r="BA163" i="5"/>
  <c r="AZ163" i="5"/>
  <c r="AY163" i="5"/>
  <c r="AT163" i="5"/>
  <c r="AS163" i="5"/>
  <c r="AR163" i="5"/>
  <c r="AM163" i="5"/>
  <c r="AL163" i="5"/>
  <c r="AK163" i="5"/>
  <c r="AF163" i="5"/>
  <c r="AE163" i="5"/>
  <c r="AD163" i="5"/>
  <c r="Y163" i="5"/>
  <c r="W163" i="5"/>
  <c r="CQ162" i="5"/>
  <c r="CP162" i="5"/>
  <c r="CO162" i="5"/>
  <c r="CJ162" i="5"/>
  <c r="CI162" i="5"/>
  <c r="CH162" i="5"/>
  <c r="CC162" i="5"/>
  <c r="CB162" i="5"/>
  <c r="CA162" i="5"/>
  <c r="BV162" i="5"/>
  <c r="BU162" i="5"/>
  <c r="BT162" i="5"/>
  <c r="BO162" i="5"/>
  <c r="BN162" i="5"/>
  <c r="BM162" i="5"/>
  <c r="BH162" i="5"/>
  <c r="BG162" i="5"/>
  <c r="BF162" i="5"/>
  <c r="BA162" i="5"/>
  <c r="AZ162" i="5"/>
  <c r="AY162" i="5"/>
  <c r="AT162" i="5"/>
  <c r="AS162" i="5"/>
  <c r="AR162" i="5"/>
  <c r="AM162" i="5"/>
  <c r="AL162" i="5"/>
  <c r="AK162" i="5"/>
  <c r="AF162" i="5"/>
  <c r="AE162" i="5"/>
  <c r="AD162" i="5"/>
  <c r="Y162" i="5"/>
  <c r="W162" i="5"/>
  <c r="CQ161" i="5"/>
  <c r="CP161" i="5"/>
  <c r="CO161" i="5"/>
  <c r="CJ161" i="5"/>
  <c r="CI161" i="5"/>
  <c r="CH161" i="5"/>
  <c r="CC161" i="5"/>
  <c r="CB161" i="5"/>
  <c r="CA161" i="5"/>
  <c r="BV161" i="5"/>
  <c r="BU161" i="5"/>
  <c r="BT161" i="5"/>
  <c r="BO161" i="5"/>
  <c r="BN161" i="5"/>
  <c r="BM161" i="5"/>
  <c r="BH161" i="5"/>
  <c r="BG161" i="5"/>
  <c r="BF161" i="5"/>
  <c r="BA161" i="5"/>
  <c r="AZ161" i="5"/>
  <c r="AY161" i="5"/>
  <c r="AT161" i="5"/>
  <c r="AS161" i="5"/>
  <c r="AR161" i="5"/>
  <c r="AM161" i="5"/>
  <c r="AL161" i="5"/>
  <c r="AK161" i="5"/>
  <c r="AF161" i="5"/>
  <c r="AE161" i="5"/>
  <c r="AD161" i="5"/>
  <c r="Y161" i="5"/>
  <c r="W161" i="5"/>
  <c r="CQ160" i="5"/>
  <c r="CP160" i="5"/>
  <c r="CO160" i="5"/>
  <c r="CJ160" i="5"/>
  <c r="CI160" i="5"/>
  <c r="CH160" i="5"/>
  <c r="CC160" i="5"/>
  <c r="CB160" i="5"/>
  <c r="CA160" i="5"/>
  <c r="BV160" i="5"/>
  <c r="BU160" i="5"/>
  <c r="BT160" i="5"/>
  <c r="BO160" i="5"/>
  <c r="BN160" i="5"/>
  <c r="BM160" i="5"/>
  <c r="BH160" i="5"/>
  <c r="BG160" i="5"/>
  <c r="BF160" i="5"/>
  <c r="BA160" i="5"/>
  <c r="AZ160" i="5"/>
  <c r="AY160" i="5"/>
  <c r="AT160" i="5"/>
  <c r="AS160" i="5"/>
  <c r="AR160" i="5"/>
  <c r="AM160" i="5"/>
  <c r="AL160" i="5"/>
  <c r="AK160" i="5"/>
  <c r="AF160" i="5"/>
  <c r="AE160" i="5"/>
  <c r="AD160" i="5"/>
  <c r="Y160" i="5"/>
  <c r="W160" i="5"/>
  <c r="CQ159" i="5"/>
  <c r="CP159" i="5"/>
  <c r="CO159" i="5"/>
  <c r="CJ159" i="5"/>
  <c r="CI159" i="5"/>
  <c r="CH159" i="5"/>
  <c r="CC159" i="5"/>
  <c r="CB159" i="5"/>
  <c r="CA159" i="5"/>
  <c r="BV159" i="5"/>
  <c r="BU159" i="5"/>
  <c r="BT159" i="5"/>
  <c r="BO159" i="5"/>
  <c r="BN159" i="5"/>
  <c r="BM159" i="5"/>
  <c r="BH159" i="5"/>
  <c r="BG159" i="5"/>
  <c r="BF159" i="5"/>
  <c r="BA159" i="5"/>
  <c r="AZ159" i="5"/>
  <c r="AY159" i="5"/>
  <c r="AT159" i="5"/>
  <c r="AS159" i="5"/>
  <c r="AR159" i="5"/>
  <c r="AM159" i="5"/>
  <c r="AL159" i="5"/>
  <c r="AK159" i="5"/>
  <c r="AF159" i="5"/>
  <c r="AE159" i="5"/>
  <c r="AD159" i="5"/>
  <c r="Y159" i="5"/>
  <c r="W159" i="5"/>
  <c r="CQ158" i="5"/>
  <c r="CP158" i="5"/>
  <c r="CO158" i="5"/>
  <c r="CJ158" i="5"/>
  <c r="CI158" i="5"/>
  <c r="CH158" i="5"/>
  <c r="CC158" i="5"/>
  <c r="CB158" i="5"/>
  <c r="CA158" i="5"/>
  <c r="BV158" i="5"/>
  <c r="BU158" i="5"/>
  <c r="BT158" i="5"/>
  <c r="BO158" i="5"/>
  <c r="BN158" i="5"/>
  <c r="BM158" i="5"/>
  <c r="BH158" i="5"/>
  <c r="BG158" i="5"/>
  <c r="BF158" i="5"/>
  <c r="BA158" i="5"/>
  <c r="AZ158" i="5"/>
  <c r="AY158" i="5"/>
  <c r="AT158" i="5"/>
  <c r="AS158" i="5"/>
  <c r="AR158" i="5"/>
  <c r="AM158" i="5"/>
  <c r="AL158" i="5"/>
  <c r="AK158" i="5"/>
  <c r="AF158" i="5"/>
  <c r="AE158" i="5"/>
  <c r="AD158" i="5"/>
  <c r="Y158" i="5"/>
  <c r="W158" i="5"/>
  <c r="CQ157" i="5"/>
  <c r="CP157" i="5"/>
  <c r="CO157" i="5"/>
  <c r="CJ157" i="5"/>
  <c r="CI157" i="5"/>
  <c r="CH157" i="5"/>
  <c r="CC157" i="5"/>
  <c r="CB157" i="5"/>
  <c r="CA157" i="5"/>
  <c r="BV157" i="5"/>
  <c r="BU157" i="5"/>
  <c r="BT157" i="5"/>
  <c r="BO157" i="5"/>
  <c r="BN157" i="5"/>
  <c r="BM157" i="5"/>
  <c r="BH157" i="5"/>
  <c r="BG157" i="5"/>
  <c r="BF157" i="5"/>
  <c r="BA157" i="5"/>
  <c r="AZ157" i="5"/>
  <c r="AY157" i="5"/>
  <c r="AT157" i="5"/>
  <c r="AS157" i="5"/>
  <c r="AR157" i="5"/>
  <c r="AM157" i="5"/>
  <c r="AL157" i="5"/>
  <c r="AK157" i="5"/>
  <c r="AF157" i="5"/>
  <c r="AE157" i="5"/>
  <c r="AD157" i="5"/>
  <c r="Y157" i="5"/>
  <c r="W157" i="5"/>
  <c r="CQ156" i="5"/>
  <c r="CP156" i="5"/>
  <c r="CO156" i="5"/>
  <c r="CJ156" i="5"/>
  <c r="CI156" i="5"/>
  <c r="CH156" i="5"/>
  <c r="CC156" i="5"/>
  <c r="CB156" i="5"/>
  <c r="CA156" i="5"/>
  <c r="BV156" i="5"/>
  <c r="BU156" i="5"/>
  <c r="BT156" i="5"/>
  <c r="BO156" i="5"/>
  <c r="BN156" i="5"/>
  <c r="BM156" i="5"/>
  <c r="BH156" i="5"/>
  <c r="BG156" i="5"/>
  <c r="BF156" i="5"/>
  <c r="BA156" i="5"/>
  <c r="AZ156" i="5"/>
  <c r="AY156" i="5"/>
  <c r="AT156" i="5"/>
  <c r="AS156" i="5"/>
  <c r="AR156" i="5"/>
  <c r="AM156" i="5"/>
  <c r="AL156" i="5"/>
  <c r="AK156" i="5"/>
  <c r="AF156" i="5"/>
  <c r="AE156" i="5"/>
  <c r="AD156" i="5"/>
  <c r="Y156" i="5"/>
  <c r="W156" i="5"/>
  <c r="CQ155" i="5"/>
  <c r="CP155" i="5"/>
  <c r="CO155" i="5"/>
  <c r="CJ155" i="5"/>
  <c r="CI155" i="5"/>
  <c r="CH155" i="5"/>
  <c r="CC155" i="5"/>
  <c r="CB155" i="5"/>
  <c r="CA155" i="5"/>
  <c r="BV155" i="5"/>
  <c r="BU155" i="5"/>
  <c r="BT155" i="5"/>
  <c r="BO155" i="5"/>
  <c r="BN155" i="5"/>
  <c r="BM155" i="5"/>
  <c r="BH155" i="5"/>
  <c r="BG155" i="5"/>
  <c r="BF155" i="5"/>
  <c r="BA155" i="5"/>
  <c r="AZ155" i="5"/>
  <c r="AY155" i="5"/>
  <c r="AT155" i="5"/>
  <c r="AS155" i="5"/>
  <c r="AR155" i="5"/>
  <c r="AM155" i="5"/>
  <c r="AL155" i="5"/>
  <c r="AK155" i="5"/>
  <c r="AF155" i="5"/>
  <c r="AE155" i="5"/>
  <c r="AD155" i="5"/>
  <c r="Y155" i="5"/>
  <c r="W155" i="5"/>
  <c r="CQ154" i="5"/>
  <c r="CP154" i="5"/>
  <c r="CO154" i="5"/>
  <c r="CJ154" i="5"/>
  <c r="CI154" i="5"/>
  <c r="CH154" i="5"/>
  <c r="CC154" i="5"/>
  <c r="CB154" i="5"/>
  <c r="CA154" i="5"/>
  <c r="BV154" i="5"/>
  <c r="BU154" i="5"/>
  <c r="BT154" i="5"/>
  <c r="BO154" i="5"/>
  <c r="BN154" i="5"/>
  <c r="BM154" i="5"/>
  <c r="BH154" i="5"/>
  <c r="BG154" i="5"/>
  <c r="BF154" i="5"/>
  <c r="BA154" i="5"/>
  <c r="AZ154" i="5"/>
  <c r="AY154" i="5"/>
  <c r="AT154" i="5"/>
  <c r="AS154" i="5"/>
  <c r="AR154" i="5"/>
  <c r="AM154" i="5"/>
  <c r="AL154" i="5"/>
  <c r="AK154" i="5"/>
  <c r="AF154" i="5"/>
  <c r="AE154" i="5"/>
  <c r="AD154" i="5"/>
  <c r="Y154" i="5"/>
  <c r="W154" i="5"/>
  <c r="CQ153" i="5"/>
  <c r="CP153" i="5"/>
  <c r="CO153" i="5"/>
  <c r="CJ153" i="5"/>
  <c r="CI153" i="5"/>
  <c r="CH153" i="5"/>
  <c r="CC153" i="5"/>
  <c r="CB153" i="5"/>
  <c r="CA153" i="5"/>
  <c r="BV153" i="5"/>
  <c r="BU153" i="5"/>
  <c r="BT153" i="5"/>
  <c r="BO153" i="5"/>
  <c r="BN153" i="5"/>
  <c r="BM153" i="5"/>
  <c r="BH153" i="5"/>
  <c r="BG153" i="5"/>
  <c r="BF153" i="5"/>
  <c r="BA153" i="5"/>
  <c r="AZ153" i="5"/>
  <c r="AY153" i="5"/>
  <c r="AT153" i="5"/>
  <c r="AS153" i="5"/>
  <c r="AR153" i="5"/>
  <c r="AM153" i="5"/>
  <c r="AL153" i="5"/>
  <c r="AK153" i="5"/>
  <c r="AF153" i="5"/>
  <c r="AE153" i="5"/>
  <c r="AD153" i="5"/>
  <c r="Y153" i="5"/>
  <c r="W153" i="5"/>
  <c r="CQ152" i="5"/>
  <c r="CP152" i="5"/>
  <c r="CO152" i="5"/>
  <c r="CJ152" i="5"/>
  <c r="CI152" i="5"/>
  <c r="CH152" i="5"/>
  <c r="CC152" i="5"/>
  <c r="CB152" i="5"/>
  <c r="CA152" i="5"/>
  <c r="BV152" i="5"/>
  <c r="BU152" i="5"/>
  <c r="BT152" i="5"/>
  <c r="BO152" i="5"/>
  <c r="BN152" i="5"/>
  <c r="BM152" i="5"/>
  <c r="BH152" i="5"/>
  <c r="BG152" i="5"/>
  <c r="BF152" i="5"/>
  <c r="BA152" i="5"/>
  <c r="AZ152" i="5"/>
  <c r="AY152" i="5"/>
  <c r="AT152" i="5"/>
  <c r="AS152" i="5"/>
  <c r="AR152" i="5"/>
  <c r="AM152" i="5"/>
  <c r="AL152" i="5"/>
  <c r="AK152" i="5"/>
  <c r="AF152" i="5"/>
  <c r="AE152" i="5"/>
  <c r="AD152" i="5"/>
  <c r="Y152" i="5"/>
  <c r="W152" i="5"/>
  <c r="CQ151" i="5"/>
  <c r="CP151" i="5"/>
  <c r="CO151" i="5"/>
  <c r="CJ151" i="5"/>
  <c r="CI151" i="5"/>
  <c r="CH151" i="5"/>
  <c r="CC151" i="5"/>
  <c r="CB151" i="5"/>
  <c r="CA151" i="5"/>
  <c r="BV151" i="5"/>
  <c r="BU151" i="5"/>
  <c r="BT151" i="5"/>
  <c r="BO151" i="5"/>
  <c r="BN151" i="5"/>
  <c r="BM151" i="5"/>
  <c r="BH151" i="5"/>
  <c r="BG151" i="5"/>
  <c r="BF151" i="5"/>
  <c r="BA151" i="5"/>
  <c r="AZ151" i="5"/>
  <c r="AY151" i="5"/>
  <c r="AT151" i="5"/>
  <c r="AS151" i="5"/>
  <c r="AR151" i="5"/>
  <c r="AM151" i="5"/>
  <c r="AL151" i="5"/>
  <c r="AK151" i="5"/>
  <c r="AF151" i="5"/>
  <c r="AE151" i="5"/>
  <c r="AD151" i="5"/>
  <c r="Y151" i="5"/>
  <c r="W151" i="5"/>
  <c r="CQ150" i="5"/>
  <c r="CP150" i="5"/>
  <c r="CO150" i="5"/>
  <c r="CJ150" i="5"/>
  <c r="CI150" i="5"/>
  <c r="CH150" i="5"/>
  <c r="CC150" i="5"/>
  <c r="CB150" i="5"/>
  <c r="CA150" i="5"/>
  <c r="BV150" i="5"/>
  <c r="BU150" i="5"/>
  <c r="BT150" i="5"/>
  <c r="BO150" i="5"/>
  <c r="BN150" i="5"/>
  <c r="BM150" i="5"/>
  <c r="BH150" i="5"/>
  <c r="BG150" i="5"/>
  <c r="BF150" i="5"/>
  <c r="BA150" i="5"/>
  <c r="AZ150" i="5"/>
  <c r="AY150" i="5"/>
  <c r="AT150" i="5"/>
  <c r="AS150" i="5"/>
  <c r="AR150" i="5"/>
  <c r="AM150" i="5"/>
  <c r="AL150" i="5"/>
  <c r="AK150" i="5"/>
  <c r="AF150" i="5"/>
  <c r="AE150" i="5"/>
  <c r="AD150" i="5"/>
  <c r="Y150" i="5"/>
  <c r="W150" i="5"/>
  <c r="CQ149" i="5"/>
  <c r="CP149" i="5"/>
  <c r="CO149" i="5"/>
  <c r="CJ149" i="5"/>
  <c r="CI149" i="5"/>
  <c r="CH149" i="5"/>
  <c r="CC149" i="5"/>
  <c r="CB149" i="5"/>
  <c r="CA149" i="5"/>
  <c r="BV149" i="5"/>
  <c r="BU149" i="5"/>
  <c r="BT149" i="5"/>
  <c r="BO149" i="5"/>
  <c r="BN149" i="5"/>
  <c r="BM149" i="5"/>
  <c r="BH149" i="5"/>
  <c r="BG149" i="5"/>
  <c r="BF149" i="5"/>
  <c r="BA149" i="5"/>
  <c r="AZ149" i="5"/>
  <c r="AY149" i="5"/>
  <c r="AT149" i="5"/>
  <c r="AS149" i="5"/>
  <c r="AR149" i="5"/>
  <c r="AM149" i="5"/>
  <c r="AL149" i="5"/>
  <c r="AK149" i="5"/>
  <c r="AF149" i="5"/>
  <c r="AE149" i="5"/>
  <c r="AD149" i="5"/>
  <c r="Y149" i="5"/>
  <c r="W149" i="5"/>
  <c r="CQ148" i="5"/>
  <c r="CP148" i="5"/>
  <c r="CO148" i="5"/>
  <c r="CJ148" i="5"/>
  <c r="CI148" i="5"/>
  <c r="CH148" i="5"/>
  <c r="CC148" i="5"/>
  <c r="CB148" i="5"/>
  <c r="CA148" i="5"/>
  <c r="BV148" i="5"/>
  <c r="BU148" i="5"/>
  <c r="BT148" i="5"/>
  <c r="BO148" i="5"/>
  <c r="BN148" i="5"/>
  <c r="BM148" i="5"/>
  <c r="BH148" i="5"/>
  <c r="BG148" i="5"/>
  <c r="BF148" i="5"/>
  <c r="BA148" i="5"/>
  <c r="AZ148" i="5"/>
  <c r="AY148" i="5"/>
  <c r="AT148" i="5"/>
  <c r="AS148" i="5"/>
  <c r="AR148" i="5"/>
  <c r="AM148" i="5"/>
  <c r="AL148" i="5"/>
  <c r="AK148" i="5"/>
  <c r="AF148" i="5"/>
  <c r="AE148" i="5"/>
  <c r="AD148" i="5"/>
  <c r="Y148" i="5"/>
  <c r="W148" i="5"/>
  <c r="CQ147" i="5"/>
  <c r="CP147" i="5"/>
  <c r="CO147" i="5"/>
  <c r="CJ147" i="5"/>
  <c r="CI147" i="5"/>
  <c r="CH147" i="5"/>
  <c r="CC147" i="5"/>
  <c r="CB147" i="5"/>
  <c r="CA147" i="5"/>
  <c r="BV147" i="5"/>
  <c r="BU147" i="5"/>
  <c r="BT147" i="5"/>
  <c r="BO147" i="5"/>
  <c r="BN147" i="5"/>
  <c r="BM147" i="5"/>
  <c r="BH147" i="5"/>
  <c r="BG147" i="5"/>
  <c r="BF147" i="5"/>
  <c r="BA147" i="5"/>
  <c r="AZ147" i="5"/>
  <c r="AY147" i="5"/>
  <c r="AT147" i="5"/>
  <c r="AS147" i="5"/>
  <c r="AR147" i="5"/>
  <c r="AM147" i="5"/>
  <c r="AL147" i="5"/>
  <c r="AK147" i="5"/>
  <c r="AF147" i="5"/>
  <c r="AE147" i="5"/>
  <c r="AD147" i="5"/>
  <c r="Y147" i="5"/>
  <c r="W147" i="5"/>
  <c r="CQ146" i="5"/>
  <c r="CP146" i="5"/>
  <c r="CO146" i="5"/>
  <c r="CJ146" i="5"/>
  <c r="CI146" i="5"/>
  <c r="CH146" i="5"/>
  <c r="CC146" i="5"/>
  <c r="CB146" i="5"/>
  <c r="CA146" i="5"/>
  <c r="BV146" i="5"/>
  <c r="BU146" i="5"/>
  <c r="BT146" i="5"/>
  <c r="BO146" i="5"/>
  <c r="BN146" i="5"/>
  <c r="BM146" i="5"/>
  <c r="BH146" i="5"/>
  <c r="BG146" i="5"/>
  <c r="BF146" i="5"/>
  <c r="BA146" i="5"/>
  <c r="AZ146" i="5"/>
  <c r="AY146" i="5"/>
  <c r="AT146" i="5"/>
  <c r="AS146" i="5"/>
  <c r="AR146" i="5"/>
  <c r="AM146" i="5"/>
  <c r="AL146" i="5"/>
  <c r="AK146" i="5"/>
  <c r="AF146" i="5"/>
  <c r="AE146" i="5"/>
  <c r="AD146" i="5"/>
  <c r="Y146" i="5"/>
  <c r="W146" i="5"/>
  <c r="CQ145" i="5"/>
  <c r="CP145" i="5"/>
  <c r="CO145" i="5"/>
  <c r="CJ145" i="5"/>
  <c r="CI145" i="5"/>
  <c r="CH145" i="5"/>
  <c r="CC145" i="5"/>
  <c r="CB145" i="5"/>
  <c r="CA145" i="5"/>
  <c r="BV145" i="5"/>
  <c r="BU145" i="5"/>
  <c r="BT145" i="5"/>
  <c r="BO145" i="5"/>
  <c r="BN145" i="5"/>
  <c r="BM145" i="5"/>
  <c r="BH145" i="5"/>
  <c r="BG145" i="5"/>
  <c r="BF145" i="5"/>
  <c r="BA145" i="5"/>
  <c r="AZ145" i="5"/>
  <c r="AY145" i="5"/>
  <c r="AT145" i="5"/>
  <c r="AS145" i="5"/>
  <c r="AR145" i="5"/>
  <c r="AM145" i="5"/>
  <c r="AL145" i="5"/>
  <c r="AK145" i="5"/>
  <c r="AF145" i="5"/>
  <c r="AE145" i="5"/>
  <c r="AD145" i="5"/>
  <c r="Y145" i="5"/>
  <c r="W145" i="5"/>
  <c r="CQ144" i="5"/>
  <c r="CP144" i="5"/>
  <c r="CO144" i="5"/>
  <c r="CJ144" i="5"/>
  <c r="CI144" i="5"/>
  <c r="CH144" i="5"/>
  <c r="CC144" i="5"/>
  <c r="CB144" i="5"/>
  <c r="CA144" i="5"/>
  <c r="BV144" i="5"/>
  <c r="BU144" i="5"/>
  <c r="BT144" i="5"/>
  <c r="BO144" i="5"/>
  <c r="BN144" i="5"/>
  <c r="BM144" i="5"/>
  <c r="BH144" i="5"/>
  <c r="BG144" i="5"/>
  <c r="BF144" i="5"/>
  <c r="BA144" i="5"/>
  <c r="AZ144" i="5"/>
  <c r="AY144" i="5"/>
  <c r="AT144" i="5"/>
  <c r="AS144" i="5"/>
  <c r="AR144" i="5"/>
  <c r="AM144" i="5"/>
  <c r="AL144" i="5"/>
  <c r="AK144" i="5"/>
  <c r="AF144" i="5"/>
  <c r="AE144" i="5"/>
  <c r="AD144" i="5"/>
  <c r="Y144" i="5"/>
  <c r="W144" i="5"/>
  <c r="CQ143" i="5"/>
  <c r="CP143" i="5"/>
  <c r="CO143" i="5"/>
  <c r="CJ143" i="5"/>
  <c r="CI143" i="5"/>
  <c r="CH143" i="5"/>
  <c r="CC143" i="5"/>
  <c r="CB143" i="5"/>
  <c r="CA143" i="5"/>
  <c r="BV143" i="5"/>
  <c r="BU143" i="5"/>
  <c r="BT143" i="5"/>
  <c r="BO143" i="5"/>
  <c r="BN143" i="5"/>
  <c r="BM143" i="5"/>
  <c r="BH143" i="5"/>
  <c r="BG143" i="5"/>
  <c r="BF143" i="5"/>
  <c r="BA143" i="5"/>
  <c r="AZ143" i="5"/>
  <c r="AY143" i="5"/>
  <c r="AT143" i="5"/>
  <c r="AS143" i="5"/>
  <c r="AR143" i="5"/>
  <c r="AM143" i="5"/>
  <c r="AL143" i="5"/>
  <c r="AK143" i="5"/>
  <c r="AF143" i="5"/>
  <c r="AE143" i="5"/>
  <c r="AD143" i="5"/>
  <c r="Y143" i="5"/>
  <c r="W143" i="5"/>
  <c r="CQ142" i="5"/>
  <c r="CP142" i="5"/>
  <c r="CO142" i="5"/>
  <c r="CJ142" i="5"/>
  <c r="CI142" i="5"/>
  <c r="CH142" i="5"/>
  <c r="CC142" i="5"/>
  <c r="CB142" i="5"/>
  <c r="CA142" i="5"/>
  <c r="BV142" i="5"/>
  <c r="BU142" i="5"/>
  <c r="BT142" i="5"/>
  <c r="BO142" i="5"/>
  <c r="BN142" i="5"/>
  <c r="BM142" i="5"/>
  <c r="BH142" i="5"/>
  <c r="BG142" i="5"/>
  <c r="BF142" i="5"/>
  <c r="BA142" i="5"/>
  <c r="AZ142" i="5"/>
  <c r="AY142" i="5"/>
  <c r="AT142" i="5"/>
  <c r="AS142" i="5"/>
  <c r="AR142" i="5"/>
  <c r="AM142" i="5"/>
  <c r="AL142" i="5"/>
  <c r="AK142" i="5"/>
  <c r="AF142" i="5"/>
  <c r="AE142" i="5"/>
  <c r="AD142" i="5"/>
  <c r="Y142" i="5"/>
  <c r="W142" i="5"/>
  <c r="CQ141" i="5"/>
  <c r="CP141" i="5"/>
  <c r="CO141" i="5"/>
  <c r="CJ141" i="5"/>
  <c r="CI141" i="5"/>
  <c r="CH141" i="5"/>
  <c r="CC141" i="5"/>
  <c r="CB141" i="5"/>
  <c r="CA141" i="5"/>
  <c r="BV141" i="5"/>
  <c r="BU141" i="5"/>
  <c r="BT141" i="5"/>
  <c r="BO141" i="5"/>
  <c r="BN141" i="5"/>
  <c r="BM141" i="5"/>
  <c r="BH141" i="5"/>
  <c r="BG141" i="5"/>
  <c r="BF141" i="5"/>
  <c r="BA141" i="5"/>
  <c r="AZ141" i="5"/>
  <c r="AY141" i="5"/>
  <c r="AT141" i="5"/>
  <c r="AS141" i="5"/>
  <c r="AR141" i="5"/>
  <c r="AM141" i="5"/>
  <c r="AL141" i="5"/>
  <c r="AK141" i="5"/>
  <c r="AF141" i="5"/>
  <c r="AE141" i="5"/>
  <c r="AD141" i="5"/>
  <c r="Y141" i="5"/>
  <c r="W141" i="5"/>
  <c r="CQ140" i="5"/>
  <c r="CP140" i="5"/>
  <c r="CO140" i="5"/>
  <c r="CJ140" i="5"/>
  <c r="CI140" i="5"/>
  <c r="CH140" i="5"/>
  <c r="CC140" i="5"/>
  <c r="CB140" i="5"/>
  <c r="CA140" i="5"/>
  <c r="BV140" i="5"/>
  <c r="BU140" i="5"/>
  <c r="BT140" i="5"/>
  <c r="BO140" i="5"/>
  <c r="BN140" i="5"/>
  <c r="BM140" i="5"/>
  <c r="BH140" i="5"/>
  <c r="BG140" i="5"/>
  <c r="BF140" i="5"/>
  <c r="BA140" i="5"/>
  <c r="AZ140" i="5"/>
  <c r="AY140" i="5"/>
  <c r="AT140" i="5"/>
  <c r="AS140" i="5"/>
  <c r="AR140" i="5"/>
  <c r="AM140" i="5"/>
  <c r="AL140" i="5"/>
  <c r="AK140" i="5"/>
  <c r="AF140" i="5"/>
  <c r="AE140" i="5"/>
  <c r="AD140" i="5"/>
  <c r="Y140" i="5"/>
  <c r="W140" i="5"/>
  <c r="CQ139" i="5"/>
  <c r="CP139" i="5"/>
  <c r="CO139" i="5"/>
  <c r="CJ139" i="5"/>
  <c r="CI139" i="5"/>
  <c r="CH139" i="5"/>
  <c r="CC139" i="5"/>
  <c r="CB139" i="5"/>
  <c r="CA139" i="5"/>
  <c r="BV139" i="5"/>
  <c r="BU139" i="5"/>
  <c r="BT139" i="5"/>
  <c r="BO139" i="5"/>
  <c r="BN139" i="5"/>
  <c r="BM139" i="5"/>
  <c r="BH139" i="5"/>
  <c r="BG139" i="5"/>
  <c r="BF139" i="5"/>
  <c r="BA139" i="5"/>
  <c r="AZ139" i="5"/>
  <c r="AY139" i="5"/>
  <c r="AT139" i="5"/>
  <c r="AS139" i="5"/>
  <c r="AR139" i="5"/>
  <c r="AM139" i="5"/>
  <c r="AL139" i="5"/>
  <c r="AK139" i="5"/>
  <c r="AF139" i="5"/>
  <c r="AE139" i="5"/>
  <c r="AD139" i="5"/>
  <c r="Y139" i="5"/>
  <c r="W139" i="5"/>
  <c r="CQ138" i="5"/>
  <c r="CP138" i="5"/>
  <c r="CO138" i="5"/>
  <c r="CJ138" i="5"/>
  <c r="CI138" i="5"/>
  <c r="CH138" i="5"/>
  <c r="CC138" i="5"/>
  <c r="CB138" i="5"/>
  <c r="CA138" i="5"/>
  <c r="BV138" i="5"/>
  <c r="BU138" i="5"/>
  <c r="BT138" i="5"/>
  <c r="BO138" i="5"/>
  <c r="BN138" i="5"/>
  <c r="BM138" i="5"/>
  <c r="BH138" i="5"/>
  <c r="BG138" i="5"/>
  <c r="BF138" i="5"/>
  <c r="BA138" i="5"/>
  <c r="AZ138" i="5"/>
  <c r="AY138" i="5"/>
  <c r="AT138" i="5"/>
  <c r="AS138" i="5"/>
  <c r="AR138" i="5"/>
  <c r="AM138" i="5"/>
  <c r="AL138" i="5"/>
  <c r="AK138" i="5"/>
  <c r="AF138" i="5"/>
  <c r="AE138" i="5"/>
  <c r="AD138" i="5"/>
  <c r="Y138" i="5"/>
  <c r="W138" i="5"/>
  <c r="CQ137" i="5"/>
  <c r="CP137" i="5"/>
  <c r="CO137" i="5"/>
  <c r="CJ137" i="5"/>
  <c r="CI137" i="5"/>
  <c r="CH137" i="5"/>
  <c r="CC137" i="5"/>
  <c r="CB137" i="5"/>
  <c r="CA137" i="5"/>
  <c r="BV137" i="5"/>
  <c r="BU137" i="5"/>
  <c r="BT137" i="5"/>
  <c r="BO137" i="5"/>
  <c r="BN137" i="5"/>
  <c r="BM137" i="5"/>
  <c r="BH137" i="5"/>
  <c r="BG137" i="5"/>
  <c r="BF137" i="5"/>
  <c r="BA137" i="5"/>
  <c r="AZ137" i="5"/>
  <c r="AY137" i="5"/>
  <c r="AT137" i="5"/>
  <c r="AS137" i="5"/>
  <c r="AR137" i="5"/>
  <c r="AM137" i="5"/>
  <c r="AL137" i="5"/>
  <c r="AK137" i="5"/>
  <c r="AF137" i="5"/>
  <c r="AE137" i="5"/>
  <c r="AD137" i="5"/>
  <c r="Y137" i="5"/>
  <c r="W137" i="5"/>
  <c r="CQ136" i="5"/>
  <c r="CP136" i="5"/>
  <c r="CO136" i="5"/>
  <c r="CJ136" i="5"/>
  <c r="CI136" i="5"/>
  <c r="CH136" i="5"/>
  <c r="CC136" i="5"/>
  <c r="CB136" i="5"/>
  <c r="CA136" i="5"/>
  <c r="BV136" i="5"/>
  <c r="BU136" i="5"/>
  <c r="BT136" i="5"/>
  <c r="BO136" i="5"/>
  <c r="BN136" i="5"/>
  <c r="BM136" i="5"/>
  <c r="BH136" i="5"/>
  <c r="BG136" i="5"/>
  <c r="BF136" i="5"/>
  <c r="BA136" i="5"/>
  <c r="AZ136" i="5"/>
  <c r="AY136" i="5"/>
  <c r="AT136" i="5"/>
  <c r="AS136" i="5"/>
  <c r="AR136" i="5"/>
  <c r="AM136" i="5"/>
  <c r="AL136" i="5"/>
  <c r="AK136" i="5"/>
  <c r="AF136" i="5"/>
  <c r="AE136" i="5"/>
  <c r="AD136" i="5"/>
  <c r="Y136" i="5"/>
  <c r="W136" i="5"/>
  <c r="CQ135" i="5"/>
  <c r="CP135" i="5"/>
  <c r="CO135" i="5"/>
  <c r="CJ135" i="5"/>
  <c r="CI135" i="5"/>
  <c r="CH135" i="5"/>
  <c r="CC135" i="5"/>
  <c r="CB135" i="5"/>
  <c r="CA135" i="5"/>
  <c r="BV135" i="5"/>
  <c r="BU135" i="5"/>
  <c r="BT135" i="5"/>
  <c r="BO135" i="5"/>
  <c r="BN135" i="5"/>
  <c r="BM135" i="5"/>
  <c r="BH135" i="5"/>
  <c r="BG135" i="5"/>
  <c r="BF135" i="5"/>
  <c r="BA135" i="5"/>
  <c r="AZ135" i="5"/>
  <c r="AY135" i="5"/>
  <c r="AT135" i="5"/>
  <c r="AS135" i="5"/>
  <c r="AR135" i="5"/>
  <c r="AM135" i="5"/>
  <c r="AL135" i="5"/>
  <c r="AK135" i="5"/>
  <c r="AF135" i="5"/>
  <c r="AE135" i="5"/>
  <c r="AD135" i="5"/>
  <c r="Y135" i="5"/>
  <c r="W135" i="5"/>
  <c r="CQ134" i="5"/>
  <c r="CP134" i="5"/>
  <c r="CO134" i="5"/>
  <c r="CJ134" i="5"/>
  <c r="CI134" i="5"/>
  <c r="CH134" i="5"/>
  <c r="CC134" i="5"/>
  <c r="CB134" i="5"/>
  <c r="CA134" i="5"/>
  <c r="BV134" i="5"/>
  <c r="BU134" i="5"/>
  <c r="BT134" i="5"/>
  <c r="BO134" i="5"/>
  <c r="BN134" i="5"/>
  <c r="BM134" i="5"/>
  <c r="BH134" i="5"/>
  <c r="BG134" i="5"/>
  <c r="BF134" i="5"/>
  <c r="BA134" i="5"/>
  <c r="AZ134" i="5"/>
  <c r="AY134" i="5"/>
  <c r="AT134" i="5"/>
  <c r="AS134" i="5"/>
  <c r="AR134" i="5"/>
  <c r="AM134" i="5"/>
  <c r="AL134" i="5"/>
  <c r="AK134" i="5"/>
  <c r="AF134" i="5"/>
  <c r="AE134" i="5"/>
  <c r="AD134" i="5"/>
  <c r="Y134" i="5"/>
  <c r="W134" i="5"/>
  <c r="CQ133" i="5"/>
  <c r="CP133" i="5"/>
  <c r="CO133" i="5"/>
  <c r="CJ133" i="5"/>
  <c r="CI133" i="5"/>
  <c r="CH133" i="5"/>
  <c r="CC133" i="5"/>
  <c r="CB133" i="5"/>
  <c r="CA133" i="5"/>
  <c r="BV133" i="5"/>
  <c r="BU133" i="5"/>
  <c r="BT133" i="5"/>
  <c r="BO133" i="5"/>
  <c r="BN133" i="5"/>
  <c r="BM133" i="5"/>
  <c r="BH133" i="5"/>
  <c r="BG133" i="5"/>
  <c r="BF133" i="5"/>
  <c r="BA133" i="5"/>
  <c r="AZ133" i="5"/>
  <c r="AY133" i="5"/>
  <c r="AT133" i="5"/>
  <c r="AS133" i="5"/>
  <c r="AR133" i="5"/>
  <c r="AM133" i="5"/>
  <c r="AL133" i="5"/>
  <c r="AK133" i="5"/>
  <c r="AF133" i="5"/>
  <c r="AE133" i="5"/>
  <c r="AD133" i="5"/>
  <c r="Y133" i="5"/>
  <c r="W133" i="5"/>
  <c r="CQ132" i="5"/>
  <c r="CP132" i="5"/>
  <c r="CO132" i="5"/>
  <c r="CJ132" i="5"/>
  <c r="CI132" i="5"/>
  <c r="CH132" i="5"/>
  <c r="CC132" i="5"/>
  <c r="CB132" i="5"/>
  <c r="CA132" i="5"/>
  <c r="BV132" i="5"/>
  <c r="BU132" i="5"/>
  <c r="BT132" i="5"/>
  <c r="BO132" i="5"/>
  <c r="BN132" i="5"/>
  <c r="BM132" i="5"/>
  <c r="BH132" i="5"/>
  <c r="BG132" i="5"/>
  <c r="BF132" i="5"/>
  <c r="BA132" i="5"/>
  <c r="AZ132" i="5"/>
  <c r="AY132" i="5"/>
  <c r="AT132" i="5"/>
  <c r="AS132" i="5"/>
  <c r="AR132" i="5"/>
  <c r="AM132" i="5"/>
  <c r="AL132" i="5"/>
  <c r="AK132" i="5"/>
  <c r="AF132" i="5"/>
  <c r="AE132" i="5"/>
  <c r="AD132" i="5"/>
  <c r="Y132" i="5"/>
  <c r="W132" i="5"/>
  <c r="CQ131" i="5"/>
  <c r="CP131" i="5"/>
  <c r="CO131" i="5"/>
  <c r="CJ131" i="5"/>
  <c r="CI131" i="5"/>
  <c r="CH131" i="5"/>
  <c r="CC131" i="5"/>
  <c r="CB131" i="5"/>
  <c r="CA131" i="5"/>
  <c r="BV131" i="5"/>
  <c r="BU131" i="5"/>
  <c r="BT131" i="5"/>
  <c r="BO131" i="5"/>
  <c r="BN131" i="5"/>
  <c r="BM131" i="5"/>
  <c r="BH131" i="5"/>
  <c r="BG131" i="5"/>
  <c r="BF131" i="5"/>
  <c r="BA131" i="5"/>
  <c r="AZ131" i="5"/>
  <c r="AY131" i="5"/>
  <c r="AT131" i="5"/>
  <c r="AS131" i="5"/>
  <c r="AR131" i="5"/>
  <c r="AM131" i="5"/>
  <c r="AL131" i="5"/>
  <c r="AK131" i="5"/>
  <c r="AF131" i="5"/>
  <c r="AE131" i="5"/>
  <c r="AD131" i="5"/>
  <c r="Y131" i="5"/>
  <c r="W131" i="5"/>
  <c r="CQ130" i="5"/>
  <c r="CP130" i="5"/>
  <c r="CO130" i="5"/>
  <c r="CJ130" i="5"/>
  <c r="CI130" i="5"/>
  <c r="CH130" i="5"/>
  <c r="CC130" i="5"/>
  <c r="CB130" i="5"/>
  <c r="CA130" i="5"/>
  <c r="BV130" i="5"/>
  <c r="BU130" i="5"/>
  <c r="BT130" i="5"/>
  <c r="BO130" i="5"/>
  <c r="BN130" i="5"/>
  <c r="BM130" i="5"/>
  <c r="BH130" i="5"/>
  <c r="BG130" i="5"/>
  <c r="BF130" i="5"/>
  <c r="BA130" i="5"/>
  <c r="AZ130" i="5"/>
  <c r="AY130" i="5"/>
  <c r="AT130" i="5"/>
  <c r="AS130" i="5"/>
  <c r="AR130" i="5"/>
  <c r="AM130" i="5"/>
  <c r="AL130" i="5"/>
  <c r="AK130" i="5"/>
  <c r="AF130" i="5"/>
  <c r="AE130" i="5"/>
  <c r="AD130" i="5"/>
  <c r="Y130" i="5"/>
  <c r="W130" i="5"/>
  <c r="CQ129" i="5"/>
  <c r="CP129" i="5"/>
  <c r="CO129" i="5"/>
  <c r="CJ129" i="5"/>
  <c r="CI129" i="5"/>
  <c r="CH129" i="5"/>
  <c r="CC129" i="5"/>
  <c r="CB129" i="5"/>
  <c r="CA129" i="5"/>
  <c r="BV129" i="5"/>
  <c r="BU129" i="5"/>
  <c r="BT129" i="5"/>
  <c r="BO129" i="5"/>
  <c r="BN129" i="5"/>
  <c r="BM129" i="5"/>
  <c r="BH129" i="5"/>
  <c r="BG129" i="5"/>
  <c r="BF129" i="5"/>
  <c r="BA129" i="5"/>
  <c r="AZ129" i="5"/>
  <c r="AY129" i="5"/>
  <c r="AT129" i="5"/>
  <c r="AS129" i="5"/>
  <c r="AR129" i="5"/>
  <c r="AM129" i="5"/>
  <c r="AL129" i="5"/>
  <c r="AK129" i="5"/>
  <c r="AF129" i="5"/>
  <c r="AE129" i="5"/>
  <c r="AD129" i="5"/>
  <c r="Y129" i="5"/>
  <c r="W129" i="5"/>
  <c r="CQ128" i="5"/>
  <c r="CP128" i="5"/>
  <c r="CO128" i="5"/>
  <c r="CJ128" i="5"/>
  <c r="CI128" i="5"/>
  <c r="CH128" i="5"/>
  <c r="CC128" i="5"/>
  <c r="CB128" i="5"/>
  <c r="CA128" i="5"/>
  <c r="BV128" i="5"/>
  <c r="BU128" i="5"/>
  <c r="BT128" i="5"/>
  <c r="BO128" i="5"/>
  <c r="BN128" i="5"/>
  <c r="BM128" i="5"/>
  <c r="BH128" i="5"/>
  <c r="BG128" i="5"/>
  <c r="BF128" i="5"/>
  <c r="BA128" i="5"/>
  <c r="AZ128" i="5"/>
  <c r="AY128" i="5"/>
  <c r="AT128" i="5"/>
  <c r="AS128" i="5"/>
  <c r="AR128" i="5"/>
  <c r="AM128" i="5"/>
  <c r="AL128" i="5"/>
  <c r="AK128" i="5"/>
  <c r="AF128" i="5"/>
  <c r="AE128" i="5"/>
  <c r="AD128" i="5"/>
  <c r="Y128" i="5"/>
  <c r="W128" i="5"/>
  <c r="CQ127" i="5"/>
  <c r="CP127" i="5"/>
  <c r="CO127" i="5"/>
  <c r="CJ127" i="5"/>
  <c r="CI127" i="5"/>
  <c r="CH127" i="5"/>
  <c r="CC127" i="5"/>
  <c r="CB127" i="5"/>
  <c r="CA127" i="5"/>
  <c r="BV127" i="5"/>
  <c r="BU127" i="5"/>
  <c r="BT127" i="5"/>
  <c r="BO127" i="5"/>
  <c r="BN127" i="5"/>
  <c r="BM127" i="5"/>
  <c r="BH127" i="5"/>
  <c r="BG127" i="5"/>
  <c r="BF127" i="5"/>
  <c r="BA127" i="5"/>
  <c r="AZ127" i="5"/>
  <c r="AY127" i="5"/>
  <c r="AT127" i="5"/>
  <c r="AS127" i="5"/>
  <c r="AR127" i="5"/>
  <c r="AM127" i="5"/>
  <c r="AL127" i="5"/>
  <c r="AK127" i="5"/>
  <c r="AF127" i="5"/>
  <c r="AE127" i="5"/>
  <c r="AD127" i="5"/>
  <c r="Y127" i="5"/>
  <c r="W127" i="5"/>
  <c r="CQ126" i="5"/>
  <c r="CP126" i="5"/>
  <c r="CO126" i="5"/>
  <c r="CJ126" i="5"/>
  <c r="CI126" i="5"/>
  <c r="CH126" i="5"/>
  <c r="CC126" i="5"/>
  <c r="CB126" i="5"/>
  <c r="CA126" i="5"/>
  <c r="BV126" i="5"/>
  <c r="BU126" i="5"/>
  <c r="BT126" i="5"/>
  <c r="BO126" i="5"/>
  <c r="BN126" i="5"/>
  <c r="BM126" i="5"/>
  <c r="BH126" i="5"/>
  <c r="BG126" i="5"/>
  <c r="BF126" i="5"/>
  <c r="BA126" i="5"/>
  <c r="AZ126" i="5"/>
  <c r="AY126" i="5"/>
  <c r="AT126" i="5"/>
  <c r="AS126" i="5"/>
  <c r="AR126" i="5"/>
  <c r="AM126" i="5"/>
  <c r="AL126" i="5"/>
  <c r="AK126" i="5"/>
  <c r="AF126" i="5"/>
  <c r="AE126" i="5"/>
  <c r="AD126" i="5"/>
  <c r="Y126" i="5"/>
  <c r="W126" i="5"/>
  <c r="CQ125" i="5"/>
  <c r="CP125" i="5"/>
  <c r="CO125" i="5"/>
  <c r="CJ125" i="5"/>
  <c r="CI125" i="5"/>
  <c r="CH125" i="5"/>
  <c r="CC125" i="5"/>
  <c r="CB125" i="5"/>
  <c r="CA125" i="5"/>
  <c r="BV125" i="5"/>
  <c r="BU125" i="5"/>
  <c r="BT125" i="5"/>
  <c r="BO125" i="5"/>
  <c r="BN125" i="5"/>
  <c r="BM125" i="5"/>
  <c r="BH125" i="5"/>
  <c r="BG125" i="5"/>
  <c r="BF125" i="5"/>
  <c r="BA125" i="5"/>
  <c r="AZ125" i="5"/>
  <c r="AY125" i="5"/>
  <c r="AT125" i="5"/>
  <c r="AS125" i="5"/>
  <c r="AR125" i="5"/>
  <c r="AM125" i="5"/>
  <c r="AL125" i="5"/>
  <c r="AK125" i="5"/>
  <c r="AF125" i="5"/>
  <c r="AE125" i="5"/>
  <c r="AD125" i="5"/>
  <c r="Y125" i="5"/>
  <c r="W125" i="5"/>
  <c r="CQ124" i="5"/>
  <c r="CO124" i="5"/>
  <c r="CJ124" i="5"/>
  <c r="CH124" i="5"/>
  <c r="CC124" i="5"/>
  <c r="CA124" i="5"/>
  <c r="BV124" i="5"/>
  <c r="BT124" i="5"/>
  <c r="BO124" i="5"/>
  <c r="BM124" i="5"/>
  <c r="BH124" i="5"/>
  <c r="BF124" i="5"/>
  <c r="BA124" i="5"/>
  <c r="AY124" i="5"/>
  <c r="AT124" i="5"/>
  <c r="AR124" i="5"/>
  <c r="AM124" i="5"/>
  <c r="AK124" i="5"/>
  <c r="AF124" i="5"/>
  <c r="AD124" i="5"/>
  <c r="Y124" i="5"/>
  <c r="W124" i="5"/>
  <c r="CQ123" i="5"/>
  <c r="CP123" i="5"/>
  <c r="CO123" i="5"/>
  <c r="CJ123" i="5"/>
  <c r="CI123" i="5"/>
  <c r="CH123" i="5"/>
  <c r="CC123" i="5"/>
  <c r="CB123" i="5"/>
  <c r="CA123" i="5"/>
  <c r="BV123" i="5"/>
  <c r="BU123" i="5"/>
  <c r="BT123" i="5"/>
  <c r="BO123" i="5"/>
  <c r="BN123" i="5"/>
  <c r="BM123" i="5"/>
  <c r="BH123" i="5"/>
  <c r="BG123" i="5"/>
  <c r="BF123" i="5"/>
  <c r="BA123" i="5"/>
  <c r="AZ123" i="5"/>
  <c r="AY123" i="5"/>
  <c r="AT123" i="5"/>
  <c r="AS123" i="5"/>
  <c r="AR123" i="5"/>
  <c r="AM123" i="5"/>
  <c r="AL123" i="5"/>
  <c r="AK123" i="5"/>
  <c r="AF123" i="5"/>
  <c r="AE123" i="5"/>
  <c r="AD123" i="5"/>
  <c r="Y123" i="5"/>
  <c r="W123" i="5"/>
  <c r="CQ122" i="5"/>
  <c r="CP122" i="5"/>
  <c r="CO122" i="5"/>
  <c r="CJ122" i="5"/>
  <c r="CI122" i="5"/>
  <c r="CH122" i="5"/>
  <c r="CC122" i="5"/>
  <c r="CB122" i="5"/>
  <c r="CA122" i="5"/>
  <c r="BV122" i="5"/>
  <c r="BU122" i="5"/>
  <c r="BT122" i="5"/>
  <c r="BO122" i="5"/>
  <c r="BN122" i="5"/>
  <c r="BM122" i="5"/>
  <c r="BH122" i="5"/>
  <c r="BG122" i="5"/>
  <c r="BF122" i="5"/>
  <c r="BA122" i="5"/>
  <c r="AZ122" i="5"/>
  <c r="AY122" i="5"/>
  <c r="AT122" i="5"/>
  <c r="AS122" i="5"/>
  <c r="AR122" i="5"/>
  <c r="AM122" i="5"/>
  <c r="AL122" i="5"/>
  <c r="AK122" i="5"/>
  <c r="AF122" i="5"/>
  <c r="AE122" i="5"/>
  <c r="AD122" i="5"/>
  <c r="Y122" i="5"/>
  <c r="W122" i="5"/>
  <c r="CQ121" i="5"/>
  <c r="CP121" i="5"/>
  <c r="CO121" i="5"/>
  <c r="CJ121" i="5"/>
  <c r="CI121" i="5"/>
  <c r="CH121" i="5"/>
  <c r="CC121" i="5"/>
  <c r="CB121" i="5"/>
  <c r="CA121" i="5"/>
  <c r="BV121" i="5"/>
  <c r="BU121" i="5"/>
  <c r="BT121" i="5"/>
  <c r="BO121" i="5"/>
  <c r="BN121" i="5"/>
  <c r="BM121" i="5"/>
  <c r="BH121" i="5"/>
  <c r="BG121" i="5"/>
  <c r="BF121" i="5"/>
  <c r="BA121" i="5"/>
  <c r="AZ121" i="5"/>
  <c r="AY121" i="5"/>
  <c r="AT121" i="5"/>
  <c r="AS121" i="5"/>
  <c r="AR121" i="5"/>
  <c r="AM121" i="5"/>
  <c r="AL121" i="5"/>
  <c r="AK121" i="5"/>
  <c r="AF121" i="5"/>
  <c r="AE121" i="5"/>
  <c r="AD121" i="5"/>
  <c r="Y121" i="5"/>
  <c r="W121" i="5"/>
  <c r="CQ120" i="5"/>
  <c r="CP120" i="5"/>
  <c r="CO120" i="5"/>
  <c r="CJ120" i="5"/>
  <c r="CI120" i="5"/>
  <c r="CH120" i="5"/>
  <c r="CC120" i="5"/>
  <c r="CB120" i="5"/>
  <c r="CA120" i="5"/>
  <c r="BV120" i="5"/>
  <c r="BU120" i="5"/>
  <c r="BT120" i="5"/>
  <c r="BO120" i="5"/>
  <c r="BN120" i="5"/>
  <c r="BM120" i="5"/>
  <c r="BH120" i="5"/>
  <c r="BG120" i="5"/>
  <c r="BF120" i="5"/>
  <c r="BA120" i="5"/>
  <c r="AZ120" i="5"/>
  <c r="AY120" i="5"/>
  <c r="AT120" i="5"/>
  <c r="AS120" i="5"/>
  <c r="AR120" i="5"/>
  <c r="AM120" i="5"/>
  <c r="AL120" i="5"/>
  <c r="AK120" i="5"/>
  <c r="AF120" i="5"/>
  <c r="AE120" i="5"/>
  <c r="AD120" i="5"/>
  <c r="Y120" i="5"/>
  <c r="W120" i="5"/>
  <c r="CQ119" i="5"/>
  <c r="CP119" i="5"/>
  <c r="CO119" i="5"/>
  <c r="CJ119" i="5"/>
  <c r="CI119" i="5"/>
  <c r="CH119" i="5"/>
  <c r="CC119" i="5"/>
  <c r="CB119" i="5"/>
  <c r="CA119" i="5"/>
  <c r="BV119" i="5"/>
  <c r="BU119" i="5"/>
  <c r="BT119" i="5"/>
  <c r="BO119" i="5"/>
  <c r="BN119" i="5"/>
  <c r="BM119" i="5"/>
  <c r="BH119" i="5"/>
  <c r="BG119" i="5"/>
  <c r="BF119" i="5"/>
  <c r="BA119" i="5"/>
  <c r="AZ119" i="5"/>
  <c r="AY119" i="5"/>
  <c r="AT119" i="5"/>
  <c r="AS119" i="5"/>
  <c r="AR119" i="5"/>
  <c r="AM119" i="5"/>
  <c r="AL119" i="5"/>
  <c r="AK119" i="5"/>
  <c r="AF119" i="5"/>
  <c r="AE119" i="5"/>
  <c r="AD119" i="5"/>
  <c r="Y119" i="5"/>
  <c r="W119" i="5"/>
  <c r="CQ118" i="5"/>
  <c r="CP118" i="5"/>
  <c r="CO118" i="5"/>
  <c r="CJ118" i="5"/>
  <c r="CI118" i="5"/>
  <c r="CH118" i="5"/>
  <c r="CC118" i="5"/>
  <c r="CB118" i="5"/>
  <c r="CA118" i="5"/>
  <c r="BV118" i="5"/>
  <c r="BU118" i="5"/>
  <c r="BT118" i="5"/>
  <c r="BO118" i="5"/>
  <c r="BN118" i="5"/>
  <c r="BM118" i="5"/>
  <c r="BH118" i="5"/>
  <c r="BG118" i="5"/>
  <c r="BF118" i="5"/>
  <c r="BA118" i="5"/>
  <c r="AZ118" i="5"/>
  <c r="AY118" i="5"/>
  <c r="AT118" i="5"/>
  <c r="AS118" i="5"/>
  <c r="AR118" i="5"/>
  <c r="AM118" i="5"/>
  <c r="AL118" i="5"/>
  <c r="AK118" i="5"/>
  <c r="AF118" i="5"/>
  <c r="AE118" i="5"/>
  <c r="AD118" i="5"/>
  <c r="Y118" i="5"/>
  <c r="W118" i="5"/>
  <c r="CQ117" i="5"/>
  <c r="CP117" i="5"/>
  <c r="CO117" i="5"/>
  <c r="CJ117" i="5"/>
  <c r="CI117" i="5"/>
  <c r="CH117" i="5"/>
  <c r="CC117" i="5"/>
  <c r="CB117" i="5"/>
  <c r="CA117" i="5"/>
  <c r="BV117" i="5"/>
  <c r="BU117" i="5"/>
  <c r="BT117" i="5"/>
  <c r="BO117" i="5"/>
  <c r="BN117" i="5"/>
  <c r="BM117" i="5"/>
  <c r="BH117" i="5"/>
  <c r="BG117" i="5"/>
  <c r="BF117" i="5"/>
  <c r="BA117" i="5"/>
  <c r="AZ117" i="5"/>
  <c r="AY117" i="5"/>
  <c r="AT117" i="5"/>
  <c r="AS117" i="5"/>
  <c r="AR117" i="5"/>
  <c r="AM117" i="5"/>
  <c r="AL117" i="5"/>
  <c r="AK117" i="5"/>
  <c r="AF117" i="5"/>
  <c r="AE117" i="5"/>
  <c r="AD117" i="5"/>
  <c r="Y117" i="5"/>
  <c r="W117" i="5"/>
  <c r="CQ116" i="5"/>
  <c r="CP116" i="5"/>
  <c r="CO116" i="5"/>
  <c r="CJ116" i="5"/>
  <c r="CI116" i="5"/>
  <c r="CH116" i="5"/>
  <c r="CC116" i="5"/>
  <c r="CB116" i="5"/>
  <c r="CA116" i="5"/>
  <c r="BV116" i="5"/>
  <c r="BU116" i="5"/>
  <c r="BT116" i="5"/>
  <c r="BO116" i="5"/>
  <c r="BN116" i="5"/>
  <c r="BM116" i="5"/>
  <c r="BH116" i="5"/>
  <c r="BG116" i="5"/>
  <c r="BF116" i="5"/>
  <c r="BA116" i="5"/>
  <c r="AZ116" i="5"/>
  <c r="AY116" i="5"/>
  <c r="AT116" i="5"/>
  <c r="AS116" i="5"/>
  <c r="AR116" i="5"/>
  <c r="AM116" i="5"/>
  <c r="AL116" i="5"/>
  <c r="AK116" i="5"/>
  <c r="AF116" i="5"/>
  <c r="AE116" i="5"/>
  <c r="AD116" i="5"/>
  <c r="Y116" i="5"/>
  <c r="W116" i="5"/>
  <c r="CQ115" i="5"/>
  <c r="CP115" i="5"/>
  <c r="CO115" i="5"/>
  <c r="CJ115" i="5"/>
  <c r="CI115" i="5"/>
  <c r="CH115" i="5"/>
  <c r="CC115" i="5"/>
  <c r="CB115" i="5"/>
  <c r="CA115" i="5"/>
  <c r="BV115" i="5"/>
  <c r="BU115" i="5"/>
  <c r="BT115" i="5"/>
  <c r="BO115" i="5"/>
  <c r="BN115" i="5"/>
  <c r="BM115" i="5"/>
  <c r="BH115" i="5"/>
  <c r="BG115" i="5"/>
  <c r="BF115" i="5"/>
  <c r="BA115" i="5"/>
  <c r="AZ115" i="5"/>
  <c r="AY115" i="5"/>
  <c r="AT115" i="5"/>
  <c r="AS115" i="5"/>
  <c r="AR115" i="5"/>
  <c r="AM115" i="5"/>
  <c r="AL115" i="5"/>
  <c r="AK115" i="5"/>
  <c r="AF115" i="5"/>
  <c r="AE115" i="5"/>
  <c r="AD115" i="5"/>
  <c r="Y115" i="5"/>
  <c r="W115" i="5"/>
  <c r="CQ114" i="5"/>
  <c r="CP114" i="5"/>
  <c r="CO114" i="5"/>
  <c r="CJ114" i="5"/>
  <c r="CI114" i="5"/>
  <c r="CH114" i="5"/>
  <c r="CC114" i="5"/>
  <c r="CB114" i="5"/>
  <c r="CA114" i="5"/>
  <c r="BV114" i="5"/>
  <c r="BU114" i="5"/>
  <c r="BT114" i="5"/>
  <c r="BO114" i="5"/>
  <c r="BN114" i="5"/>
  <c r="BM114" i="5"/>
  <c r="BH114" i="5"/>
  <c r="BG114" i="5"/>
  <c r="BF114" i="5"/>
  <c r="BA114" i="5"/>
  <c r="AZ114" i="5"/>
  <c r="AY114" i="5"/>
  <c r="AT114" i="5"/>
  <c r="AS114" i="5"/>
  <c r="AR114" i="5"/>
  <c r="AM114" i="5"/>
  <c r="AL114" i="5"/>
  <c r="AK114" i="5"/>
  <c r="AF114" i="5"/>
  <c r="AE114" i="5"/>
  <c r="AD114" i="5"/>
  <c r="Y114" i="5"/>
  <c r="W114" i="5"/>
  <c r="CQ113" i="5"/>
  <c r="CP113" i="5"/>
  <c r="CO113" i="5"/>
  <c r="CJ113" i="5"/>
  <c r="CI113" i="5"/>
  <c r="CH113" i="5"/>
  <c r="CC113" i="5"/>
  <c r="CB113" i="5"/>
  <c r="CA113" i="5"/>
  <c r="BV113" i="5"/>
  <c r="BU113" i="5"/>
  <c r="BT113" i="5"/>
  <c r="BO113" i="5"/>
  <c r="BN113" i="5"/>
  <c r="BM113" i="5"/>
  <c r="BH113" i="5"/>
  <c r="BG113" i="5"/>
  <c r="BF113" i="5"/>
  <c r="BA113" i="5"/>
  <c r="AZ113" i="5"/>
  <c r="AY113" i="5"/>
  <c r="AT113" i="5"/>
  <c r="AS113" i="5"/>
  <c r="AR113" i="5"/>
  <c r="AM113" i="5"/>
  <c r="AL113" i="5"/>
  <c r="AK113" i="5"/>
  <c r="AF113" i="5"/>
  <c r="AE113" i="5"/>
  <c r="AD113" i="5"/>
  <c r="Y113" i="5"/>
  <c r="W113" i="5"/>
  <c r="CQ112" i="5"/>
  <c r="CP112" i="5"/>
  <c r="CO112" i="5"/>
  <c r="CJ112" i="5"/>
  <c r="CI112" i="5"/>
  <c r="CH112" i="5"/>
  <c r="CC112" i="5"/>
  <c r="CB112" i="5"/>
  <c r="CA112" i="5"/>
  <c r="BV112" i="5"/>
  <c r="BU112" i="5"/>
  <c r="BT112" i="5"/>
  <c r="BO112" i="5"/>
  <c r="BN112" i="5"/>
  <c r="BM112" i="5"/>
  <c r="BH112" i="5"/>
  <c r="BG112" i="5"/>
  <c r="BF112" i="5"/>
  <c r="BA112" i="5"/>
  <c r="AZ112" i="5"/>
  <c r="AY112" i="5"/>
  <c r="AT112" i="5"/>
  <c r="AS112" i="5"/>
  <c r="AR112" i="5"/>
  <c r="AM112" i="5"/>
  <c r="AL112" i="5"/>
  <c r="AK112" i="5"/>
  <c r="AF112" i="5"/>
  <c r="AE112" i="5"/>
  <c r="AD112" i="5"/>
  <c r="Y112" i="5"/>
  <c r="W112" i="5"/>
  <c r="CQ111" i="5"/>
  <c r="CP111" i="5"/>
  <c r="CO111" i="5"/>
  <c r="CJ111" i="5"/>
  <c r="CI111" i="5"/>
  <c r="CH111" i="5"/>
  <c r="CC111" i="5"/>
  <c r="CB111" i="5"/>
  <c r="CA111" i="5"/>
  <c r="BV111" i="5"/>
  <c r="BU111" i="5"/>
  <c r="BT111" i="5"/>
  <c r="BO111" i="5"/>
  <c r="BN111" i="5"/>
  <c r="BM111" i="5"/>
  <c r="BH111" i="5"/>
  <c r="BG111" i="5"/>
  <c r="BF111" i="5"/>
  <c r="BA111" i="5"/>
  <c r="AZ111" i="5"/>
  <c r="AY111" i="5"/>
  <c r="AT111" i="5"/>
  <c r="AS111" i="5"/>
  <c r="AR111" i="5"/>
  <c r="AM111" i="5"/>
  <c r="AL111" i="5"/>
  <c r="AK111" i="5"/>
  <c r="AF111" i="5"/>
  <c r="AE111" i="5"/>
  <c r="AD111" i="5"/>
  <c r="Y111" i="5"/>
  <c r="W111" i="5"/>
  <c r="CQ110" i="5"/>
  <c r="CP110" i="5"/>
  <c r="CO110" i="5"/>
  <c r="CJ110" i="5"/>
  <c r="CI110" i="5"/>
  <c r="CH110" i="5"/>
  <c r="CC110" i="5"/>
  <c r="CB110" i="5"/>
  <c r="CA110" i="5"/>
  <c r="BV110" i="5"/>
  <c r="BU110" i="5"/>
  <c r="BT110" i="5"/>
  <c r="BO110" i="5"/>
  <c r="BN110" i="5"/>
  <c r="BM110" i="5"/>
  <c r="BH110" i="5"/>
  <c r="BG110" i="5"/>
  <c r="BF110" i="5"/>
  <c r="BA110" i="5"/>
  <c r="AZ110" i="5"/>
  <c r="AY110" i="5"/>
  <c r="AT110" i="5"/>
  <c r="AS110" i="5"/>
  <c r="AR110" i="5"/>
  <c r="AM110" i="5"/>
  <c r="AL110" i="5"/>
  <c r="AK110" i="5"/>
  <c r="AF110" i="5"/>
  <c r="AE110" i="5"/>
  <c r="AD110" i="5"/>
  <c r="Y110" i="5"/>
  <c r="W110" i="5"/>
  <c r="CQ109" i="5"/>
  <c r="CP109" i="5"/>
  <c r="CO109" i="5"/>
  <c r="CJ109" i="5"/>
  <c r="CI109" i="5"/>
  <c r="CH109" i="5"/>
  <c r="CC109" i="5"/>
  <c r="CB109" i="5"/>
  <c r="CA109" i="5"/>
  <c r="BV109" i="5"/>
  <c r="BU109" i="5"/>
  <c r="BT109" i="5"/>
  <c r="BO109" i="5"/>
  <c r="BN109" i="5"/>
  <c r="BM109" i="5"/>
  <c r="BH109" i="5"/>
  <c r="BG109" i="5"/>
  <c r="BF109" i="5"/>
  <c r="BA109" i="5"/>
  <c r="AZ109" i="5"/>
  <c r="AY109" i="5"/>
  <c r="AT109" i="5"/>
  <c r="AS109" i="5"/>
  <c r="AR109" i="5"/>
  <c r="AM109" i="5"/>
  <c r="AL109" i="5"/>
  <c r="AK109" i="5"/>
  <c r="AF109" i="5"/>
  <c r="AE109" i="5"/>
  <c r="AD109" i="5"/>
  <c r="Y109" i="5"/>
  <c r="W109" i="5"/>
  <c r="CQ108" i="5"/>
  <c r="CP108" i="5"/>
  <c r="CO108" i="5"/>
  <c r="CJ108" i="5"/>
  <c r="CI108" i="5"/>
  <c r="CH108" i="5"/>
  <c r="CC108" i="5"/>
  <c r="CB108" i="5"/>
  <c r="CA108" i="5"/>
  <c r="BV108" i="5"/>
  <c r="BU108" i="5"/>
  <c r="BT108" i="5"/>
  <c r="BO108" i="5"/>
  <c r="BN108" i="5"/>
  <c r="BM108" i="5"/>
  <c r="BH108" i="5"/>
  <c r="BG108" i="5"/>
  <c r="BF108" i="5"/>
  <c r="BA108" i="5"/>
  <c r="AZ108" i="5"/>
  <c r="AY108" i="5"/>
  <c r="AT108" i="5"/>
  <c r="AS108" i="5"/>
  <c r="AR108" i="5"/>
  <c r="AM108" i="5"/>
  <c r="AL108" i="5"/>
  <c r="AK108" i="5"/>
  <c r="AF108" i="5"/>
  <c r="AE108" i="5"/>
  <c r="AD108" i="5"/>
  <c r="Y108" i="5"/>
  <c r="W108" i="5"/>
  <c r="CQ107" i="5"/>
  <c r="CP107" i="5"/>
  <c r="CO107" i="5"/>
  <c r="CJ107" i="5"/>
  <c r="CI107" i="5"/>
  <c r="CH107" i="5"/>
  <c r="CC107" i="5"/>
  <c r="CB107" i="5"/>
  <c r="CA107" i="5"/>
  <c r="BV107" i="5"/>
  <c r="BU107" i="5"/>
  <c r="BT107" i="5"/>
  <c r="BO107" i="5"/>
  <c r="BN107" i="5"/>
  <c r="BM107" i="5"/>
  <c r="BH107" i="5"/>
  <c r="BG107" i="5"/>
  <c r="BF107" i="5"/>
  <c r="BA107" i="5"/>
  <c r="AZ107" i="5"/>
  <c r="AY107" i="5"/>
  <c r="AT107" i="5"/>
  <c r="AS107" i="5"/>
  <c r="AR107" i="5"/>
  <c r="AM107" i="5"/>
  <c r="AL107" i="5"/>
  <c r="AK107" i="5"/>
  <c r="AF107" i="5"/>
  <c r="AE107" i="5"/>
  <c r="AD107" i="5"/>
  <c r="Y107" i="5"/>
  <c r="W107" i="5"/>
  <c r="CQ106" i="5"/>
  <c r="CP106" i="5"/>
  <c r="CO106" i="5"/>
  <c r="CJ106" i="5"/>
  <c r="CI106" i="5"/>
  <c r="CH106" i="5"/>
  <c r="CC106" i="5"/>
  <c r="CB106" i="5"/>
  <c r="CA106" i="5"/>
  <c r="BV106" i="5"/>
  <c r="BU106" i="5"/>
  <c r="BT106" i="5"/>
  <c r="BO106" i="5"/>
  <c r="BN106" i="5"/>
  <c r="BM106" i="5"/>
  <c r="BH106" i="5"/>
  <c r="BG106" i="5"/>
  <c r="BF106" i="5"/>
  <c r="BA106" i="5"/>
  <c r="AZ106" i="5"/>
  <c r="AY106" i="5"/>
  <c r="AT106" i="5"/>
  <c r="AS106" i="5"/>
  <c r="AR106" i="5"/>
  <c r="AM106" i="5"/>
  <c r="AL106" i="5"/>
  <c r="AK106" i="5"/>
  <c r="AF106" i="5"/>
  <c r="AE106" i="5"/>
  <c r="AD106" i="5"/>
  <c r="Y106" i="5"/>
  <c r="W106" i="5"/>
  <c r="CQ105" i="5"/>
  <c r="CP105" i="5"/>
  <c r="CO105" i="5"/>
  <c r="CJ105" i="5"/>
  <c r="CI105" i="5"/>
  <c r="CH105" i="5"/>
  <c r="CC105" i="5"/>
  <c r="CB105" i="5"/>
  <c r="CA105" i="5"/>
  <c r="BV105" i="5"/>
  <c r="BU105" i="5"/>
  <c r="BT105" i="5"/>
  <c r="BO105" i="5"/>
  <c r="BN105" i="5"/>
  <c r="BM105" i="5"/>
  <c r="BH105" i="5"/>
  <c r="BG105" i="5"/>
  <c r="BF105" i="5"/>
  <c r="BA105" i="5"/>
  <c r="AZ105" i="5"/>
  <c r="AY105" i="5"/>
  <c r="AT105" i="5"/>
  <c r="AS105" i="5"/>
  <c r="AR105" i="5"/>
  <c r="AM105" i="5"/>
  <c r="AL105" i="5"/>
  <c r="AK105" i="5"/>
  <c r="AF105" i="5"/>
  <c r="AE105" i="5"/>
  <c r="AD105" i="5"/>
  <c r="Y105" i="5"/>
  <c r="W105" i="5"/>
  <c r="CQ104" i="5"/>
  <c r="CP104" i="5"/>
  <c r="CO104" i="5"/>
  <c r="CJ104" i="5"/>
  <c r="CI104" i="5"/>
  <c r="CH104" i="5"/>
  <c r="CC104" i="5"/>
  <c r="CB104" i="5"/>
  <c r="CA104" i="5"/>
  <c r="BV104" i="5"/>
  <c r="BU104" i="5"/>
  <c r="BT104" i="5"/>
  <c r="BO104" i="5"/>
  <c r="BN104" i="5"/>
  <c r="BM104" i="5"/>
  <c r="BH104" i="5"/>
  <c r="BG104" i="5"/>
  <c r="BF104" i="5"/>
  <c r="BA104" i="5"/>
  <c r="AZ104" i="5"/>
  <c r="AY104" i="5"/>
  <c r="AT104" i="5"/>
  <c r="AS104" i="5"/>
  <c r="AR104" i="5"/>
  <c r="AM104" i="5"/>
  <c r="AL104" i="5"/>
  <c r="AK104" i="5"/>
  <c r="AF104" i="5"/>
  <c r="AE104" i="5"/>
  <c r="AD104" i="5"/>
  <c r="Y104" i="5"/>
  <c r="W104" i="5"/>
  <c r="CQ103" i="5"/>
  <c r="CP103" i="5"/>
  <c r="CO103" i="5"/>
  <c r="CJ103" i="5"/>
  <c r="CI103" i="5"/>
  <c r="CH103" i="5"/>
  <c r="CC103" i="5"/>
  <c r="CB103" i="5"/>
  <c r="CA103" i="5"/>
  <c r="BV103" i="5"/>
  <c r="BU103" i="5"/>
  <c r="BT103" i="5"/>
  <c r="BO103" i="5"/>
  <c r="BN103" i="5"/>
  <c r="BM103" i="5"/>
  <c r="BH103" i="5"/>
  <c r="BG103" i="5"/>
  <c r="BF103" i="5"/>
  <c r="BA103" i="5"/>
  <c r="AZ103" i="5"/>
  <c r="AY103" i="5"/>
  <c r="AT103" i="5"/>
  <c r="AS103" i="5"/>
  <c r="AR103" i="5"/>
  <c r="AM103" i="5"/>
  <c r="AL103" i="5"/>
  <c r="AK103" i="5"/>
  <c r="AF103" i="5"/>
  <c r="AE103" i="5"/>
  <c r="AD103" i="5"/>
  <c r="Y103" i="5"/>
  <c r="W103" i="5"/>
  <c r="CQ102" i="5"/>
  <c r="CP102" i="5"/>
  <c r="CO102" i="5"/>
  <c r="CJ102" i="5"/>
  <c r="CI102" i="5"/>
  <c r="CH102" i="5"/>
  <c r="CC102" i="5"/>
  <c r="CB102" i="5"/>
  <c r="CA102" i="5"/>
  <c r="BV102" i="5"/>
  <c r="BU102" i="5"/>
  <c r="BT102" i="5"/>
  <c r="BO102" i="5"/>
  <c r="BN102" i="5"/>
  <c r="BM102" i="5"/>
  <c r="BH102" i="5"/>
  <c r="BG102" i="5"/>
  <c r="BF102" i="5"/>
  <c r="BA102" i="5"/>
  <c r="AZ102" i="5"/>
  <c r="AY102" i="5"/>
  <c r="AT102" i="5"/>
  <c r="AS102" i="5"/>
  <c r="AR102" i="5"/>
  <c r="AM102" i="5"/>
  <c r="AL102" i="5"/>
  <c r="AK102" i="5"/>
  <c r="AF102" i="5"/>
  <c r="AE102" i="5"/>
  <c r="AD102" i="5"/>
  <c r="Y102" i="5"/>
  <c r="W102" i="5"/>
  <c r="CQ101" i="5"/>
  <c r="CP101" i="5"/>
  <c r="CO101" i="5"/>
  <c r="CJ101" i="5"/>
  <c r="CI101" i="5"/>
  <c r="CH101" i="5"/>
  <c r="CC101" i="5"/>
  <c r="CB101" i="5"/>
  <c r="CA101" i="5"/>
  <c r="BV101" i="5"/>
  <c r="BU101" i="5"/>
  <c r="BT101" i="5"/>
  <c r="BO101" i="5"/>
  <c r="BN101" i="5"/>
  <c r="BM101" i="5"/>
  <c r="BH101" i="5"/>
  <c r="BG101" i="5"/>
  <c r="BF101" i="5"/>
  <c r="BA101" i="5"/>
  <c r="AZ101" i="5"/>
  <c r="AY101" i="5"/>
  <c r="AT101" i="5"/>
  <c r="AS101" i="5"/>
  <c r="AR101" i="5"/>
  <c r="AM101" i="5"/>
  <c r="AL101" i="5"/>
  <c r="AK101" i="5"/>
  <c r="AF101" i="5"/>
  <c r="AE101" i="5"/>
  <c r="AD101" i="5"/>
  <c r="Y101" i="5"/>
  <c r="W101" i="5"/>
  <c r="CQ100" i="5"/>
  <c r="CP100" i="5"/>
  <c r="CO100" i="5"/>
  <c r="CJ100" i="5"/>
  <c r="CI100" i="5"/>
  <c r="CH100" i="5"/>
  <c r="CC100" i="5"/>
  <c r="CB100" i="5"/>
  <c r="CA100" i="5"/>
  <c r="BV100" i="5"/>
  <c r="BU100" i="5"/>
  <c r="BT100" i="5"/>
  <c r="BO100" i="5"/>
  <c r="BN100" i="5"/>
  <c r="BM100" i="5"/>
  <c r="BH100" i="5"/>
  <c r="BG100" i="5"/>
  <c r="BF100" i="5"/>
  <c r="BA100" i="5"/>
  <c r="AZ100" i="5"/>
  <c r="AY100" i="5"/>
  <c r="AT100" i="5"/>
  <c r="AS100" i="5"/>
  <c r="AR100" i="5"/>
  <c r="AM100" i="5"/>
  <c r="AL100" i="5"/>
  <c r="AK100" i="5"/>
  <c r="AF100" i="5"/>
  <c r="AE100" i="5"/>
  <c r="AD100" i="5"/>
  <c r="Y100" i="5"/>
  <c r="W100" i="5"/>
  <c r="CQ99" i="5"/>
  <c r="CP99" i="5"/>
  <c r="CO99" i="5"/>
  <c r="CJ99" i="5"/>
  <c r="CI99" i="5"/>
  <c r="CH99" i="5"/>
  <c r="CC99" i="5"/>
  <c r="CB99" i="5"/>
  <c r="CA99" i="5"/>
  <c r="BV99" i="5"/>
  <c r="BU99" i="5"/>
  <c r="BT99" i="5"/>
  <c r="BO99" i="5"/>
  <c r="BN99" i="5"/>
  <c r="BM99" i="5"/>
  <c r="BH99" i="5"/>
  <c r="BG99" i="5"/>
  <c r="BF99" i="5"/>
  <c r="BA99" i="5"/>
  <c r="AZ99" i="5"/>
  <c r="AY99" i="5"/>
  <c r="AT99" i="5"/>
  <c r="AS99" i="5"/>
  <c r="AR99" i="5"/>
  <c r="AM99" i="5"/>
  <c r="AL99" i="5"/>
  <c r="AK99" i="5"/>
  <c r="AF99" i="5"/>
  <c r="AE99" i="5"/>
  <c r="AD99" i="5"/>
  <c r="Y99" i="5"/>
  <c r="W99" i="5"/>
  <c r="CQ98" i="5"/>
  <c r="CP98" i="5"/>
  <c r="CO98" i="5"/>
  <c r="CJ98" i="5"/>
  <c r="CI98" i="5"/>
  <c r="CH98" i="5"/>
  <c r="CC98" i="5"/>
  <c r="CB98" i="5"/>
  <c r="CA98" i="5"/>
  <c r="BV98" i="5"/>
  <c r="BU98" i="5"/>
  <c r="BT98" i="5"/>
  <c r="BO98" i="5"/>
  <c r="BN98" i="5"/>
  <c r="BM98" i="5"/>
  <c r="BH98" i="5"/>
  <c r="BG98" i="5"/>
  <c r="BF98" i="5"/>
  <c r="BA98" i="5"/>
  <c r="AZ98" i="5"/>
  <c r="AY98" i="5"/>
  <c r="AT98" i="5"/>
  <c r="AS98" i="5"/>
  <c r="AR98" i="5"/>
  <c r="AM98" i="5"/>
  <c r="AL98" i="5"/>
  <c r="AK98" i="5"/>
  <c r="AF98" i="5"/>
  <c r="AE98" i="5"/>
  <c r="AD98" i="5"/>
  <c r="Y98" i="5"/>
  <c r="W98" i="5"/>
  <c r="CQ97" i="5"/>
  <c r="CP97" i="5"/>
  <c r="CO97" i="5"/>
  <c r="CJ97" i="5"/>
  <c r="CI97" i="5"/>
  <c r="CH97" i="5"/>
  <c r="CC97" i="5"/>
  <c r="CB97" i="5"/>
  <c r="CA97" i="5"/>
  <c r="BV97" i="5"/>
  <c r="BU97" i="5"/>
  <c r="BT97" i="5"/>
  <c r="BO97" i="5"/>
  <c r="BN97" i="5"/>
  <c r="BM97" i="5"/>
  <c r="BH97" i="5"/>
  <c r="BG97" i="5"/>
  <c r="BF97" i="5"/>
  <c r="BA97" i="5"/>
  <c r="AZ97" i="5"/>
  <c r="AY97" i="5"/>
  <c r="AT97" i="5"/>
  <c r="AS97" i="5"/>
  <c r="AR97" i="5"/>
  <c r="AM97" i="5"/>
  <c r="AL97" i="5"/>
  <c r="AK97" i="5"/>
  <c r="AF97" i="5"/>
  <c r="AE97" i="5"/>
  <c r="AD97" i="5"/>
  <c r="Y97" i="5"/>
  <c r="W97" i="5"/>
  <c r="CQ96" i="5"/>
  <c r="CP96" i="5"/>
  <c r="CO96" i="5"/>
  <c r="CJ96" i="5"/>
  <c r="CI96" i="5"/>
  <c r="CH96" i="5"/>
  <c r="CC96" i="5"/>
  <c r="CB96" i="5"/>
  <c r="CA96" i="5"/>
  <c r="BV96" i="5"/>
  <c r="BU96" i="5"/>
  <c r="BT96" i="5"/>
  <c r="BO96" i="5"/>
  <c r="BN96" i="5"/>
  <c r="BM96" i="5"/>
  <c r="BH96" i="5"/>
  <c r="BG96" i="5"/>
  <c r="BF96" i="5"/>
  <c r="BA96" i="5"/>
  <c r="AZ96" i="5"/>
  <c r="AY96" i="5"/>
  <c r="AT96" i="5"/>
  <c r="AS96" i="5"/>
  <c r="AR96" i="5"/>
  <c r="AM96" i="5"/>
  <c r="AL96" i="5"/>
  <c r="AK96" i="5"/>
  <c r="AF96" i="5"/>
  <c r="AE96" i="5"/>
  <c r="AD96" i="5"/>
  <c r="Y96" i="5"/>
  <c r="W96" i="5"/>
  <c r="CQ95" i="5"/>
  <c r="CP95" i="5"/>
  <c r="CO95" i="5"/>
  <c r="CJ95" i="5"/>
  <c r="CI95" i="5"/>
  <c r="CH95" i="5"/>
  <c r="CC95" i="5"/>
  <c r="CB95" i="5"/>
  <c r="CA95" i="5"/>
  <c r="BV95" i="5"/>
  <c r="BU95" i="5"/>
  <c r="BT95" i="5"/>
  <c r="BO95" i="5"/>
  <c r="BN95" i="5"/>
  <c r="BM95" i="5"/>
  <c r="BH95" i="5"/>
  <c r="BG95" i="5"/>
  <c r="BF95" i="5"/>
  <c r="BA95" i="5"/>
  <c r="AZ95" i="5"/>
  <c r="AY95" i="5"/>
  <c r="AT95" i="5"/>
  <c r="AS95" i="5"/>
  <c r="AR95" i="5"/>
  <c r="AM95" i="5"/>
  <c r="AL95" i="5"/>
  <c r="AK95" i="5"/>
  <c r="AF95" i="5"/>
  <c r="AE95" i="5"/>
  <c r="AD95" i="5"/>
  <c r="Y95" i="5"/>
  <c r="W95" i="5"/>
  <c r="CQ94" i="5"/>
  <c r="CP94" i="5"/>
  <c r="CO94" i="5"/>
  <c r="CJ94" i="5"/>
  <c r="CI94" i="5"/>
  <c r="CH94" i="5"/>
  <c r="CC94" i="5"/>
  <c r="CB94" i="5"/>
  <c r="CA94" i="5"/>
  <c r="BV94" i="5"/>
  <c r="BU94" i="5"/>
  <c r="BT94" i="5"/>
  <c r="BO94" i="5"/>
  <c r="BN94" i="5"/>
  <c r="BM94" i="5"/>
  <c r="BH94" i="5"/>
  <c r="BG94" i="5"/>
  <c r="BF94" i="5"/>
  <c r="BA94" i="5"/>
  <c r="AZ94" i="5"/>
  <c r="AY94" i="5"/>
  <c r="AT94" i="5"/>
  <c r="AS94" i="5"/>
  <c r="AR94" i="5"/>
  <c r="AM94" i="5"/>
  <c r="AL94" i="5"/>
  <c r="AK94" i="5"/>
  <c r="AF94" i="5"/>
  <c r="AE94" i="5"/>
  <c r="AD94" i="5"/>
  <c r="Y94" i="5"/>
  <c r="W94" i="5"/>
  <c r="CQ93" i="5"/>
  <c r="CP93" i="5"/>
  <c r="CO93" i="5"/>
  <c r="CJ93" i="5"/>
  <c r="CI93" i="5"/>
  <c r="CH93" i="5"/>
  <c r="CC93" i="5"/>
  <c r="CB93" i="5"/>
  <c r="CA93" i="5"/>
  <c r="BV93" i="5"/>
  <c r="BU93" i="5"/>
  <c r="BT93" i="5"/>
  <c r="BO93" i="5"/>
  <c r="BN93" i="5"/>
  <c r="BM93" i="5"/>
  <c r="BH93" i="5"/>
  <c r="BG93" i="5"/>
  <c r="BF93" i="5"/>
  <c r="BA93" i="5"/>
  <c r="AZ93" i="5"/>
  <c r="AY93" i="5"/>
  <c r="AT93" i="5"/>
  <c r="AS93" i="5"/>
  <c r="AR93" i="5"/>
  <c r="AM93" i="5"/>
  <c r="AL93" i="5"/>
  <c r="AK93" i="5"/>
  <c r="AF93" i="5"/>
  <c r="AE93" i="5"/>
  <c r="AD93" i="5"/>
  <c r="Y93" i="5"/>
  <c r="W93" i="5"/>
  <c r="CQ92" i="5"/>
  <c r="CP92" i="5"/>
  <c r="CO92" i="5"/>
  <c r="CJ92" i="5"/>
  <c r="CI92" i="5"/>
  <c r="CH92" i="5"/>
  <c r="CC92" i="5"/>
  <c r="CB92" i="5"/>
  <c r="CA92" i="5"/>
  <c r="BV92" i="5"/>
  <c r="BU92" i="5"/>
  <c r="BT92" i="5"/>
  <c r="BO92" i="5"/>
  <c r="BN92" i="5"/>
  <c r="BM92" i="5"/>
  <c r="BH92" i="5"/>
  <c r="BG92" i="5"/>
  <c r="BF92" i="5"/>
  <c r="BA92" i="5"/>
  <c r="AZ92" i="5"/>
  <c r="AY92" i="5"/>
  <c r="AT92" i="5"/>
  <c r="AS92" i="5"/>
  <c r="AR92" i="5"/>
  <c r="AM92" i="5"/>
  <c r="AL92" i="5"/>
  <c r="AK92" i="5"/>
  <c r="AF92" i="5"/>
  <c r="AE92" i="5"/>
  <c r="AD92" i="5"/>
  <c r="Y92" i="5"/>
  <c r="W92" i="5"/>
  <c r="CQ91" i="5"/>
  <c r="CP91" i="5"/>
  <c r="CO91" i="5"/>
  <c r="CJ91" i="5"/>
  <c r="CI91" i="5"/>
  <c r="CH91" i="5"/>
  <c r="CC91" i="5"/>
  <c r="CB91" i="5"/>
  <c r="CA91" i="5"/>
  <c r="BV91" i="5"/>
  <c r="BU91" i="5"/>
  <c r="BT91" i="5"/>
  <c r="BO91" i="5"/>
  <c r="BN91" i="5"/>
  <c r="BM91" i="5"/>
  <c r="BH91" i="5"/>
  <c r="BG91" i="5"/>
  <c r="BF91" i="5"/>
  <c r="BA91" i="5"/>
  <c r="AZ91" i="5"/>
  <c r="AY91" i="5"/>
  <c r="AT91" i="5"/>
  <c r="AS91" i="5"/>
  <c r="AR91" i="5"/>
  <c r="AM91" i="5"/>
  <c r="AL91" i="5"/>
  <c r="AK91" i="5"/>
  <c r="AF91" i="5"/>
  <c r="AE91" i="5"/>
  <c r="AD91" i="5"/>
  <c r="Y91" i="5"/>
  <c r="W91" i="5"/>
  <c r="CQ90" i="5"/>
  <c r="CP90" i="5"/>
  <c r="CO90" i="5"/>
  <c r="CJ90" i="5"/>
  <c r="CI90" i="5"/>
  <c r="CH90" i="5"/>
  <c r="CC90" i="5"/>
  <c r="CB90" i="5"/>
  <c r="CA90" i="5"/>
  <c r="BV90" i="5"/>
  <c r="BU90" i="5"/>
  <c r="BT90" i="5"/>
  <c r="BO90" i="5"/>
  <c r="BN90" i="5"/>
  <c r="BM90" i="5"/>
  <c r="BH90" i="5"/>
  <c r="BG90" i="5"/>
  <c r="BF90" i="5"/>
  <c r="BA90" i="5"/>
  <c r="AZ90" i="5"/>
  <c r="AY90" i="5"/>
  <c r="AT90" i="5"/>
  <c r="AS90" i="5"/>
  <c r="AR90" i="5"/>
  <c r="AM90" i="5"/>
  <c r="AL90" i="5"/>
  <c r="AK90" i="5"/>
  <c r="AF90" i="5"/>
  <c r="AE90" i="5"/>
  <c r="AD90" i="5"/>
  <c r="Y90" i="5"/>
  <c r="W90" i="5"/>
  <c r="CQ89" i="5"/>
  <c r="CP89" i="5"/>
  <c r="CO89" i="5"/>
  <c r="CJ89" i="5"/>
  <c r="CI89" i="5"/>
  <c r="CH89" i="5"/>
  <c r="CC89" i="5"/>
  <c r="CB89" i="5"/>
  <c r="CA89" i="5"/>
  <c r="BV89" i="5"/>
  <c r="BU89" i="5"/>
  <c r="BT89" i="5"/>
  <c r="BO89" i="5"/>
  <c r="BN89" i="5"/>
  <c r="BM89" i="5"/>
  <c r="BH89" i="5"/>
  <c r="BG89" i="5"/>
  <c r="BF89" i="5"/>
  <c r="BA89" i="5"/>
  <c r="AZ89" i="5"/>
  <c r="AY89" i="5"/>
  <c r="AT89" i="5"/>
  <c r="AS89" i="5"/>
  <c r="AR89" i="5"/>
  <c r="AM89" i="5"/>
  <c r="AL89" i="5"/>
  <c r="AK89" i="5"/>
  <c r="AF89" i="5"/>
  <c r="AE89" i="5"/>
  <c r="AD89" i="5"/>
  <c r="Y89" i="5"/>
  <c r="W89" i="5"/>
  <c r="CQ88" i="5"/>
  <c r="CP88" i="5"/>
  <c r="CO88" i="5"/>
  <c r="CJ88" i="5"/>
  <c r="CI88" i="5"/>
  <c r="CH88" i="5"/>
  <c r="CC88" i="5"/>
  <c r="CB88" i="5"/>
  <c r="CA88" i="5"/>
  <c r="BV88" i="5"/>
  <c r="BU88" i="5"/>
  <c r="BT88" i="5"/>
  <c r="BO88" i="5"/>
  <c r="BN88" i="5"/>
  <c r="BM88" i="5"/>
  <c r="BH88" i="5"/>
  <c r="BG88" i="5"/>
  <c r="BF88" i="5"/>
  <c r="BA88" i="5"/>
  <c r="AZ88" i="5"/>
  <c r="AY88" i="5"/>
  <c r="AT88" i="5"/>
  <c r="AS88" i="5"/>
  <c r="AR88" i="5"/>
  <c r="AM88" i="5"/>
  <c r="AL88" i="5"/>
  <c r="AK88" i="5"/>
  <c r="AF88" i="5"/>
  <c r="AE88" i="5"/>
  <c r="AD88" i="5"/>
  <c r="Y88" i="5"/>
  <c r="W88" i="5"/>
  <c r="CQ87" i="5"/>
  <c r="CP87" i="5"/>
  <c r="CO87" i="5"/>
  <c r="CJ87" i="5"/>
  <c r="CI87" i="5"/>
  <c r="CH87" i="5"/>
  <c r="CC87" i="5"/>
  <c r="CB87" i="5"/>
  <c r="CA87" i="5"/>
  <c r="BV87" i="5"/>
  <c r="BU87" i="5"/>
  <c r="BT87" i="5"/>
  <c r="BO87" i="5"/>
  <c r="BN87" i="5"/>
  <c r="BM87" i="5"/>
  <c r="BH87" i="5"/>
  <c r="BG87" i="5"/>
  <c r="BF87" i="5"/>
  <c r="BA87" i="5"/>
  <c r="AZ87" i="5"/>
  <c r="AY87" i="5"/>
  <c r="AT87" i="5"/>
  <c r="AS87" i="5"/>
  <c r="AR87" i="5"/>
  <c r="AM87" i="5"/>
  <c r="AL87" i="5"/>
  <c r="AK87" i="5"/>
  <c r="AF87" i="5"/>
  <c r="AE87" i="5"/>
  <c r="AD87" i="5"/>
  <c r="Y87" i="5"/>
  <c r="W87" i="5"/>
  <c r="CQ86" i="5"/>
  <c r="CP86" i="5"/>
  <c r="CO86" i="5"/>
  <c r="CJ86" i="5"/>
  <c r="CI86" i="5"/>
  <c r="CH86" i="5"/>
  <c r="CC86" i="5"/>
  <c r="CB86" i="5"/>
  <c r="CA86" i="5"/>
  <c r="BV86" i="5"/>
  <c r="BU86" i="5"/>
  <c r="BT86" i="5"/>
  <c r="BO86" i="5"/>
  <c r="BN86" i="5"/>
  <c r="BM86" i="5"/>
  <c r="BH86" i="5"/>
  <c r="BG86" i="5"/>
  <c r="BF86" i="5"/>
  <c r="BA86" i="5"/>
  <c r="AZ86" i="5"/>
  <c r="AY86" i="5"/>
  <c r="AT86" i="5"/>
  <c r="AS86" i="5"/>
  <c r="AR86" i="5"/>
  <c r="AM86" i="5"/>
  <c r="AL86" i="5"/>
  <c r="AK86" i="5"/>
  <c r="AF86" i="5"/>
  <c r="AE86" i="5"/>
  <c r="AD86" i="5"/>
  <c r="Y86" i="5"/>
  <c r="W86" i="5"/>
  <c r="CQ85" i="5"/>
  <c r="CP85" i="5"/>
  <c r="CO85" i="5"/>
  <c r="CJ85" i="5"/>
  <c r="CI85" i="5"/>
  <c r="CH85" i="5"/>
  <c r="CC85" i="5"/>
  <c r="CB85" i="5"/>
  <c r="CA85" i="5"/>
  <c r="BV85" i="5"/>
  <c r="BU85" i="5"/>
  <c r="BT85" i="5"/>
  <c r="BO85" i="5"/>
  <c r="BN85" i="5"/>
  <c r="BM85" i="5"/>
  <c r="BH85" i="5"/>
  <c r="BG85" i="5"/>
  <c r="BF85" i="5"/>
  <c r="BA85" i="5"/>
  <c r="AZ85" i="5"/>
  <c r="AY85" i="5"/>
  <c r="AT85" i="5"/>
  <c r="AS85" i="5"/>
  <c r="AR85" i="5"/>
  <c r="AM85" i="5"/>
  <c r="AL85" i="5"/>
  <c r="AK85" i="5"/>
  <c r="AF85" i="5"/>
  <c r="AE85" i="5"/>
  <c r="AD85" i="5"/>
  <c r="Y85" i="5"/>
  <c r="W85" i="5"/>
  <c r="CQ84" i="5"/>
  <c r="CP84" i="5"/>
  <c r="CO84" i="5"/>
  <c r="CJ84" i="5"/>
  <c r="CI84" i="5"/>
  <c r="CH84" i="5"/>
  <c r="CC84" i="5"/>
  <c r="CB84" i="5"/>
  <c r="CA84" i="5"/>
  <c r="BV84" i="5"/>
  <c r="BU84" i="5"/>
  <c r="BT84" i="5"/>
  <c r="BO84" i="5"/>
  <c r="BN84" i="5"/>
  <c r="BM84" i="5"/>
  <c r="BH84" i="5"/>
  <c r="BG84" i="5"/>
  <c r="BF84" i="5"/>
  <c r="BA84" i="5"/>
  <c r="AZ84" i="5"/>
  <c r="AY84" i="5"/>
  <c r="AT84" i="5"/>
  <c r="AS84" i="5"/>
  <c r="AR84" i="5"/>
  <c r="AM84" i="5"/>
  <c r="AL84" i="5"/>
  <c r="AK84" i="5"/>
  <c r="AF84" i="5"/>
  <c r="AE84" i="5"/>
  <c r="AD84" i="5"/>
  <c r="Y84" i="5"/>
  <c r="W84" i="5"/>
  <c r="CQ83" i="5"/>
  <c r="CP83" i="5"/>
  <c r="CO83" i="5"/>
  <c r="CJ83" i="5"/>
  <c r="CI83" i="5"/>
  <c r="CH83" i="5"/>
  <c r="CC83" i="5"/>
  <c r="CB83" i="5"/>
  <c r="CA83" i="5"/>
  <c r="BV83" i="5"/>
  <c r="BU83" i="5"/>
  <c r="BT83" i="5"/>
  <c r="BO83" i="5"/>
  <c r="BN83" i="5"/>
  <c r="BM83" i="5"/>
  <c r="BH83" i="5"/>
  <c r="BG83" i="5"/>
  <c r="BF83" i="5"/>
  <c r="BA83" i="5"/>
  <c r="AZ83" i="5"/>
  <c r="AY83" i="5"/>
  <c r="AT83" i="5"/>
  <c r="AS83" i="5"/>
  <c r="AR83" i="5"/>
  <c r="AM83" i="5"/>
  <c r="AL83" i="5"/>
  <c r="AK83" i="5"/>
  <c r="AF83" i="5"/>
  <c r="AE83" i="5"/>
  <c r="AD83" i="5"/>
  <c r="Y83" i="5"/>
  <c r="W83" i="5"/>
  <c r="CQ82" i="5"/>
  <c r="CP82" i="5"/>
  <c r="CO82" i="5"/>
  <c r="CJ82" i="5"/>
  <c r="CI82" i="5"/>
  <c r="CH82" i="5"/>
  <c r="CC82" i="5"/>
  <c r="CB82" i="5"/>
  <c r="CA82" i="5"/>
  <c r="BV82" i="5"/>
  <c r="BU82" i="5"/>
  <c r="BT82" i="5"/>
  <c r="BO82" i="5"/>
  <c r="BN82" i="5"/>
  <c r="BM82" i="5"/>
  <c r="BH82" i="5"/>
  <c r="BG82" i="5"/>
  <c r="BF82" i="5"/>
  <c r="BA82" i="5"/>
  <c r="AZ82" i="5"/>
  <c r="AY82" i="5"/>
  <c r="AT82" i="5"/>
  <c r="AS82" i="5"/>
  <c r="AR82" i="5"/>
  <c r="AM82" i="5"/>
  <c r="AL82" i="5"/>
  <c r="AK82" i="5"/>
  <c r="AF82" i="5"/>
  <c r="AE82" i="5"/>
  <c r="AD82" i="5"/>
  <c r="Y82" i="5"/>
  <c r="W82" i="5"/>
  <c r="CQ81" i="5"/>
  <c r="CP81" i="5"/>
  <c r="CO81" i="5"/>
  <c r="CJ81" i="5"/>
  <c r="CI81" i="5"/>
  <c r="CH81" i="5"/>
  <c r="CC81" i="5"/>
  <c r="CB81" i="5"/>
  <c r="CA81" i="5"/>
  <c r="BV81" i="5"/>
  <c r="BU81" i="5"/>
  <c r="BT81" i="5"/>
  <c r="BO81" i="5"/>
  <c r="BN81" i="5"/>
  <c r="BM81" i="5"/>
  <c r="BH81" i="5"/>
  <c r="BG81" i="5"/>
  <c r="BF81" i="5"/>
  <c r="BA81" i="5"/>
  <c r="AZ81" i="5"/>
  <c r="AY81" i="5"/>
  <c r="AT81" i="5"/>
  <c r="AS81" i="5"/>
  <c r="AR81" i="5"/>
  <c r="AM81" i="5"/>
  <c r="AL81" i="5"/>
  <c r="AK81" i="5"/>
  <c r="AF81" i="5"/>
  <c r="AE81" i="5"/>
  <c r="AD81" i="5"/>
  <c r="Y81" i="5"/>
  <c r="W81" i="5"/>
  <c r="CQ80" i="5"/>
  <c r="CP80" i="5"/>
  <c r="CO80" i="5"/>
  <c r="CJ80" i="5"/>
  <c r="CI80" i="5"/>
  <c r="CH80" i="5"/>
  <c r="CC80" i="5"/>
  <c r="CB80" i="5"/>
  <c r="CA80" i="5"/>
  <c r="BV80" i="5"/>
  <c r="BU80" i="5"/>
  <c r="BT80" i="5"/>
  <c r="BO80" i="5"/>
  <c r="BN80" i="5"/>
  <c r="BM80" i="5"/>
  <c r="BH80" i="5"/>
  <c r="BG80" i="5"/>
  <c r="BF80" i="5"/>
  <c r="BA80" i="5"/>
  <c r="AZ80" i="5"/>
  <c r="AY80" i="5"/>
  <c r="AT80" i="5"/>
  <c r="AS80" i="5"/>
  <c r="AR80" i="5"/>
  <c r="AM80" i="5"/>
  <c r="AL80" i="5"/>
  <c r="AK80" i="5"/>
  <c r="AF80" i="5"/>
  <c r="AE80" i="5"/>
  <c r="AD80" i="5"/>
  <c r="Y80" i="5"/>
  <c r="W80" i="5"/>
  <c r="CQ79" i="5"/>
  <c r="CP79" i="5"/>
  <c r="CO79" i="5"/>
  <c r="CJ79" i="5"/>
  <c r="CI79" i="5"/>
  <c r="CH79" i="5"/>
  <c r="CC79" i="5"/>
  <c r="CB79" i="5"/>
  <c r="CA79" i="5"/>
  <c r="BV79" i="5"/>
  <c r="BU79" i="5"/>
  <c r="BT79" i="5"/>
  <c r="BO79" i="5"/>
  <c r="BN79" i="5"/>
  <c r="BM79" i="5"/>
  <c r="BH79" i="5"/>
  <c r="BG79" i="5"/>
  <c r="BF79" i="5"/>
  <c r="BA79" i="5"/>
  <c r="AZ79" i="5"/>
  <c r="AY79" i="5"/>
  <c r="AT79" i="5"/>
  <c r="AS79" i="5"/>
  <c r="AR79" i="5"/>
  <c r="AM79" i="5"/>
  <c r="AL79" i="5"/>
  <c r="AK79" i="5"/>
  <c r="AF79" i="5"/>
  <c r="AE79" i="5"/>
  <c r="AD79" i="5"/>
  <c r="Y79" i="5"/>
  <c r="W79" i="5"/>
  <c r="CQ78" i="5"/>
  <c r="CP78" i="5"/>
  <c r="CO78" i="5"/>
  <c r="CJ78" i="5"/>
  <c r="CI78" i="5"/>
  <c r="CH78" i="5"/>
  <c r="CC78" i="5"/>
  <c r="CB78" i="5"/>
  <c r="CA78" i="5"/>
  <c r="BV78" i="5"/>
  <c r="BU78" i="5"/>
  <c r="BT78" i="5"/>
  <c r="BO78" i="5"/>
  <c r="BN78" i="5"/>
  <c r="BM78" i="5"/>
  <c r="BH78" i="5"/>
  <c r="BG78" i="5"/>
  <c r="BF78" i="5"/>
  <c r="BA78" i="5"/>
  <c r="AZ78" i="5"/>
  <c r="AY78" i="5"/>
  <c r="AT78" i="5"/>
  <c r="AS78" i="5"/>
  <c r="AR78" i="5"/>
  <c r="AM78" i="5"/>
  <c r="AL78" i="5"/>
  <c r="AK78" i="5"/>
  <c r="AF78" i="5"/>
  <c r="AE78" i="5"/>
  <c r="AD78" i="5"/>
  <c r="Y78" i="5"/>
  <c r="W78" i="5"/>
  <c r="CQ77" i="5"/>
  <c r="CP77" i="5"/>
  <c r="CO77" i="5"/>
  <c r="CJ77" i="5"/>
  <c r="CI77" i="5"/>
  <c r="CH77" i="5"/>
  <c r="CC77" i="5"/>
  <c r="CB77" i="5"/>
  <c r="CA77" i="5"/>
  <c r="BV77" i="5"/>
  <c r="BU77" i="5"/>
  <c r="BT77" i="5"/>
  <c r="BO77" i="5"/>
  <c r="BN77" i="5"/>
  <c r="BM77" i="5"/>
  <c r="BH77" i="5"/>
  <c r="BG77" i="5"/>
  <c r="BF77" i="5"/>
  <c r="BA77" i="5"/>
  <c r="AZ77" i="5"/>
  <c r="AY77" i="5"/>
  <c r="AT77" i="5"/>
  <c r="AS77" i="5"/>
  <c r="AR77" i="5"/>
  <c r="AM77" i="5"/>
  <c r="AL77" i="5"/>
  <c r="AK77" i="5"/>
  <c r="AF77" i="5"/>
  <c r="AE77" i="5"/>
  <c r="AD77" i="5"/>
  <c r="Y77" i="5"/>
  <c r="W77" i="5"/>
  <c r="CQ76" i="5"/>
  <c r="CP76" i="5"/>
  <c r="CO76" i="5"/>
  <c r="CJ76" i="5"/>
  <c r="CI76" i="5"/>
  <c r="CH76" i="5"/>
  <c r="CC76" i="5"/>
  <c r="CB76" i="5"/>
  <c r="CA76" i="5"/>
  <c r="BV76" i="5"/>
  <c r="BU76" i="5"/>
  <c r="BT76" i="5"/>
  <c r="BO76" i="5"/>
  <c r="BN76" i="5"/>
  <c r="BM76" i="5"/>
  <c r="BH76" i="5"/>
  <c r="BG76" i="5"/>
  <c r="BF76" i="5"/>
  <c r="BA76" i="5"/>
  <c r="AZ76" i="5"/>
  <c r="AY76" i="5"/>
  <c r="AT76" i="5"/>
  <c r="AS76" i="5"/>
  <c r="AR76" i="5"/>
  <c r="AM76" i="5"/>
  <c r="AL76" i="5"/>
  <c r="AK76" i="5"/>
  <c r="AF76" i="5"/>
  <c r="AE76" i="5"/>
  <c r="AD76" i="5"/>
  <c r="Y76" i="5"/>
  <c r="W76" i="5"/>
  <c r="CQ75" i="5"/>
  <c r="CP75" i="5"/>
  <c r="CO75" i="5"/>
  <c r="CJ75" i="5"/>
  <c r="CI75" i="5"/>
  <c r="CH75" i="5"/>
  <c r="CC75" i="5"/>
  <c r="CB75" i="5"/>
  <c r="CA75" i="5"/>
  <c r="BV75" i="5"/>
  <c r="BU75" i="5"/>
  <c r="BT75" i="5"/>
  <c r="BO75" i="5"/>
  <c r="BN75" i="5"/>
  <c r="BM75" i="5"/>
  <c r="BH75" i="5"/>
  <c r="BG75" i="5"/>
  <c r="BF75" i="5"/>
  <c r="BA75" i="5"/>
  <c r="AZ75" i="5"/>
  <c r="AY75" i="5"/>
  <c r="AT75" i="5"/>
  <c r="AS75" i="5"/>
  <c r="AR75" i="5"/>
  <c r="AM75" i="5"/>
  <c r="AL75" i="5"/>
  <c r="AK75" i="5"/>
  <c r="AF75" i="5"/>
  <c r="AE75" i="5"/>
  <c r="AD75" i="5"/>
  <c r="Y75" i="5"/>
  <c r="W75" i="5"/>
  <c r="CQ74" i="5"/>
  <c r="CP74" i="5"/>
  <c r="CO74" i="5"/>
  <c r="CJ74" i="5"/>
  <c r="CI74" i="5"/>
  <c r="CH74" i="5"/>
  <c r="CC74" i="5"/>
  <c r="CB74" i="5"/>
  <c r="CA74" i="5"/>
  <c r="BV74" i="5"/>
  <c r="BU74" i="5"/>
  <c r="BT74" i="5"/>
  <c r="BO74" i="5"/>
  <c r="BN74" i="5"/>
  <c r="BM74" i="5"/>
  <c r="BH74" i="5"/>
  <c r="BG74" i="5"/>
  <c r="BF74" i="5"/>
  <c r="BA74" i="5"/>
  <c r="AZ74" i="5"/>
  <c r="AY74" i="5"/>
  <c r="AT74" i="5"/>
  <c r="AS74" i="5"/>
  <c r="AR74" i="5"/>
  <c r="AM74" i="5"/>
  <c r="AL74" i="5"/>
  <c r="AK74" i="5"/>
  <c r="AF74" i="5"/>
  <c r="AE74" i="5"/>
  <c r="AD74" i="5"/>
  <c r="Y74" i="5"/>
  <c r="W74" i="5"/>
  <c r="CQ73" i="5"/>
  <c r="CP73" i="5"/>
  <c r="CO73" i="5"/>
  <c r="CJ73" i="5"/>
  <c r="CI73" i="5"/>
  <c r="CH73" i="5"/>
  <c r="CC73" i="5"/>
  <c r="CB73" i="5"/>
  <c r="CA73" i="5"/>
  <c r="BV73" i="5"/>
  <c r="BU73" i="5"/>
  <c r="BT73" i="5"/>
  <c r="BO73" i="5"/>
  <c r="BN73" i="5"/>
  <c r="BM73" i="5"/>
  <c r="BH73" i="5"/>
  <c r="BG73" i="5"/>
  <c r="BF73" i="5"/>
  <c r="BA73" i="5"/>
  <c r="AZ73" i="5"/>
  <c r="AY73" i="5"/>
  <c r="AT73" i="5"/>
  <c r="AS73" i="5"/>
  <c r="AR73" i="5"/>
  <c r="AM73" i="5"/>
  <c r="AL73" i="5"/>
  <c r="AK73" i="5"/>
  <c r="AF73" i="5"/>
  <c r="AE73" i="5"/>
  <c r="AD73" i="5"/>
  <c r="Y73" i="5"/>
  <c r="W73" i="5"/>
  <c r="CQ72" i="5"/>
  <c r="CP72" i="5"/>
  <c r="CO72" i="5"/>
  <c r="CJ72" i="5"/>
  <c r="CI72" i="5"/>
  <c r="CH72" i="5"/>
  <c r="CC72" i="5"/>
  <c r="CB72" i="5"/>
  <c r="CA72" i="5"/>
  <c r="BV72" i="5"/>
  <c r="BU72" i="5"/>
  <c r="BT72" i="5"/>
  <c r="BO72" i="5"/>
  <c r="BN72" i="5"/>
  <c r="BM72" i="5"/>
  <c r="BH72" i="5"/>
  <c r="BG72" i="5"/>
  <c r="BF72" i="5"/>
  <c r="BA72" i="5"/>
  <c r="AZ72" i="5"/>
  <c r="AY72" i="5"/>
  <c r="AT72" i="5"/>
  <c r="AS72" i="5"/>
  <c r="AR72" i="5"/>
  <c r="AM72" i="5"/>
  <c r="AL72" i="5"/>
  <c r="AK72" i="5"/>
  <c r="AF72" i="5"/>
  <c r="AE72" i="5"/>
  <c r="AD72" i="5"/>
  <c r="Y72" i="5"/>
  <c r="W72" i="5"/>
  <c r="CQ71" i="5"/>
  <c r="CP71" i="5"/>
  <c r="CO71" i="5"/>
  <c r="CJ71" i="5"/>
  <c r="CI71" i="5"/>
  <c r="CH71" i="5"/>
  <c r="CC71" i="5"/>
  <c r="CB71" i="5"/>
  <c r="CA71" i="5"/>
  <c r="BV71" i="5"/>
  <c r="BU71" i="5"/>
  <c r="BT71" i="5"/>
  <c r="BO71" i="5"/>
  <c r="BN71" i="5"/>
  <c r="BM71" i="5"/>
  <c r="BH71" i="5"/>
  <c r="BG71" i="5"/>
  <c r="BF71" i="5"/>
  <c r="BA71" i="5"/>
  <c r="AZ71" i="5"/>
  <c r="AY71" i="5"/>
  <c r="AT71" i="5"/>
  <c r="AS71" i="5"/>
  <c r="AR71" i="5"/>
  <c r="AM71" i="5"/>
  <c r="AL71" i="5"/>
  <c r="AK71" i="5"/>
  <c r="AF71" i="5"/>
  <c r="AE71" i="5"/>
  <c r="AD71" i="5"/>
  <c r="Y71" i="5"/>
  <c r="W71" i="5"/>
  <c r="CQ70" i="5"/>
  <c r="CP70" i="5"/>
  <c r="CO70" i="5"/>
  <c r="CJ70" i="5"/>
  <c r="CI70" i="5"/>
  <c r="CH70" i="5"/>
  <c r="CC70" i="5"/>
  <c r="CB70" i="5"/>
  <c r="CA70" i="5"/>
  <c r="BV70" i="5"/>
  <c r="BU70" i="5"/>
  <c r="BT70" i="5"/>
  <c r="BO70" i="5"/>
  <c r="BN70" i="5"/>
  <c r="BM70" i="5"/>
  <c r="BH70" i="5"/>
  <c r="BG70" i="5"/>
  <c r="BF70" i="5"/>
  <c r="BA70" i="5"/>
  <c r="AZ70" i="5"/>
  <c r="AY70" i="5"/>
  <c r="AT70" i="5"/>
  <c r="AS70" i="5"/>
  <c r="AR70" i="5"/>
  <c r="AM70" i="5"/>
  <c r="AL70" i="5"/>
  <c r="AK70" i="5"/>
  <c r="AF70" i="5"/>
  <c r="AE70" i="5"/>
  <c r="AD70" i="5"/>
  <c r="Y70" i="5"/>
  <c r="W70" i="5"/>
  <c r="CQ69" i="5"/>
  <c r="CP69" i="5"/>
  <c r="CO69" i="5"/>
  <c r="CJ69" i="5"/>
  <c r="CI69" i="5"/>
  <c r="CH69" i="5"/>
  <c r="CC69" i="5"/>
  <c r="CB69" i="5"/>
  <c r="CA69" i="5"/>
  <c r="BV69" i="5"/>
  <c r="BU69" i="5"/>
  <c r="BT69" i="5"/>
  <c r="BO69" i="5"/>
  <c r="BN69" i="5"/>
  <c r="BM69" i="5"/>
  <c r="BH69" i="5"/>
  <c r="BG69" i="5"/>
  <c r="BF69" i="5"/>
  <c r="BA69" i="5"/>
  <c r="AZ69" i="5"/>
  <c r="AY69" i="5"/>
  <c r="AT69" i="5"/>
  <c r="AS69" i="5"/>
  <c r="AR69" i="5"/>
  <c r="AM69" i="5"/>
  <c r="AL69" i="5"/>
  <c r="AK69" i="5"/>
  <c r="AF69" i="5"/>
  <c r="AE69" i="5"/>
  <c r="AD69" i="5"/>
  <c r="Y69" i="5"/>
  <c r="W69" i="5"/>
  <c r="CQ68" i="5"/>
  <c r="CP68" i="5"/>
  <c r="CO68" i="5"/>
  <c r="CJ68" i="5"/>
  <c r="CI68" i="5"/>
  <c r="CH68" i="5"/>
  <c r="CC68" i="5"/>
  <c r="CB68" i="5"/>
  <c r="CA68" i="5"/>
  <c r="BV68" i="5"/>
  <c r="BU68" i="5"/>
  <c r="BT68" i="5"/>
  <c r="BO68" i="5"/>
  <c r="BN68" i="5"/>
  <c r="BM68" i="5"/>
  <c r="BH68" i="5"/>
  <c r="BG68" i="5"/>
  <c r="BF68" i="5"/>
  <c r="BA68" i="5"/>
  <c r="AZ68" i="5"/>
  <c r="AY68" i="5"/>
  <c r="AT68" i="5"/>
  <c r="AS68" i="5"/>
  <c r="AR68" i="5"/>
  <c r="AM68" i="5"/>
  <c r="AL68" i="5"/>
  <c r="AK68" i="5"/>
  <c r="AF68" i="5"/>
  <c r="AE68" i="5"/>
  <c r="AD68" i="5"/>
  <c r="Y68" i="5"/>
  <c r="W68" i="5"/>
  <c r="CQ67" i="5"/>
  <c r="CP67" i="5"/>
  <c r="CO67" i="5"/>
  <c r="CJ67" i="5"/>
  <c r="CI67" i="5"/>
  <c r="CH67" i="5"/>
  <c r="CC67" i="5"/>
  <c r="CB67" i="5"/>
  <c r="CA67" i="5"/>
  <c r="BV67" i="5"/>
  <c r="BU67" i="5"/>
  <c r="BT67" i="5"/>
  <c r="BO67" i="5"/>
  <c r="BN67" i="5"/>
  <c r="BM67" i="5"/>
  <c r="BH67" i="5"/>
  <c r="BG67" i="5"/>
  <c r="BF67" i="5"/>
  <c r="BA67" i="5"/>
  <c r="AZ67" i="5"/>
  <c r="AY67" i="5"/>
  <c r="AT67" i="5"/>
  <c r="AS67" i="5"/>
  <c r="AR67" i="5"/>
  <c r="AM67" i="5"/>
  <c r="AL67" i="5"/>
  <c r="AK67" i="5"/>
  <c r="AF67" i="5"/>
  <c r="AE67" i="5"/>
  <c r="AD67" i="5"/>
  <c r="Y67" i="5"/>
  <c r="W67" i="5"/>
  <c r="CQ66" i="5"/>
  <c r="CP66" i="5"/>
  <c r="CO66" i="5"/>
  <c r="CJ66" i="5"/>
  <c r="CI66" i="5"/>
  <c r="CH66" i="5"/>
  <c r="CC66" i="5"/>
  <c r="CB66" i="5"/>
  <c r="CA66" i="5"/>
  <c r="BV66" i="5"/>
  <c r="BU66" i="5"/>
  <c r="BT66" i="5"/>
  <c r="BO66" i="5"/>
  <c r="BN66" i="5"/>
  <c r="BM66" i="5"/>
  <c r="BH66" i="5"/>
  <c r="BG66" i="5"/>
  <c r="BF66" i="5"/>
  <c r="BA66" i="5"/>
  <c r="AZ66" i="5"/>
  <c r="AY66" i="5"/>
  <c r="AT66" i="5"/>
  <c r="AS66" i="5"/>
  <c r="AR66" i="5"/>
  <c r="AM66" i="5"/>
  <c r="AL66" i="5"/>
  <c r="AK66" i="5"/>
  <c r="AF66" i="5"/>
  <c r="AE66" i="5"/>
  <c r="AD66" i="5"/>
  <c r="Y66" i="5"/>
  <c r="W66" i="5"/>
  <c r="CQ65" i="5"/>
  <c r="CP65" i="5"/>
  <c r="CO65" i="5"/>
  <c r="CJ65" i="5"/>
  <c r="CI65" i="5"/>
  <c r="CH65" i="5"/>
  <c r="CC65" i="5"/>
  <c r="CB65" i="5"/>
  <c r="CA65" i="5"/>
  <c r="BV65" i="5"/>
  <c r="BU65" i="5"/>
  <c r="BT65" i="5"/>
  <c r="BO65" i="5"/>
  <c r="BN65" i="5"/>
  <c r="BM65" i="5"/>
  <c r="BH65" i="5"/>
  <c r="BG65" i="5"/>
  <c r="BF65" i="5"/>
  <c r="BA65" i="5"/>
  <c r="AZ65" i="5"/>
  <c r="AY65" i="5"/>
  <c r="AT65" i="5"/>
  <c r="AS65" i="5"/>
  <c r="AR65" i="5"/>
  <c r="AM65" i="5"/>
  <c r="AL65" i="5"/>
  <c r="AK65" i="5"/>
  <c r="AF65" i="5"/>
  <c r="AE65" i="5"/>
  <c r="AD65" i="5"/>
  <c r="Y65" i="5"/>
  <c r="W65" i="5"/>
  <c r="CQ64" i="5"/>
  <c r="CP64" i="5"/>
  <c r="CO64" i="5"/>
  <c r="CJ64" i="5"/>
  <c r="CI64" i="5"/>
  <c r="CH64" i="5"/>
  <c r="CC64" i="5"/>
  <c r="CB64" i="5"/>
  <c r="CA64" i="5"/>
  <c r="BV64" i="5"/>
  <c r="BU64" i="5"/>
  <c r="BT64" i="5"/>
  <c r="BO64" i="5"/>
  <c r="BN64" i="5"/>
  <c r="BM64" i="5"/>
  <c r="BH64" i="5"/>
  <c r="BG64" i="5"/>
  <c r="BF64" i="5"/>
  <c r="BA64" i="5"/>
  <c r="AZ64" i="5"/>
  <c r="AY64" i="5"/>
  <c r="AT64" i="5"/>
  <c r="AS64" i="5"/>
  <c r="AR64" i="5"/>
  <c r="AM64" i="5"/>
  <c r="AL64" i="5"/>
  <c r="AK64" i="5"/>
  <c r="AF64" i="5"/>
  <c r="AE64" i="5"/>
  <c r="AD64" i="5"/>
  <c r="Y64" i="5"/>
  <c r="W64" i="5"/>
  <c r="CQ63" i="5"/>
  <c r="CP63" i="5"/>
  <c r="CO63" i="5"/>
  <c r="CJ63" i="5"/>
  <c r="CI63" i="5"/>
  <c r="CH63" i="5"/>
  <c r="CC63" i="5"/>
  <c r="CB63" i="5"/>
  <c r="CA63" i="5"/>
  <c r="BV63" i="5"/>
  <c r="BU63" i="5"/>
  <c r="BT63" i="5"/>
  <c r="BO63" i="5"/>
  <c r="BN63" i="5"/>
  <c r="BM63" i="5"/>
  <c r="BH63" i="5"/>
  <c r="BG63" i="5"/>
  <c r="BF63" i="5"/>
  <c r="BA63" i="5"/>
  <c r="AZ63" i="5"/>
  <c r="AY63" i="5"/>
  <c r="AT63" i="5"/>
  <c r="AS63" i="5"/>
  <c r="AR63" i="5"/>
  <c r="AM63" i="5"/>
  <c r="AL63" i="5"/>
  <c r="AK63" i="5"/>
  <c r="AF63" i="5"/>
  <c r="AE63" i="5"/>
  <c r="AD63" i="5"/>
  <c r="Y63" i="5"/>
  <c r="W63" i="5"/>
  <c r="CQ62" i="5"/>
  <c r="CP62" i="5"/>
  <c r="CO62" i="5"/>
  <c r="CJ62" i="5"/>
  <c r="CI62" i="5"/>
  <c r="CH62" i="5"/>
  <c r="CC62" i="5"/>
  <c r="CB62" i="5"/>
  <c r="CA62" i="5"/>
  <c r="BV62" i="5"/>
  <c r="BU62" i="5"/>
  <c r="BT62" i="5"/>
  <c r="BO62" i="5"/>
  <c r="BN62" i="5"/>
  <c r="BM62" i="5"/>
  <c r="BH62" i="5"/>
  <c r="BG62" i="5"/>
  <c r="BF62" i="5"/>
  <c r="BA62" i="5"/>
  <c r="AZ62" i="5"/>
  <c r="AY62" i="5"/>
  <c r="AT62" i="5"/>
  <c r="AS62" i="5"/>
  <c r="AR62" i="5"/>
  <c r="AM62" i="5"/>
  <c r="AL62" i="5"/>
  <c r="AK62" i="5"/>
  <c r="AF62" i="5"/>
  <c r="AE62" i="5"/>
  <c r="AD62" i="5"/>
  <c r="Y62" i="5"/>
  <c r="W62" i="5"/>
  <c r="CQ61" i="5"/>
  <c r="CP61" i="5"/>
  <c r="CO61" i="5"/>
  <c r="CJ61" i="5"/>
  <c r="CI61" i="5"/>
  <c r="CH61" i="5"/>
  <c r="CC61" i="5"/>
  <c r="CB61" i="5"/>
  <c r="CA61" i="5"/>
  <c r="BV61" i="5"/>
  <c r="BU61" i="5"/>
  <c r="BT61" i="5"/>
  <c r="BO61" i="5"/>
  <c r="BN61" i="5"/>
  <c r="BM61" i="5"/>
  <c r="BH61" i="5"/>
  <c r="BG61" i="5"/>
  <c r="BF61" i="5"/>
  <c r="BA61" i="5"/>
  <c r="AZ61" i="5"/>
  <c r="AY61" i="5"/>
  <c r="AT61" i="5"/>
  <c r="AS61" i="5"/>
  <c r="AR61" i="5"/>
  <c r="AM61" i="5"/>
  <c r="AL61" i="5"/>
  <c r="AK61" i="5"/>
  <c r="AF61" i="5"/>
  <c r="AE61" i="5"/>
  <c r="AD61" i="5"/>
  <c r="Y61" i="5"/>
  <c r="W61" i="5"/>
  <c r="CQ60" i="5"/>
  <c r="CO60" i="5"/>
  <c r="CJ60" i="5"/>
  <c r="CH60" i="5"/>
  <c r="CC60" i="5"/>
  <c r="CA60" i="5"/>
  <c r="BV60" i="5"/>
  <c r="BT60" i="5"/>
  <c r="BO60" i="5"/>
  <c r="BM60" i="5"/>
  <c r="BH60" i="5"/>
  <c r="BF60" i="5"/>
  <c r="BA60" i="5"/>
  <c r="AY60" i="5"/>
  <c r="AT60" i="5"/>
  <c r="AR60" i="5"/>
  <c r="AM60" i="5"/>
  <c r="AK60" i="5"/>
  <c r="AF60" i="5"/>
  <c r="AD60" i="5"/>
  <c r="Y60" i="5"/>
  <c r="W60" i="5"/>
  <c r="CQ59" i="5"/>
  <c r="CP59" i="5"/>
  <c r="CO59" i="5"/>
  <c r="CJ59" i="5"/>
  <c r="CI59" i="5"/>
  <c r="CH59" i="5"/>
  <c r="CC59" i="5"/>
  <c r="CB59" i="5"/>
  <c r="CA59" i="5"/>
  <c r="BV59" i="5"/>
  <c r="BU59" i="5"/>
  <c r="BT59" i="5"/>
  <c r="BO59" i="5"/>
  <c r="BN59" i="5"/>
  <c r="BM59" i="5"/>
  <c r="BH59" i="5"/>
  <c r="BG59" i="5"/>
  <c r="BF59" i="5"/>
  <c r="BA59" i="5"/>
  <c r="AZ59" i="5"/>
  <c r="AY59" i="5"/>
  <c r="AT59" i="5"/>
  <c r="AS59" i="5"/>
  <c r="AR59" i="5"/>
  <c r="AM59" i="5"/>
  <c r="AL59" i="5"/>
  <c r="AK59" i="5"/>
  <c r="AF59" i="5"/>
  <c r="AE59" i="5"/>
  <c r="AD59" i="5"/>
  <c r="Y59" i="5"/>
  <c r="W59" i="5"/>
  <c r="CQ58" i="5"/>
  <c r="CP58" i="5"/>
  <c r="CO58" i="5"/>
  <c r="CJ58" i="5"/>
  <c r="CI58" i="5"/>
  <c r="CH58" i="5"/>
  <c r="CC58" i="5"/>
  <c r="CB58" i="5"/>
  <c r="CA58" i="5"/>
  <c r="BV58" i="5"/>
  <c r="BU58" i="5"/>
  <c r="BT58" i="5"/>
  <c r="BO58" i="5"/>
  <c r="BN58" i="5"/>
  <c r="BM58" i="5"/>
  <c r="BH58" i="5"/>
  <c r="BG58" i="5"/>
  <c r="BF58" i="5"/>
  <c r="BA58" i="5"/>
  <c r="AZ58" i="5"/>
  <c r="AY58" i="5"/>
  <c r="AT58" i="5"/>
  <c r="AS58" i="5"/>
  <c r="AR58" i="5"/>
  <c r="AM58" i="5"/>
  <c r="AL58" i="5"/>
  <c r="AK58" i="5"/>
  <c r="AF58" i="5"/>
  <c r="AE58" i="5"/>
  <c r="AD58" i="5"/>
  <c r="Y58" i="5"/>
  <c r="W58" i="5"/>
  <c r="CQ57" i="5"/>
  <c r="CP57" i="5"/>
  <c r="CO57" i="5"/>
  <c r="CJ57" i="5"/>
  <c r="CI57" i="5"/>
  <c r="CH57" i="5"/>
  <c r="CC57" i="5"/>
  <c r="CB57" i="5"/>
  <c r="CA57" i="5"/>
  <c r="BV57" i="5"/>
  <c r="BU57" i="5"/>
  <c r="BT57" i="5"/>
  <c r="BO57" i="5"/>
  <c r="BN57" i="5"/>
  <c r="BM57" i="5"/>
  <c r="BH57" i="5"/>
  <c r="BG57" i="5"/>
  <c r="BF57" i="5"/>
  <c r="BA57" i="5"/>
  <c r="AZ57" i="5"/>
  <c r="AY57" i="5"/>
  <c r="AT57" i="5"/>
  <c r="AS57" i="5"/>
  <c r="AR57" i="5"/>
  <c r="AM57" i="5"/>
  <c r="AL57" i="5"/>
  <c r="AK57" i="5"/>
  <c r="AF57" i="5"/>
  <c r="AE57" i="5"/>
  <c r="AD57" i="5"/>
  <c r="Y57" i="5"/>
  <c r="W57" i="5"/>
  <c r="CQ56" i="5"/>
  <c r="CP56" i="5"/>
  <c r="CO56" i="5"/>
  <c r="CJ56" i="5"/>
  <c r="CI56" i="5"/>
  <c r="CH56" i="5"/>
  <c r="CC56" i="5"/>
  <c r="CB56" i="5"/>
  <c r="CA56" i="5"/>
  <c r="BV56" i="5"/>
  <c r="BU56" i="5"/>
  <c r="BT56" i="5"/>
  <c r="BO56" i="5"/>
  <c r="BN56" i="5"/>
  <c r="BM56" i="5"/>
  <c r="BH56" i="5"/>
  <c r="BG56" i="5"/>
  <c r="BF56" i="5"/>
  <c r="BA56" i="5"/>
  <c r="AZ56" i="5"/>
  <c r="AY56" i="5"/>
  <c r="AT56" i="5"/>
  <c r="AS56" i="5"/>
  <c r="AR56" i="5"/>
  <c r="AM56" i="5"/>
  <c r="AL56" i="5"/>
  <c r="AK56" i="5"/>
  <c r="AF56" i="5"/>
  <c r="AE56" i="5"/>
  <c r="AD56" i="5"/>
  <c r="Y56" i="5"/>
  <c r="W56" i="5"/>
  <c r="CQ55" i="5"/>
  <c r="CP55" i="5"/>
  <c r="CO55" i="5"/>
  <c r="CJ55" i="5"/>
  <c r="CI55" i="5"/>
  <c r="CH55" i="5"/>
  <c r="CC55" i="5"/>
  <c r="CB55" i="5"/>
  <c r="CA55" i="5"/>
  <c r="BV55" i="5"/>
  <c r="BU55" i="5"/>
  <c r="BT55" i="5"/>
  <c r="BO55" i="5"/>
  <c r="BN55" i="5"/>
  <c r="BM55" i="5"/>
  <c r="BH55" i="5"/>
  <c r="BG55" i="5"/>
  <c r="BF55" i="5"/>
  <c r="BA55" i="5"/>
  <c r="AZ55" i="5"/>
  <c r="AY55" i="5"/>
  <c r="AT55" i="5"/>
  <c r="AS55" i="5"/>
  <c r="AR55" i="5"/>
  <c r="AM55" i="5"/>
  <c r="AL55" i="5"/>
  <c r="AK55" i="5"/>
  <c r="AF55" i="5"/>
  <c r="AE55" i="5"/>
  <c r="AD55" i="5"/>
  <c r="Y55" i="5"/>
  <c r="W55" i="5"/>
  <c r="CQ54" i="5"/>
  <c r="CP54" i="5"/>
  <c r="CO54" i="5"/>
  <c r="CJ54" i="5"/>
  <c r="CI54" i="5"/>
  <c r="CH54" i="5"/>
  <c r="CC54" i="5"/>
  <c r="CB54" i="5"/>
  <c r="CA54" i="5"/>
  <c r="BV54" i="5"/>
  <c r="BU54" i="5"/>
  <c r="BT54" i="5"/>
  <c r="BO54" i="5"/>
  <c r="BN54" i="5"/>
  <c r="BM54" i="5"/>
  <c r="BH54" i="5"/>
  <c r="BG54" i="5"/>
  <c r="BF54" i="5"/>
  <c r="BA54" i="5"/>
  <c r="AZ54" i="5"/>
  <c r="AY54" i="5"/>
  <c r="AT54" i="5"/>
  <c r="AS54" i="5"/>
  <c r="AR54" i="5"/>
  <c r="AM54" i="5"/>
  <c r="AL54" i="5"/>
  <c r="AK54" i="5"/>
  <c r="AF54" i="5"/>
  <c r="AE54" i="5"/>
  <c r="AD54" i="5"/>
  <c r="Y54" i="5"/>
  <c r="W54" i="5"/>
  <c r="CQ53" i="5"/>
  <c r="CP53" i="5"/>
  <c r="CO53" i="5"/>
  <c r="CJ53" i="5"/>
  <c r="CI53" i="5"/>
  <c r="CH53" i="5"/>
  <c r="CC53" i="5"/>
  <c r="CB53" i="5"/>
  <c r="CA53" i="5"/>
  <c r="BV53" i="5"/>
  <c r="BU53" i="5"/>
  <c r="BT53" i="5"/>
  <c r="BO53" i="5"/>
  <c r="BN53" i="5"/>
  <c r="BM53" i="5"/>
  <c r="BH53" i="5"/>
  <c r="BG53" i="5"/>
  <c r="BF53" i="5"/>
  <c r="BA53" i="5"/>
  <c r="AZ53" i="5"/>
  <c r="AY53" i="5"/>
  <c r="AT53" i="5"/>
  <c r="AS53" i="5"/>
  <c r="AR53" i="5"/>
  <c r="AM53" i="5"/>
  <c r="AL53" i="5"/>
  <c r="AK53" i="5"/>
  <c r="AF53" i="5"/>
  <c r="AE53" i="5"/>
  <c r="AD53" i="5"/>
  <c r="Y53" i="5"/>
  <c r="W53" i="5"/>
  <c r="CQ52" i="5"/>
  <c r="CP52" i="5"/>
  <c r="CO52" i="5"/>
  <c r="CJ52" i="5"/>
  <c r="CI52" i="5"/>
  <c r="CH52" i="5"/>
  <c r="CC52" i="5"/>
  <c r="CB52" i="5"/>
  <c r="CA52" i="5"/>
  <c r="BV52" i="5"/>
  <c r="BU52" i="5"/>
  <c r="BT52" i="5"/>
  <c r="BO52" i="5"/>
  <c r="BN52" i="5"/>
  <c r="BM52" i="5"/>
  <c r="BH52" i="5"/>
  <c r="BG52" i="5"/>
  <c r="BF52" i="5"/>
  <c r="BA52" i="5"/>
  <c r="AZ52" i="5"/>
  <c r="AY52" i="5"/>
  <c r="AT52" i="5"/>
  <c r="AS52" i="5"/>
  <c r="AR52" i="5"/>
  <c r="AM52" i="5"/>
  <c r="AL52" i="5"/>
  <c r="AK52" i="5"/>
  <c r="AF52" i="5"/>
  <c r="AE52" i="5"/>
  <c r="AD52" i="5"/>
  <c r="Y52" i="5"/>
  <c r="W52" i="5"/>
  <c r="CQ51" i="5"/>
  <c r="CP51" i="5"/>
  <c r="CO51" i="5"/>
  <c r="CJ51" i="5"/>
  <c r="CI51" i="5"/>
  <c r="CH51" i="5"/>
  <c r="CC51" i="5"/>
  <c r="CB51" i="5"/>
  <c r="CA51" i="5"/>
  <c r="BV51" i="5"/>
  <c r="BU51" i="5"/>
  <c r="BT51" i="5"/>
  <c r="BO51" i="5"/>
  <c r="BN51" i="5"/>
  <c r="BM51" i="5"/>
  <c r="BH51" i="5"/>
  <c r="BG51" i="5"/>
  <c r="BF51" i="5"/>
  <c r="BA51" i="5"/>
  <c r="AZ51" i="5"/>
  <c r="AY51" i="5"/>
  <c r="AT51" i="5"/>
  <c r="AS51" i="5"/>
  <c r="AR51" i="5"/>
  <c r="AM51" i="5"/>
  <c r="AL51" i="5"/>
  <c r="AK51" i="5"/>
  <c r="AF51" i="5"/>
  <c r="AE51" i="5"/>
  <c r="AD51" i="5"/>
  <c r="Y51" i="5"/>
  <c r="W51" i="5"/>
  <c r="CQ50" i="5"/>
  <c r="CP50" i="5"/>
  <c r="CO50" i="5"/>
  <c r="CJ50" i="5"/>
  <c r="CI50" i="5"/>
  <c r="CH50" i="5"/>
  <c r="CC50" i="5"/>
  <c r="CB50" i="5"/>
  <c r="CA50" i="5"/>
  <c r="BV50" i="5"/>
  <c r="BU50" i="5"/>
  <c r="BT50" i="5"/>
  <c r="BO50" i="5"/>
  <c r="BN50" i="5"/>
  <c r="BM50" i="5"/>
  <c r="BH50" i="5"/>
  <c r="BG50" i="5"/>
  <c r="BF50" i="5"/>
  <c r="BA50" i="5"/>
  <c r="AZ50" i="5"/>
  <c r="AY50" i="5"/>
  <c r="AT50" i="5"/>
  <c r="AS50" i="5"/>
  <c r="AR50" i="5"/>
  <c r="AM50" i="5"/>
  <c r="AL50" i="5"/>
  <c r="AK50" i="5"/>
  <c r="AF50" i="5"/>
  <c r="AE50" i="5"/>
  <c r="AD50" i="5"/>
  <c r="Y50" i="5"/>
  <c r="W50" i="5"/>
  <c r="CQ49" i="5"/>
  <c r="CP49" i="5"/>
  <c r="CO49" i="5"/>
  <c r="CJ49" i="5"/>
  <c r="CI49" i="5"/>
  <c r="CH49" i="5"/>
  <c r="CC49" i="5"/>
  <c r="CB49" i="5"/>
  <c r="CA49" i="5"/>
  <c r="BV49" i="5"/>
  <c r="BU49" i="5"/>
  <c r="BT49" i="5"/>
  <c r="BO49" i="5"/>
  <c r="BN49" i="5"/>
  <c r="BM49" i="5"/>
  <c r="BH49" i="5"/>
  <c r="BG49" i="5"/>
  <c r="BF49" i="5"/>
  <c r="BA49" i="5"/>
  <c r="AZ49" i="5"/>
  <c r="AY49" i="5"/>
  <c r="AT49" i="5"/>
  <c r="AS49" i="5"/>
  <c r="AR49" i="5"/>
  <c r="AM49" i="5"/>
  <c r="AL49" i="5"/>
  <c r="AK49" i="5"/>
  <c r="AF49" i="5"/>
  <c r="AE49" i="5"/>
  <c r="AD49" i="5"/>
  <c r="Y49" i="5"/>
  <c r="W49" i="5"/>
  <c r="CQ48" i="5"/>
  <c r="CP48" i="5"/>
  <c r="CO48" i="5"/>
  <c r="CJ48" i="5"/>
  <c r="CI48" i="5"/>
  <c r="CH48" i="5"/>
  <c r="CC48" i="5"/>
  <c r="CB48" i="5"/>
  <c r="CA48" i="5"/>
  <c r="BV48" i="5"/>
  <c r="BU48" i="5"/>
  <c r="BT48" i="5"/>
  <c r="BO48" i="5"/>
  <c r="BN48" i="5"/>
  <c r="BM48" i="5"/>
  <c r="BH48" i="5"/>
  <c r="BG48" i="5"/>
  <c r="BF48" i="5"/>
  <c r="BA48" i="5"/>
  <c r="AZ48" i="5"/>
  <c r="AY48" i="5"/>
  <c r="AT48" i="5"/>
  <c r="AS48" i="5"/>
  <c r="AR48" i="5"/>
  <c r="AM48" i="5"/>
  <c r="AL48" i="5"/>
  <c r="AK48" i="5"/>
  <c r="AF48" i="5"/>
  <c r="AE48" i="5"/>
  <c r="AD48" i="5"/>
  <c r="Y48" i="5"/>
  <c r="W48" i="5"/>
  <c r="CQ47" i="5"/>
  <c r="CP47" i="5"/>
  <c r="CO47" i="5"/>
  <c r="CJ47" i="5"/>
  <c r="CI47" i="5"/>
  <c r="CH47" i="5"/>
  <c r="CC47" i="5"/>
  <c r="CB47" i="5"/>
  <c r="CA47" i="5"/>
  <c r="BV47" i="5"/>
  <c r="BU47" i="5"/>
  <c r="BT47" i="5"/>
  <c r="BO47" i="5"/>
  <c r="BN47" i="5"/>
  <c r="BM47" i="5"/>
  <c r="BH47" i="5"/>
  <c r="BG47" i="5"/>
  <c r="BF47" i="5"/>
  <c r="BA47" i="5"/>
  <c r="AZ47" i="5"/>
  <c r="AY47" i="5"/>
  <c r="AT47" i="5"/>
  <c r="AS47" i="5"/>
  <c r="AR47" i="5"/>
  <c r="AM47" i="5"/>
  <c r="AL47" i="5"/>
  <c r="AK47" i="5"/>
  <c r="AF47" i="5"/>
  <c r="AE47" i="5"/>
  <c r="AD47" i="5"/>
  <c r="Y47" i="5"/>
  <c r="W47" i="5"/>
  <c r="CQ46" i="5"/>
  <c r="CP46" i="5"/>
  <c r="CO46" i="5"/>
  <c r="CJ46" i="5"/>
  <c r="CI46" i="5"/>
  <c r="CH46" i="5"/>
  <c r="CC46" i="5"/>
  <c r="CB46" i="5"/>
  <c r="CA46" i="5"/>
  <c r="BV46" i="5"/>
  <c r="BU46" i="5"/>
  <c r="BT46" i="5"/>
  <c r="BO46" i="5"/>
  <c r="BN46" i="5"/>
  <c r="BM46" i="5"/>
  <c r="BH46" i="5"/>
  <c r="BG46" i="5"/>
  <c r="BF46" i="5"/>
  <c r="BA46" i="5"/>
  <c r="AZ46" i="5"/>
  <c r="AY46" i="5"/>
  <c r="AT46" i="5"/>
  <c r="AS46" i="5"/>
  <c r="AR46" i="5"/>
  <c r="AM46" i="5"/>
  <c r="AL46" i="5"/>
  <c r="AK46" i="5"/>
  <c r="AF46" i="5"/>
  <c r="AE46" i="5"/>
  <c r="AD46" i="5"/>
  <c r="Y46" i="5"/>
  <c r="W46" i="5"/>
  <c r="CQ45" i="5"/>
  <c r="CP45" i="5"/>
  <c r="CO45" i="5"/>
  <c r="CJ45" i="5"/>
  <c r="CI45" i="5"/>
  <c r="CH45" i="5"/>
  <c r="CC45" i="5"/>
  <c r="CB45" i="5"/>
  <c r="CA45" i="5"/>
  <c r="BV45" i="5"/>
  <c r="BU45" i="5"/>
  <c r="BT45" i="5"/>
  <c r="BO45" i="5"/>
  <c r="BN45" i="5"/>
  <c r="BM45" i="5"/>
  <c r="BH45" i="5"/>
  <c r="BG45" i="5"/>
  <c r="BF45" i="5"/>
  <c r="BA45" i="5"/>
  <c r="AZ45" i="5"/>
  <c r="AY45" i="5"/>
  <c r="AT45" i="5"/>
  <c r="AS45" i="5"/>
  <c r="AR45" i="5"/>
  <c r="AM45" i="5"/>
  <c r="AL45" i="5"/>
  <c r="AK45" i="5"/>
  <c r="AF45" i="5"/>
  <c r="AE45" i="5"/>
  <c r="AD45" i="5"/>
  <c r="Y45" i="5"/>
  <c r="W45" i="5"/>
  <c r="CQ44" i="5"/>
  <c r="CP44" i="5"/>
  <c r="CO44" i="5"/>
  <c r="CJ44" i="5"/>
  <c r="CI44" i="5"/>
  <c r="CH44" i="5"/>
  <c r="CC44" i="5"/>
  <c r="CB44" i="5"/>
  <c r="CA44" i="5"/>
  <c r="BV44" i="5"/>
  <c r="BU44" i="5"/>
  <c r="BT44" i="5"/>
  <c r="BO44" i="5"/>
  <c r="BN44" i="5"/>
  <c r="BM44" i="5"/>
  <c r="BH44" i="5"/>
  <c r="BG44" i="5"/>
  <c r="BF44" i="5"/>
  <c r="BA44" i="5"/>
  <c r="AZ44" i="5"/>
  <c r="AY44" i="5"/>
  <c r="AT44" i="5"/>
  <c r="AS44" i="5"/>
  <c r="AR44" i="5"/>
  <c r="AM44" i="5"/>
  <c r="AL44" i="5"/>
  <c r="AK44" i="5"/>
  <c r="AF44" i="5"/>
  <c r="AE44" i="5"/>
  <c r="AD44" i="5"/>
  <c r="Y44" i="5"/>
  <c r="W44" i="5"/>
  <c r="CQ43" i="5"/>
  <c r="CP43" i="5"/>
  <c r="CO43" i="5"/>
  <c r="CJ43" i="5"/>
  <c r="CI43" i="5"/>
  <c r="CH43" i="5"/>
  <c r="CC43" i="5"/>
  <c r="CB43" i="5"/>
  <c r="CA43" i="5"/>
  <c r="BV43" i="5"/>
  <c r="BU43" i="5"/>
  <c r="BT43" i="5"/>
  <c r="BO43" i="5"/>
  <c r="BN43" i="5"/>
  <c r="BM43" i="5"/>
  <c r="BH43" i="5"/>
  <c r="BG43" i="5"/>
  <c r="BF43" i="5"/>
  <c r="BA43" i="5"/>
  <c r="AZ43" i="5"/>
  <c r="AY43" i="5"/>
  <c r="AT43" i="5"/>
  <c r="AS43" i="5"/>
  <c r="AR43" i="5"/>
  <c r="AM43" i="5"/>
  <c r="AL43" i="5"/>
  <c r="AK43" i="5"/>
  <c r="AF43" i="5"/>
  <c r="AE43" i="5"/>
  <c r="AD43" i="5"/>
  <c r="Y43" i="5"/>
  <c r="W43" i="5"/>
  <c r="CQ42" i="5"/>
  <c r="CP42" i="5"/>
  <c r="CO42" i="5"/>
  <c r="CJ42" i="5"/>
  <c r="CI42" i="5"/>
  <c r="CH42" i="5"/>
  <c r="CC42" i="5"/>
  <c r="CB42" i="5"/>
  <c r="CA42" i="5"/>
  <c r="BV42" i="5"/>
  <c r="BU42" i="5"/>
  <c r="BT42" i="5"/>
  <c r="BO42" i="5"/>
  <c r="BN42" i="5"/>
  <c r="BM42" i="5"/>
  <c r="BH42" i="5"/>
  <c r="BG42" i="5"/>
  <c r="BF42" i="5"/>
  <c r="BA42" i="5"/>
  <c r="AZ42" i="5"/>
  <c r="AY42" i="5"/>
  <c r="AT42" i="5"/>
  <c r="AS42" i="5"/>
  <c r="AR42" i="5"/>
  <c r="AM42" i="5"/>
  <c r="AL42" i="5"/>
  <c r="AK42" i="5"/>
  <c r="AF42" i="5"/>
  <c r="AE42" i="5"/>
  <c r="AD42" i="5"/>
  <c r="Y42" i="5"/>
  <c r="W42" i="5"/>
  <c r="CQ41" i="5"/>
  <c r="CP41" i="5"/>
  <c r="CO41" i="5"/>
  <c r="CJ41" i="5"/>
  <c r="CI41" i="5"/>
  <c r="CH41" i="5"/>
  <c r="CC41" i="5"/>
  <c r="CB41" i="5"/>
  <c r="CA41" i="5"/>
  <c r="BV41" i="5"/>
  <c r="BU41" i="5"/>
  <c r="BT41" i="5"/>
  <c r="BO41" i="5"/>
  <c r="BN41" i="5"/>
  <c r="BM41" i="5"/>
  <c r="BH41" i="5"/>
  <c r="BG41" i="5"/>
  <c r="BF41" i="5"/>
  <c r="BA41" i="5"/>
  <c r="AZ41" i="5"/>
  <c r="AY41" i="5"/>
  <c r="AT41" i="5"/>
  <c r="AS41" i="5"/>
  <c r="AR41" i="5"/>
  <c r="AM41" i="5"/>
  <c r="AL41" i="5"/>
  <c r="AK41" i="5"/>
  <c r="AF41" i="5"/>
  <c r="AE41" i="5"/>
  <c r="AD41" i="5"/>
  <c r="Y41" i="5"/>
  <c r="W41" i="5"/>
  <c r="CQ40" i="5"/>
  <c r="CP40" i="5"/>
  <c r="CO40" i="5"/>
  <c r="CJ40" i="5"/>
  <c r="CI40" i="5"/>
  <c r="CH40" i="5"/>
  <c r="CC40" i="5"/>
  <c r="CB40" i="5"/>
  <c r="CA40" i="5"/>
  <c r="BV40" i="5"/>
  <c r="BU40" i="5"/>
  <c r="BT40" i="5"/>
  <c r="BO40" i="5"/>
  <c r="BN40" i="5"/>
  <c r="BM40" i="5"/>
  <c r="BH40" i="5"/>
  <c r="BG40" i="5"/>
  <c r="BF40" i="5"/>
  <c r="BA40" i="5"/>
  <c r="AZ40" i="5"/>
  <c r="AY40" i="5"/>
  <c r="AT40" i="5"/>
  <c r="AS40" i="5"/>
  <c r="AR40" i="5"/>
  <c r="AM40" i="5"/>
  <c r="AL40" i="5"/>
  <c r="AK40" i="5"/>
  <c r="AF40" i="5"/>
  <c r="AE40" i="5"/>
  <c r="AD40" i="5"/>
  <c r="Y40" i="5"/>
  <c r="W40" i="5"/>
  <c r="CQ39" i="5"/>
  <c r="CP39" i="5"/>
  <c r="CO39" i="5"/>
  <c r="CJ39" i="5"/>
  <c r="CI39" i="5"/>
  <c r="CH39" i="5"/>
  <c r="CC39" i="5"/>
  <c r="CB39" i="5"/>
  <c r="CA39" i="5"/>
  <c r="BV39" i="5"/>
  <c r="BU39" i="5"/>
  <c r="BT39" i="5"/>
  <c r="BO39" i="5"/>
  <c r="BN39" i="5"/>
  <c r="BM39" i="5"/>
  <c r="BH39" i="5"/>
  <c r="BG39" i="5"/>
  <c r="BF39" i="5"/>
  <c r="BA39" i="5"/>
  <c r="AZ39" i="5"/>
  <c r="AY39" i="5"/>
  <c r="AT39" i="5"/>
  <c r="AS39" i="5"/>
  <c r="AR39" i="5"/>
  <c r="AM39" i="5"/>
  <c r="AL39" i="5"/>
  <c r="AK39" i="5"/>
  <c r="AF39" i="5"/>
  <c r="AE39" i="5"/>
  <c r="AD39" i="5"/>
  <c r="Y39" i="5"/>
  <c r="W39" i="5"/>
  <c r="CQ38" i="5"/>
  <c r="CP38" i="5"/>
  <c r="CO38" i="5"/>
  <c r="CJ38" i="5"/>
  <c r="CI38" i="5"/>
  <c r="CH38" i="5"/>
  <c r="CC38" i="5"/>
  <c r="CB38" i="5"/>
  <c r="CA38" i="5"/>
  <c r="BV38" i="5"/>
  <c r="BU38" i="5"/>
  <c r="BT38" i="5"/>
  <c r="BO38" i="5"/>
  <c r="BN38" i="5"/>
  <c r="BM38" i="5"/>
  <c r="BH38" i="5"/>
  <c r="BG38" i="5"/>
  <c r="BF38" i="5"/>
  <c r="BA38" i="5"/>
  <c r="AZ38" i="5"/>
  <c r="AY38" i="5"/>
  <c r="AT38" i="5"/>
  <c r="AS38" i="5"/>
  <c r="AR38" i="5"/>
  <c r="AM38" i="5"/>
  <c r="AL38" i="5"/>
  <c r="AK38" i="5"/>
  <c r="AF38" i="5"/>
  <c r="AE38" i="5"/>
  <c r="AD38" i="5"/>
  <c r="Y38" i="5"/>
  <c r="W38" i="5"/>
  <c r="CQ37" i="5"/>
  <c r="CP37" i="5"/>
  <c r="CO37" i="5"/>
  <c r="CJ37" i="5"/>
  <c r="CI37" i="5"/>
  <c r="CH37" i="5"/>
  <c r="CC37" i="5"/>
  <c r="CB37" i="5"/>
  <c r="CA37" i="5"/>
  <c r="BV37" i="5"/>
  <c r="BU37" i="5"/>
  <c r="BT37" i="5"/>
  <c r="BO37" i="5"/>
  <c r="BN37" i="5"/>
  <c r="BM37" i="5"/>
  <c r="BH37" i="5"/>
  <c r="BG37" i="5"/>
  <c r="BF37" i="5"/>
  <c r="BA37" i="5"/>
  <c r="AZ37" i="5"/>
  <c r="AY37" i="5"/>
  <c r="AT37" i="5"/>
  <c r="AS37" i="5"/>
  <c r="AR37" i="5"/>
  <c r="AM37" i="5"/>
  <c r="AL37" i="5"/>
  <c r="AK37" i="5"/>
  <c r="AF37" i="5"/>
  <c r="AE37" i="5"/>
  <c r="AD37" i="5"/>
  <c r="Y37" i="5"/>
  <c r="W37" i="5"/>
  <c r="CQ36" i="5"/>
  <c r="CP36" i="5"/>
  <c r="CO36" i="5"/>
  <c r="CJ36" i="5"/>
  <c r="CI36" i="5"/>
  <c r="CH36" i="5"/>
  <c r="CC36" i="5"/>
  <c r="CB36" i="5"/>
  <c r="CA36" i="5"/>
  <c r="BV36" i="5"/>
  <c r="BU36" i="5"/>
  <c r="BT36" i="5"/>
  <c r="BO36" i="5"/>
  <c r="BN36" i="5"/>
  <c r="BM36" i="5"/>
  <c r="BH36" i="5"/>
  <c r="BG36" i="5"/>
  <c r="BF36" i="5"/>
  <c r="BA36" i="5"/>
  <c r="AZ36" i="5"/>
  <c r="AY36" i="5"/>
  <c r="AT36" i="5"/>
  <c r="AS36" i="5"/>
  <c r="AR36" i="5"/>
  <c r="AM36" i="5"/>
  <c r="AL36" i="5"/>
  <c r="AK36" i="5"/>
  <c r="AF36" i="5"/>
  <c r="AE36" i="5"/>
  <c r="AD36" i="5"/>
  <c r="Y36" i="5"/>
  <c r="W36" i="5"/>
  <c r="CQ35" i="5"/>
  <c r="CP35" i="5"/>
  <c r="CO35" i="5"/>
  <c r="CJ35" i="5"/>
  <c r="CI35" i="5"/>
  <c r="CH35" i="5"/>
  <c r="CC35" i="5"/>
  <c r="CB35" i="5"/>
  <c r="CA35" i="5"/>
  <c r="BV35" i="5"/>
  <c r="BU35" i="5"/>
  <c r="BT35" i="5"/>
  <c r="BO35" i="5"/>
  <c r="BN35" i="5"/>
  <c r="BM35" i="5"/>
  <c r="BH35" i="5"/>
  <c r="BG35" i="5"/>
  <c r="BF35" i="5"/>
  <c r="BA35" i="5"/>
  <c r="AZ35" i="5"/>
  <c r="AY35" i="5"/>
  <c r="AT35" i="5"/>
  <c r="AS35" i="5"/>
  <c r="AR35" i="5"/>
  <c r="AM35" i="5"/>
  <c r="AL35" i="5"/>
  <c r="AK35" i="5"/>
  <c r="AF35" i="5"/>
  <c r="AE35" i="5"/>
  <c r="AD35" i="5"/>
  <c r="Y35" i="5"/>
  <c r="W35" i="5"/>
  <c r="CQ34" i="5"/>
  <c r="CP34" i="5"/>
  <c r="CO34" i="5"/>
  <c r="CJ34" i="5"/>
  <c r="CI34" i="5"/>
  <c r="CH34" i="5"/>
  <c r="CC34" i="5"/>
  <c r="CB34" i="5"/>
  <c r="CA34" i="5"/>
  <c r="BV34" i="5"/>
  <c r="BU34" i="5"/>
  <c r="BT34" i="5"/>
  <c r="BO34" i="5"/>
  <c r="BN34" i="5"/>
  <c r="BM34" i="5"/>
  <c r="BH34" i="5"/>
  <c r="BG34" i="5"/>
  <c r="BF34" i="5"/>
  <c r="BA34" i="5"/>
  <c r="AZ34" i="5"/>
  <c r="AY34" i="5"/>
  <c r="AT34" i="5"/>
  <c r="AS34" i="5"/>
  <c r="AR34" i="5"/>
  <c r="AM34" i="5"/>
  <c r="AL34" i="5"/>
  <c r="AK34" i="5"/>
  <c r="AF34" i="5"/>
  <c r="AE34" i="5"/>
  <c r="AD34" i="5"/>
  <c r="Y34" i="5"/>
  <c r="W34" i="5"/>
  <c r="CQ33" i="5"/>
  <c r="CP33" i="5"/>
  <c r="CO33" i="5"/>
  <c r="CJ33" i="5"/>
  <c r="CI33" i="5"/>
  <c r="CH33" i="5"/>
  <c r="CC33" i="5"/>
  <c r="CB33" i="5"/>
  <c r="CA33" i="5"/>
  <c r="BV33" i="5"/>
  <c r="BU33" i="5"/>
  <c r="BT33" i="5"/>
  <c r="BO33" i="5"/>
  <c r="BN33" i="5"/>
  <c r="BM33" i="5"/>
  <c r="BH33" i="5"/>
  <c r="BG33" i="5"/>
  <c r="BF33" i="5"/>
  <c r="BA33" i="5"/>
  <c r="AZ33" i="5"/>
  <c r="AY33" i="5"/>
  <c r="AT33" i="5"/>
  <c r="AS33" i="5"/>
  <c r="AR33" i="5"/>
  <c r="AM33" i="5"/>
  <c r="AL33" i="5"/>
  <c r="AK33" i="5"/>
  <c r="AF33" i="5"/>
  <c r="AE33" i="5"/>
  <c r="AD33" i="5"/>
  <c r="Y33" i="5"/>
  <c r="W33" i="5"/>
  <c r="CQ32" i="5"/>
  <c r="CP32" i="5"/>
  <c r="CO32" i="5"/>
  <c r="CJ32" i="5"/>
  <c r="CI32" i="5"/>
  <c r="CH32" i="5"/>
  <c r="CC32" i="5"/>
  <c r="CB32" i="5"/>
  <c r="CA32" i="5"/>
  <c r="BV32" i="5"/>
  <c r="BU32" i="5"/>
  <c r="BT32" i="5"/>
  <c r="BO32" i="5"/>
  <c r="BN32" i="5"/>
  <c r="BM32" i="5"/>
  <c r="BH32" i="5"/>
  <c r="BG32" i="5"/>
  <c r="BF32" i="5"/>
  <c r="BA32" i="5"/>
  <c r="AZ32" i="5"/>
  <c r="AY32" i="5"/>
  <c r="AT32" i="5"/>
  <c r="AS32" i="5"/>
  <c r="AR32" i="5"/>
  <c r="AM32" i="5"/>
  <c r="AL32" i="5"/>
  <c r="AK32" i="5"/>
  <c r="AF32" i="5"/>
  <c r="AE32" i="5"/>
  <c r="AD32" i="5"/>
  <c r="Y32" i="5"/>
  <c r="W32" i="5"/>
  <c r="CQ31" i="5"/>
  <c r="CP31" i="5"/>
  <c r="CO31" i="5"/>
  <c r="CJ31" i="5"/>
  <c r="CI31" i="5"/>
  <c r="CH31" i="5"/>
  <c r="CC31" i="5"/>
  <c r="CB31" i="5"/>
  <c r="CA31" i="5"/>
  <c r="BV31" i="5"/>
  <c r="BU31" i="5"/>
  <c r="BT31" i="5"/>
  <c r="BO31" i="5"/>
  <c r="BN31" i="5"/>
  <c r="BM31" i="5"/>
  <c r="BH31" i="5"/>
  <c r="BG31" i="5"/>
  <c r="BF31" i="5"/>
  <c r="BA31" i="5"/>
  <c r="AZ31" i="5"/>
  <c r="AY31" i="5"/>
  <c r="AT31" i="5"/>
  <c r="AS31" i="5"/>
  <c r="AR31" i="5"/>
  <c r="AM31" i="5"/>
  <c r="AL31" i="5"/>
  <c r="AK31" i="5"/>
  <c r="AF31" i="5"/>
  <c r="AE31" i="5"/>
  <c r="AD31" i="5"/>
  <c r="Y31" i="5"/>
  <c r="W31" i="5"/>
  <c r="CQ30" i="5"/>
  <c r="CP30" i="5"/>
  <c r="CO30" i="5"/>
  <c r="CJ30" i="5"/>
  <c r="CI30" i="5"/>
  <c r="CH30" i="5"/>
  <c r="CC30" i="5"/>
  <c r="CB30" i="5"/>
  <c r="CA30" i="5"/>
  <c r="BV30" i="5"/>
  <c r="BU30" i="5"/>
  <c r="BT30" i="5"/>
  <c r="BO30" i="5"/>
  <c r="BN30" i="5"/>
  <c r="BM30" i="5"/>
  <c r="BH30" i="5"/>
  <c r="BG30" i="5"/>
  <c r="BF30" i="5"/>
  <c r="BA30" i="5"/>
  <c r="AZ30" i="5"/>
  <c r="AY30" i="5"/>
  <c r="AT30" i="5"/>
  <c r="AS30" i="5"/>
  <c r="AR30" i="5"/>
  <c r="AM30" i="5"/>
  <c r="AL30" i="5"/>
  <c r="AK30" i="5"/>
  <c r="AF30" i="5"/>
  <c r="AE30" i="5"/>
  <c r="AD30" i="5"/>
  <c r="Y30" i="5"/>
  <c r="W30" i="5"/>
  <c r="CQ29" i="5"/>
  <c r="CP29" i="5"/>
  <c r="CO29" i="5"/>
  <c r="CJ29" i="5"/>
  <c r="CI29" i="5"/>
  <c r="CH29" i="5"/>
  <c r="CC29" i="5"/>
  <c r="CB29" i="5"/>
  <c r="CA29" i="5"/>
  <c r="BV29" i="5"/>
  <c r="BU29" i="5"/>
  <c r="BT29" i="5"/>
  <c r="BO29" i="5"/>
  <c r="BN29" i="5"/>
  <c r="BM29" i="5"/>
  <c r="BH29" i="5"/>
  <c r="BG29" i="5"/>
  <c r="BF29" i="5"/>
  <c r="BA29" i="5"/>
  <c r="AZ29" i="5"/>
  <c r="AY29" i="5"/>
  <c r="AT29" i="5"/>
  <c r="AS29" i="5"/>
  <c r="AR29" i="5"/>
  <c r="AM29" i="5"/>
  <c r="AL29" i="5"/>
  <c r="AK29" i="5"/>
  <c r="AF29" i="5"/>
  <c r="AE29" i="5"/>
  <c r="AD29" i="5"/>
  <c r="Y29" i="5"/>
  <c r="W29" i="5"/>
  <c r="CQ28" i="5"/>
  <c r="CP28" i="5"/>
  <c r="CO28" i="5"/>
  <c r="CJ28" i="5"/>
  <c r="CI28" i="5"/>
  <c r="CH28" i="5"/>
  <c r="CC28" i="5"/>
  <c r="CB28" i="5"/>
  <c r="CA28" i="5"/>
  <c r="BV28" i="5"/>
  <c r="BU28" i="5"/>
  <c r="BT28" i="5"/>
  <c r="BO28" i="5"/>
  <c r="BN28" i="5"/>
  <c r="BM28" i="5"/>
  <c r="BH28" i="5"/>
  <c r="BG28" i="5"/>
  <c r="BF28" i="5"/>
  <c r="BA28" i="5"/>
  <c r="AZ28" i="5"/>
  <c r="AY28" i="5"/>
  <c r="AT28" i="5"/>
  <c r="AS28" i="5"/>
  <c r="AR28" i="5"/>
  <c r="AM28" i="5"/>
  <c r="AL28" i="5"/>
  <c r="AK28" i="5"/>
  <c r="AF28" i="5"/>
  <c r="AE28" i="5"/>
  <c r="AD28" i="5"/>
  <c r="Y28" i="5"/>
  <c r="W28" i="5"/>
  <c r="CQ27" i="5"/>
  <c r="CP27" i="5"/>
  <c r="CO27" i="5"/>
  <c r="CJ27" i="5"/>
  <c r="CI27" i="5"/>
  <c r="CH27" i="5"/>
  <c r="CC27" i="5"/>
  <c r="CB27" i="5"/>
  <c r="CA27" i="5"/>
  <c r="BV27" i="5"/>
  <c r="BU27" i="5"/>
  <c r="BT27" i="5"/>
  <c r="BO27" i="5"/>
  <c r="BN27" i="5"/>
  <c r="BM27" i="5"/>
  <c r="BH27" i="5"/>
  <c r="BG27" i="5"/>
  <c r="BF27" i="5"/>
  <c r="BA27" i="5"/>
  <c r="AZ27" i="5"/>
  <c r="AY27" i="5"/>
  <c r="AT27" i="5"/>
  <c r="AS27" i="5"/>
  <c r="AR27" i="5"/>
  <c r="AM27" i="5"/>
  <c r="AL27" i="5"/>
  <c r="AK27" i="5"/>
  <c r="AF27" i="5"/>
  <c r="AE27" i="5"/>
  <c r="AD27" i="5"/>
  <c r="Y27" i="5"/>
  <c r="W27" i="5"/>
  <c r="CQ26" i="5"/>
  <c r="CP26" i="5"/>
  <c r="CO26" i="5"/>
  <c r="CJ26" i="5"/>
  <c r="CI26" i="5"/>
  <c r="CH26" i="5"/>
  <c r="CC26" i="5"/>
  <c r="CB26" i="5"/>
  <c r="CA26" i="5"/>
  <c r="BV26" i="5"/>
  <c r="BU26" i="5"/>
  <c r="BT26" i="5"/>
  <c r="BO26" i="5"/>
  <c r="BN26" i="5"/>
  <c r="BM26" i="5"/>
  <c r="BH26" i="5"/>
  <c r="BG26" i="5"/>
  <c r="BF26" i="5"/>
  <c r="BA26" i="5"/>
  <c r="AZ26" i="5"/>
  <c r="AY26" i="5"/>
  <c r="AT26" i="5"/>
  <c r="AS26" i="5"/>
  <c r="AR26" i="5"/>
  <c r="AM26" i="5"/>
  <c r="AL26" i="5"/>
  <c r="AK26" i="5"/>
  <c r="AF26" i="5"/>
  <c r="AE26" i="5"/>
  <c r="AD26" i="5"/>
  <c r="Y26" i="5"/>
  <c r="W26" i="5"/>
  <c r="CQ25" i="5"/>
  <c r="CP25" i="5"/>
  <c r="CO25" i="5"/>
  <c r="CJ25" i="5"/>
  <c r="CI25" i="5"/>
  <c r="CH25" i="5"/>
  <c r="CC25" i="5"/>
  <c r="CB25" i="5"/>
  <c r="CA25" i="5"/>
  <c r="BV25" i="5"/>
  <c r="BU25" i="5"/>
  <c r="BT25" i="5"/>
  <c r="BO25" i="5"/>
  <c r="BN25" i="5"/>
  <c r="BM25" i="5"/>
  <c r="BH25" i="5"/>
  <c r="BG25" i="5"/>
  <c r="BF25" i="5"/>
  <c r="BA25" i="5"/>
  <c r="AZ25" i="5"/>
  <c r="AY25" i="5"/>
  <c r="AT25" i="5"/>
  <c r="AS25" i="5"/>
  <c r="AR25" i="5"/>
  <c r="AM25" i="5"/>
  <c r="AL25" i="5"/>
  <c r="AK25" i="5"/>
  <c r="AF25" i="5"/>
  <c r="AE25" i="5"/>
  <c r="AD25" i="5"/>
  <c r="Y25" i="5"/>
  <c r="W25" i="5"/>
  <c r="CQ24" i="5"/>
  <c r="CP24" i="5"/>
  <c r="CO24" i="5"/>
  <c r="CJ24" i="5"/>
  <c r="CI24" i="5"/>
  <c r="CH24" i="5"/>
  <c r="CC24" i="5"/>
  <c r="CB24" i="5"/>
  <c r="CA24" i="5"/>
  <c r="BV24" i="5"/>
  <c r="BU24" i="5"/>
  <c r="BT24" i="5"/>
  <c r="BO24" i="5"/>
  <c r="BN24" i="5"/>
  <c r="BM24" i="5"/>
  <c r="BH24" i="5"/>
  <c r="BG24" i="5"/>
  <c r="BF24" i="5"/>
  <c r="BA24" i="5"/>
  <c r="AZ24" i="5"/>
  <c r="AY24" i="5"/>
  <c r="AT24" i="5"/>
  <c r="AS24" i="5"/>
  <c r="AR24" i="5"/>
  <c r="AM24" i="5"/>
  <c r="AL24" i="5"/>
  <c r="AK24" i="5"/>
  <c r="AF24" i="5"/>
  <c r="AE24" i="5"/>
  <c r="AD24" i="5"/>
  <c r="Y24" i="5"/>
  <c r="W24" i="5"/>
  <c r="CQ23" i="5"/>
  <c r="CP23" i="5"/>
  <c r="CO23" i="5"/>
  <c r="CJ23" i="5"/>
  <c r="CI23" i="5"/>
  <c r="CH23" i="5"/>
  <c r="CC23" i="5"/>
  <c r="CB23" i="5"/>
  <c r="CA23" i="5"/>
  <c r="BV23" i="5"/>
  <c r="BU23" i="5"/>
  <c r="BT23" i="5"/>
  <c r="BO23" i="5"/>
  <c r="BN23" i="5"/>
  <c r="BM23" i="5"/>
  <c r="BH23" i="5"/>
  <c r="BG23" i="5"/>
  <c r="BF23" i="5"/>
  <c r="BA23" i="5"/>
  <c r="AZ23" i="5"/>
  <c r="AY23" i="5"/>
  <c r="AT23" i="5"/>
  <c r="AS23" i="5"/>
  <c r="AR23" i="5"/>
  <c r="AM23" i="5"/>
  <c r="AL23" i="5"/>
  <c r="AK23" i="5"/>
  <c r="AF23" i="5"/>
  <c r="AE23" i="5"/>
  <c r="AD23" i="5"/>
  <c r="Y23" i="5"/>
  <c r="W23" i="5"/>
  <c r="CQ22" i="5"/>
  <c r="CP22" i="5"/>
  <c r="CO22" i="5"/>
  <c r="CJ22" i="5"/>
  <c r="CI22" i="5"/>
  <c r="CH22" i="5"/>
  <c r="CC22" i="5"/>
  <c r="CB22" i="5"/>
  <c r="CA22" i="5"/>
  <c r="BV22" i="5"/>
  <c r="BU22" i="5"/>
  <c r="BT22" i="5"/>
  <c r="BO22" i="5"/>
  <c r="BN22" i="5"/>
  <c r="BM22" i="5"/>
  <c r="BH22" i="5"/>
  <c r="BG22" i="5"/>
  <c r="BF22" i="5"/>
  <c r="BA22" i="5"/>
  <c r="AZ22" i="5"/>
  <c r="AY22" i="5"/>
  <c r="AT22" i="5"/>
  <c r="AS22" i="5"/>
  <c r="AR22" i="5"/>
  <c r="AM22" i="5"/>
  <c r="AL22" i="5"/>
  <c r="AK22" i="5"/>
  <c r="AF22" i="5"/>
  <c r="AE22" i="5"/>
  <c r="AD22" i="5"/>
  <c r="Y22" i="5"/>
  <c r="W22" i="5"/>
  <c r="CQ21" i="5"/>
  <c r="CP21" i="5"/>
  <c r="CO21" i="5"/>
  <c r="CJ21" i="5"/>
  <c r="CI21" i="5"/>
  <c r="CH21" i="5"/>
  <c r="CC21" i="5"/>
  <c r="CB21" i="5"/>
  <c r="CA21" i="5"/>
  <c r="BV21" i="5"/>
  <c r="BU21" i="5"/>
  <c r="BT21" i="5"/>
  <c r="BO21" i="5"/>
  <c r="BN21" i="5"/>
  <c r="BM21" i="5"/>
  <c r="BH21" i="5"/>
  <c r="BG21" i="5"/>
  <c r="BF21" i="5"/>
  <c r="BA21" i="5"/>
  <c r="AZ21" i="5"/>
  <c r="AY21" i="5"/>
  <c r="AT21" i="5"/>
  <c r="AS21" i="5"/>
  <c r="AR21" i="5"/>
  <c r="AM21" i="5"/>
  <c r="AL21" i="5"/>
  <c r="AK21" i="5"/>
  <c r="AF21" i="5"/>
  <c r="AE21" i="5"/>
  <c r="AD21" i="5"/>
  <c r="Y21" i="5"/>
  <c r="W21" i="5"/>
  <c r="CQ20" i="5"/>
  <c r="CP20" i="5"/>
  <c r="CO20" i="5"/>
  <c r="CJ20" i="5"/>
  <c r="CI20" i="5"/>
  <c r="CH20" i="5"/>
  <c r="CC20" i="5"/>
  <c r="CB20" i="5"/>
  <c r="CA20" i="5"/>
  <c r="BV20" i="5"/>
  <c r="BU20" i="5"/>
  <c r="BT20" i="5"/>
  <c r="BO20" i="5"/>
  <c r="BN20" i="5"/>
  <c r="BM20" i="5"/>
  <c r="BH20" i="5"/>
  <c r="BG20" i="5"/>
  <c r="BF20" i="5"/>
  <c r="BA20" i="5"/>
  <c r="AZ20" i="5"/>
  <c r="AY20" i="5"/>
  <c r="AT20" i="5"/>
  <c r="AS20" i="5"/>
  <c r="AR20" i="5"/>
  <c r="AM20" i="5"/>
  <c r="AL20" i="5"/>
  <c r="AK20" i="5"/>
  <c r="AF20" i="5"/>
  <c r="AE20" i="5"/>
  <c r="AD20" i="5"/>
  <c r="Y20" i="5"/>
  <c r="W20" i="5"/>
  <c r="CQ19" i="5"/>
  <c r="CP19" i="5"/>
  <c r="CO19" i="5"/>
  <c r="CJ19" i="5"/>
  <c r="CI19" i="5"/>
  <c r="CH19" i="5"/>
  <c r="CC19" i="5"/>
  <c r="CB19" i="5"/>
  <c r="CA19" i="5"/>
  <c r="BV19" i="5"/>
  <c r="BU19" i="5"/>
  <c r="BT19" i="5"/>
  <c r="BO19" i="5"/>
  <c r="BN19" i="5"/>
  <c r="BM19" i="5"/>
  <c r="BH19" i="5"/>
  <c r="BG19" i="5"/>
  <c r="BF19" i="5"/>
  <c r="BA19" i="5"/>
  <c r="AZ19" i="5"/>
  <c r="AY19" i="5"/>
  <c r="AT19" i="5"/>
  <c r="AS19" i="5"/>
  <c r="AR19" i="5"/>
  <c r="AM19" i="5"/>
  <c r="AL19" i="5"/>
  <c r="AK19" i="5"/>
  <c r="AF19" i="5"/>
  <c r="AE19" i="5"/>
  <c r="AD19" i="5"/>
  <c r="Y19" i="5"/>
  <c r="W19" i="5"/>
  <c r="CQ18" i="5"/>
  <c r="CP18" i="5"/>
  <c r="CO18" i="5"/>
  <c r="CJ18" i="5"/>
  <c r="CI18" i="5"/>
  <c r="CH18" i="5"/>
  <c r="CC18" i="5"/>
  <c r="CB18" i="5"/>
  <c r="CA18" i="5"/>
  <c r="BV18" i="5"/>
  <c r="BU18" i="5"/>
  <c r="BT18" i="5"/>
  <c r="BO18" i="5"/>
  <c r="BN18" i="5"/>
  <c r="BM18" i="5"/>
  <c r="BH18" i="5"/>
  <c r="BG18" i="5"/>
  <c r="BF18" i="5"/>
  <c r="BA18" i="5"/>
  <c r="AZ18" i="5"/>
  <c r="AY18" i="5"/>
  <c r="AT18" i="5"/>
  <c r="AS18" i="5"/>
  <c r="AR18" i="5"/>
  <c r="AM18" i="5"/>
  <c r="AL18" i="5"/>
  <c r="AK18" i="5"/>
  <c r="AF18" i="5"/>
  <c r="AE18" i="5"/>
  <c r="AD18" i="5"/>
  <c r="Y18" i="5"/>
  <c r="W18" i="5"/>
  <c r="CQ17" i="5"/>
  <c r="CP17" i="5"/>
  <c r="CO17" i="5"/>
  <c r="CJ17" i="5"/>
  <c r="CI17" i="5"/>
  <c r="CH17" i="5"/>
  <c r="CC17" i="5"/>
  <c r="CB17" i="5"/>
  <c r="CA17" i="5"/>
  <c r="BV17" i="5"/>
  <c r="BU17" i="5"/>
  <c r="BT17" i="5"/>
  <c r="BO17" i="5"/>
  <c r="BN17" i="5"/>
  <c r="BM17" i="5"/>
  <c r="BH17" i="5"/>
  <c r="BG17" i="5"/>
  <c r="BF17" i="5"/>
  <c r="BA17" i="5"/>
  <c r="AZ17" i="5"/>
  <c r="AY17" i="5"/>
  <c r="AT17" i="5"/>
  <c r="AS17" i="5"/>
  <c r="AR17" i="5"/>
  <c r="AM17" i="5"/>
  <c r="AL17" i="5"/>
  <c r="AK17" i="5"/>
  <c r="AF17" i="5"/>
  <c r="AE17" i="5"/>
  <c r="AD17" i="5"/>
  <c r="Y17" i="5"/>
  <c r="W17" i="5"/>
  <c r="CQ16" i="5"/>
  <c r="CP16" i="5"/>
  <c r="CO16" i="5"/>
  <c r="CJ16" i="5"/>
  <c r="CI16" i="5"/>
  <c r="CH16" i="5"/>
  <c r="CC16" i="5"/>
  <c r="CB16" i="5"/>
  <c r="CA16" i="5"/>
  <c r="BV16" i="5"/>
  <c r="BU16" i="5"/>
  <c r="BT16" i="5"/>
  <c r="BO16" i="5"/>
  <c r="BN16" i="5"/>
  <c r="BM16" i="5"/>
  <c r="BH16" i="5"/>
  <c r="BG16" i="5"/>
  <c r="BF16" i="5"/>
  <c r="BA16" i="5"/>
  <c r="AZ16" i="5"/>
  <c r="AY16" i="5"/>
  <c r="AT16" i="5"/>
  <c r="AS16" i="5"/>
  <c r="AR16" i="5"/>
  <c r="AM16" i="5"/>
  <c r="AL16" i="5"/>
  <c r="AK16" i="5"/>
  <c r="AF16" i="5"/>
  <c r="AE16" i="5"/>
  <c r="AD16" i="5"/>
  <c r="Y16" i="5"/>
  <c r="W16" i="5"/>
  <c r="CQ15" i="5"/>
  <c r="CP15" i="5"/>
  <c r="CO15" i="5"/>
  <c r="CJ15" i="5"/>
  <c r="CI15" i="5"/>
  <c r="CH15" i="5"/>
  <c r="CC15" i="5"/>
  <c r="CB15" i="5"/>
  <c r="CA15" i="5"/>
  <c r="BV15" i="5"/>
  <c r="BU15" i="5"/>
  <c r="BT15" i="5"/>
  <c r="BO15" i="5"/>
  <c r="BN15" i="5"/>
  <c r="BM15" i="5"/>
  <c r="BH15" i="5"/>
  <c r="BG15" i="5"/>
  <c r="BF15" i="5"/>
  <c r="BA15" i="5"/>
  <c r="AZ15" i="5"/>
  <c r="AY15" i="5"/>
  <c r="AT15" i="5"/>
  <c r="AS15" i="5"/>
  <c r="AR15" i="5"/>
  <c r="AM15" i="5"/>
  <c r="AL15" i="5"/>
  <c r="AK15" i="5"/>
  <c r="AF15" i="5"/>
  <c r="AE15" i="5"/>
  <c r="AD15" i="5"/>
  <c r="Y15" i="5"/>
  <c r="W15" i="5"/>
  <c r="CQ14" i="5"/>
  <c r="CP14" i="5"/>
  <c r="CO14" i="5"/>
  <c r="CJ14" i="5"/>
  <c r="CI14" i="5"/>
  <c r="CH14" i="5"/>
  <c r="CC14" i="5"/>
  <c r="CB14" i="5"/>
  <c r="CA14" i="5"/>
  <c r="BV14" i="5"/>
  <c r="BU14" i="5"/>
  <c r="BT14" i="5"/>
  <c r="BO14" i="5"/>
  <c r="BN14" i="5"/>
  <c r="BM14" i="5"/>
  <c r="BH14" i="5"/>
  <c r="BG14" i="5"/>
  <c r="BF14" i="5"/>
  <c r="BA14" i="5"/>
  <c r="AZ14" i="5"/>
  <c r="AY14" i="5"/>
  <c r="AT14" i="5"/>
  <c r="AS14" i="5"/>
  <c r="AR14" i="5"/>
  <c r="AM14" i="5"/>
  <c r="AL14" i="5"/>
  <c r="AK14" i="5"/>
  <c r="AF14" i="5"/>
  <c r="AE14" i="5"/>
  <c r="AD14" i="5"/>
  <c r="Y14" i="5"/>
  <c r="W14" i="5"/>
  <c r="CQ13" i="5"/>
  <c r="CP13" i="5"/>
  <c r="CO13" i="5"/>
  <c r="CJ13" i="5"/>
  <c r="CI13" i="5"/>
  <c r="CH13" i="5"/>
  <c r="CC13" i="5"/>
  <c r="CB13" i="5"/>
  <c r="CA13" i="5"/>
  <c r="BV13" i="5"/>
  <c r="BU13" i="5"/>
  <c r="BT13" i="5"/>
  <c r="BO13" i="5"/>
  <c r="BN13" i="5"/>
  <c r="BM13" i="5"/>
  <c r="BH13" i="5"/>
  <c r="BG13" i="5"/>
  <c r="BF13" i="5"/>
  <c r="BA13" i="5"/>
  <c r="AZ13" i="5"/>
  <c r="AY13" i="5"/>
  <c r="AT13" i="5"/>
  <c r="AS13" i="5"/>
  <c r="AR13" i="5"/>
  <c r="AM13" i="5"/>
  <c r="AL13" i="5"/>
  <c r="AK13" i="5"/>
  <c r="AF13" i="5"/>
  <c r="AE13" i="5"/>
  <c r="AD13" i="5"/>
  <c r="Y13" i="5"/>
  <c r="W13" i="5"/>
  <c r="CQ12" i="5"/>
  <c r="CP12" i="5"/>
  <c r="CO12" i="5"/>
  <c r="CJ12" i="5"/>
  <c r="CI12" i="5"/>
  <c r="CH12" i="5"/>
  <c r="CC12" i="5"/>
  <c r="CB12" i="5"/>
  <c r="CA12" i="5"/>
  <c r="BV12" i="5"/>
  <c r="BU12" i="5"/>
  <c r="BT12" i="5"/>
  <c r="BO12" i="5"/>
  <c r="BN12" i="5"/>
  <c r="BM12" i="5"/>
  <c r="BH12" i="5"/>
  <c r="BG12" i="5"/>
  <c r="BF12" i="5"/>
  <c r="BA12" i="5"/>
  <c r="AZ12" i="5"/>
  <c r="AY12" i="5"/>
  <c r="AT12" i="5"/>
  <c r="AS12" i="5"/>
  <c r="AR12" i="5"/>
  <c r="AM12" i="5"/>
  <c r="AL12" i="5"/>
  <c r="AK12" i="5"/>
  <c r="AF12" i="5"/>
  <c r="AE12" i="5"/>
  <c r="AD12" i="5"/>
  <c r="Y12" i="5"/>
  <c r="W12" i="5"/>
  <c r="CQ11" i="5"/>
  <c r="CP11" i="5"/>
  <c r="CO11" i="5"/>
  <c r="CJ11" i="5"/>
  <c r="CI11" i="5"/>
  <c r="CH11" i="5"/>
  <c r="CC11" i="5"/>
  <c r="CB11" i="5"/>
  <c r="CA11" i="5"/>
  <c r="BV11" i="5"/>
  <c r="BU11" i="5"/>
  <c r="BT11" i="5"/>
  <c r="BO11" i="5"/>
  <c r="BN11" i="5"/>
  <c r="BM11" i="5"/>
  <c r="BH11" i="5"/>
  <c r="BG11" i="5"/>
  <c r="BF11" i="5"/>
  <c r="BA11" i="5"/>
  <c r="AZ11" i="5"/>
  <c r="AY11" i="5"/>
  <c r="AT11" i="5"/>
  <c r="AS11" i="5"/>
  <c r="AR11" i="5"/>
  <c r="AM11" i="5"/>
  <c r="AL11" i="5"/>
  <c r="AK11" i="5"/>
  <c r="AF11" i="5"/>
  <c r="AE11" i="5"/>
  <c r="AD11" i="5"/>
  <c r="Y11" i="5"/>
  <c r="W11" i="5"/>
  <c r="CQ10" i="5"/>
  <c r="CP10" i="5"/>
  <c r="CO10" i="5"/>
  <c r="CJ10" i="5"/>
  <c r="CI10" i="5"/>
  <c r="CH10" i="5"/>
  <c r="CC10" i="5"/>
  <c r="CB10" i="5"/>
  <c r="CA10" i="5"/>
  <c r="BV10" i="5"/>
  <c r="BU10" i="5"/>
  <c r="BT10" i="5"/>
  <c r="BO10" i="5"/>
  <c r="BN10" i="5"/>
  <c r="BM10" i="5"/>
  <c r="BH10" i="5"/>
  <c r="BG10" i="5"/>
  <c r="BF10" i="5"/>
  <c r="BA10" i="5"/>
  <c r="AZ10" i="5"/>
  <c r="AY10" i="5"/>
  <c r="AT10" i="5"/>
  <c r="AS10" i="5"/>
  <c r="AR10" i="5"/>
  <c r="AM10" i="5"/>
  <c r="AL10" i="5"/>
  <c r="AK10" i="5"/>
  <c r="AF10" i="5"/>
  <c r="AE10" i="5"/>
  <c r="AD10" i="5"/>
  <c r="Y10" i="5"/>
  <c r="W10" i="5"/>
  <c r="CQ9" i="5"/>
  <c r="CP9" i="5"/>
  <c r="CO9" i="5"/>
  <c r="CJ9" i="5"/>
  <c r="CI9" i="5"/>
  <c r="CH9" i="5"/>
  <c r="CC9" i="5"/>
  <c r="CB9" i="5"/>
  <c r="CA9" i="5"/>
  <c r="BV9" i="5"/>
  <c r="BU9" i="5"/>
  <c r="BT9" i="5"/>
  <c r="BO9" i="5"/>
  <c r="BN9" i="5"/>
  <c r="BM9" i="5"/>
  <c r="BH9" i="5"/>
  <c r="BG9" i="5"/>
  <c r="BF9" i="5"/>
  <c r="BA9" i="5"/>
  <c r="AZ9" i="5"/>
  <c r="AY9" i="5"/>
  <c r="AT9" i="5"/>
  <c r="AS9" i="5"/>
  <c r="AR9" i="5"/>
  <c r="AM9" i="5"/>
  <c r="AL9" i="5"/>
  <c r="AK9" i="5"/>
  <c r="AF9" i="5"/>
  <c r="AE9" i="5"/>
  <c r="AD9" i="5"/>
  <c r="Y9" i="5"/>
  <c r="W9" i="5"/>
  <c r="CQ8" i="5"/>
  <c r="CP8" i="5"/>
  <c r="CO8" i="5"/>
  <c r="CJ8" i="5"/>
  <c r="CI8" i="5"/>
  <c r="CH8" i="5"/>
  <c r="CC8" i="5"/>
  <c r="CB8" i="5"/>
  <c r="CA8" i="5"/>
  <c r="BV8" i="5"/>
  <c r="BU8" i="5"/>
  <c r="BT8" i="5"/>
  <c r="BO8" i="5"/>
  <c r="BN8" i="5"/>
  <c r="BM8" i="5"/>
  <c r="BH8" i="5"/>
  <c r="BG8" i="5"/>
  <c r="BF8" i="5"/>
  <c r="BA8" i="5"/>
  <c r="AZ8" i="5"/>
  <c r="AY8" i="5"/>
  <c r="AT8" i="5"/>
  <c r="AS8" i="5"/>
  <c r="AR8" i="5"/>
  <c r="AM8" i="5"/>
  <c r="AL8" i="5"/>
  <c r="AK8" i="5"/>
  <c r="AF8" i="5"/>
  <c r="AE8" i="5"/>
  <c r="AD8" i="5"/>
  <c r="Y8" i="5"/>
  <c r="W8" i="5"/>
  <c r="CQ7" i="5"/>
  <c r="CP7" i="5"/>
  <c r="CO7" i="5"/>
  <c r="CJ7" i="5"/>
  <c r="CI7" i="5"/>
  <c r="CH7" i="5"/>
  <c r="CC7" i="5"/>
  <c r="CB7" i="5"/>
  <c r="CA7" i="5"/>
  <c r="BV7" i="5"/>
  <c r="BU7" i="5"/>
  <c r="BT7" i="5"/>
  <c r="BO7" i="5"/>
  <c r="BN7" i="5"/>
  <c r="BM7" i="5"/>
  <c r="BH7" i="5"/>
  <c r="BG7" i="5"/>
  <c r="BF7" i="5"/>
  <c r="BA7" i="5"/>
  <c r="AZ7" i="5"/>
  <c r="AY7" i="5"/>
  <c r="AT7" i="5"/>
  <c r="AS7" i="5"/>
  <c r="AR7" i="5"/>
  <c r="AM7" i="5"/>
  <c r="AL7" i="5"/>
  <c r="AK7" i="5"/>
  <c r="AF7" i="5"/>
  <c r="AE7" i="5"/>
  <c r="AD7" i="5"/>
  <c r="Y7" i="5"/>
  <c r="W7" i="5"/>
  <c r="CQ6" i="5"/>
  <c r="CP6" i="5"/>
  <c r="CO6" i="5"/>
  <c r="CJ6" i="5"/>
  <c r="CI6" i="5"/>
  <c r="CH6" i="5"/>
  <c r="CC6" i="5"/>
  <c r="CB6" i="5"/>
  <c r="CA6" i="5"/>
  <c r="BV6" i="5"/>
  <c r="BU6" i="5"/>
  <c r="BT6" i="5"/>
  <c r="BO6" i="5"/>
  <c r="BN6" i="5"/>
  <c r="BM6" i="5"/>
  <c r="BH6" i="5"/>
  <c r="BG6" i="5"/>
  <c r="BF6" i="5"/>
  <c r="BA6" i="5"/>
  <c r="AZ6" i="5"/>
  <c r="AY6" i="5"/>
  <c r="AT6" i="5"/>
  <c r="AS6" i="5"/>
  <c r="AR6" i="5"/>
  <c r="AM6" i="5"/>
  <c r="AL6" i="5"/>
  <c r="AK6" i="5"/>
  <c r="AF6" i="5"/>
  <c r="AE6" i="5"/>
  <c r="AD6" i="5"/>
  <c r="Y6" i="5"/>
  <c r="W6" i="5"/>
  <c r="CQ5" i="5"/>
  <c r="CP5" i="5"/>
  <c r="CO5" i="5"/>
  <c r="CJ5" i="5"/>
  <c r="CI5" i="5"/>
  <c r="CH5" i="5"/>
  <c r="CC5" i="5"/>
  <c r="CB5" i="5"/>
  <c r="CA5" i="5"/>
  <c r="BV5" i="5"/>
  <c r="BU5" i="5"/>
  <c r="BT5" i="5"/>
  <c r="BO5" i="5"/>
  <c r="BN5" i="5"/>
  <c r="BM5" i="5"/>
  <c r="BH5" i="5"/>
  <c r="BG5" i="5"/>
  <c r="BF5" i="5"/>
  <c r="BA5" i="5"/>
  <c r="AZ5" i="5"/>
  <c r="AY5" i="5"/>
  <c r="AT5" i="5"/>
  <c r="AS5" i="5"/>
  <c r="AR5" i="5"/>
  <c r="AM5" i="5"/>
  <c r="AL5" i="5"/>
  <c r="AK5" i="5"/>
  <c r="AF5" i="5"/>
  <c r="AE5" i="5"/>
  <c r="AD5" i="5"/>
  <c r="Y5" i="5"/>
  <c r="W5" i="5"/>
  <c r="CQ4" i="5"/>
  <c r="CP4" i="5"/>
  <c r="CO4" i="5"/>
  <c r="CJ4" i="5"/>
  <c r="CI4" i="5"/>
  <c r="CH4" i="5"/>
  <c r="CC4" i="5"/>
  <c r="CB4" i="5"/>
  <c r="CA4" i="5"/>
  <c r="BV4" i="5"/>
  <c r="BU4" i="5"/>
  <c r="BT4" i="5"/>
  <c r="BO4" i="5"/>
  <c r="BN4" i="5"/>
  <c r="BM4" i="5"/>
  <c r="BH4" i="5"/>
  <c r="BG4" i="5"/>
  <c r="BF4" i="5"/>
  <c r="BA4" i="5"/>
  <c r="AZ4" i="5"/>
  <c r="AY4" i="5"/>
  <c r="AT4" i="5"/>
  <c r="AS4" i="5"/>
  <c r="AR4" i="5"/>
  <c r="AM4" i="5"/>
  <c r="AL4" i="5"/>
  <c r="AK4" i="5"/>
  <c r="AF4" i="5"/>
  <c r="AE4" i="5"/>
  <c r="AD4" i="5"/>
  <c r="Y4" i="5"/>
  <c r="W4" i="5"/>
  <c r="CQ3" i="5"/>
  <c r="CP3" i="5"/>
  <c r="CO3" i="5"/>
  <c r="CJ3" i="5"/>
  <c r="CI3" i="5"/>
  <c r="CH3" i="5"/>
  <c r="CC3" i="5"/>
  <c r="CB3" i="5"/>
  <c r="CA3" i="5"/>
  <c r="BV3" i="5"/>
  <c r="BU3" i="5"/>
  <c r="BT3" i="5"/>
  <c r="BO3" i="5"/>
  <c r="BN3" i="5"/>
  <c r="BM3" i="5"/>
  <c r="BH3" i="5"/>
  <c r="BG3" i="5"/>
  <c r="BF3" i="5"/>
  <c r="BA3" i="5"/>
  <c r="AZ3" i="5"/>
  <c r="AY3" i="5"/>
  <c r="AT3" i="5"/>
  <c r="AS3" i="5"/>
  <c r="AR3" i="5"/>
  <c r="AM3" i="5"/>
  <c r="AL3" i="5"/>
  <c r="AK3" i="5"/>
  <c r="AF3" i="5"/>
  <c r="AE3" i="5"/>
  <c r="AD3" i="5"/>
  <c r="Y3" i="5"/>
  <c r="W3" i="5"/>
  <c r="CQ2" i="5"/>
  <c r="CP2" i="5"/>
  <c r="CO2" i="5"/>
  <c r="CJ2" i="5"/>
  <c r="CI2" i="5"/>
  <c r="CH2" i="5"/>
  <c r="CC2" i="5"/>
  <c r="CB2" i="5"/>
  <c r="CA2" i="5"/>
  <c r="BV2" i="5"/>
  <c r="BU2" i="5"/>
  <c r="BT2" i="5"/>
  <c r="BO2" i="5"/>
  <c r="BN2" i="5"/>
  <c r="BM2" i="5"/>
  <c r="BH2" i="5"/>
  <c r="BG2" i="5"/>
  <c r="BF2" i="5"/>
  <c r="BA2" i="5"/>
  <c r="AZ2" i="5"/>
  <c r="AY2" i="5"/>
  <c r="AT2" i="5"/>
  <c r="AS2" i="5"/>
  <c r="AR2" i="5"/>
  <c r="AM2" i="5"/>
  <c r="AL2" i="5"/>
  <c r="AK2" i="5"/>
  <c r="AF2" i="5"/>
  <c r="AE2" i="5"/>
  <c r="AD2" i="5"/>
  <c r="Y2" i="5"/>
  <c r="W2" i="5"/>
  <c r="X3" i="5"/>
  <c r="X4" i="5"/>
  <c r="X5" i="5"/>
  <c r="X6" i="5"/>
  <c r="X7" i="5"/>
  <c r="X8" i="5"/>
  <c r="X9" i="5"/>
  <c r="X10" i="5"/>
  <c r="X11" i="5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X28" i="5"/>
  <c r="X29" i="5"/>
  <c r="X30" i="5"/>
  <c r="X31" i="5"/>
  <c r="X32" i="5"/>
  <c r="X33" i="5"/>
  <c r="X34" i="5"/>
  <c r="X35" i="5"/>
  <c r="X36" i="5"/>
  <c r="X37" i="5"/>
  <c r="X38" i="5"/>
  <c r="X39" i="5"/>
  <c r="X40" i="5"/>
  <c r="X41" i="5"/>
  <c r="X42" i="5"/>
  <c r="X43" i="5"/>
  <c r="X44" i="5"/>
  <c r="X45" i="5"/>
  <c r="X46" i="5"/>
  <c r="X47" i="5"/>
  <c r="X48" i="5"/>
  <c r="X49" i="5"/>
  <c r="X50" i="5"/>
  <c r="X51" i="5"/>
  <c r="X52" i="5"/>
  <c r="X53" i="5"/>
  <c r="X54" i="5"/>
  <c r="X55" i="5"/>
  <c r="X56" i="5"/>
  <c r="X57" i="5"/>
  <c r="X58" i="5"/>
  <c r="X59" i="5"/>
  <c r="X61" i="5"/>
  <c r="X62" i="5"/>
  <c r="X63" i="5"/>
  <c r="X64" i="5"/>
  <c r="X65" i="5"/>
  <c r="X66" i="5"/>
  <c r="X67" i="5"/>
  <c r="X68" i="5"/>
  <c r="X69" i="5"/>
  <c r="X70" i="5"/>
  <c r="X71" i="5"/>
  <c r="X72" i="5"/>
  <c r="X73" i="5"/>
  <c r="X74" i="5"/>
  <c r="X75" i="5"/>
  <c r="X76" i="5"/>
  <c r="X77" i="5"/>
  <c r="X78" i="5"/>
  <c r="X79" i="5"/>
  <c r="X80" i="5"/>
  <c r="X81" i="5"/>
  <c r="X82" i="5"/>
  <c r="X83" i="5"/>
  <c r="X84" i="5"/>
  <c r="X85" i="5"/>
  <c r="X86" i="5"/>
  <c r="X87" i="5"/>
  <c r="X88" i="5"/>
  <c r="X89" i="5"/>
  <c r="X90" i="5"/>
  <c r="X91" i="5"/>
  <c r="X92" i="5"/>
  <c r="X93" i="5"/>
  <c r="X94" i="5"/>
  <c r="X95" i="5"/>
  <c r="X96" i="5"/>
  <c r="X97" i="5"/>
  <c r="X98" i="5"/>
  <c r="X99" i="5"/>
  <c r="X100" i="5"/>
  <c r="X101" i="5"/>
  <c r="X102" i="5"/>
  <c r="X103" i="5"/>
  <c r="X104" i="5"/>
  <c r="X105" i="5"/>
  <c r="X106" i="5"/>
  <c r="X107" i="5"/>
  <c r="X108" i="5"/>
  <c r="X109" i="5"/>
  <c r="X110" i="5"/>
  <c r="X111" i="5"/>
  <c r="X112" i="5"/>
  <c r="X113" i="5"/>
  <c r="X114" i="5"/>
  <c r="X115" i="5"/>
  <c r="X116" i="5"/>
  <c r="X117" i="5"/>
  <c r="X118" i="5"/>
  <c r="X119" i="5"/>
  <c r="X120" i="5"/>
  <c r="X121" i="5"/>
  <c r="X122" i="5"/>
  <c r="X123" i="5"/>
  <c r="X125" i="5"/>
  <c r="X126" i="5"/>
  <c r="X127" i="5"/>
  <c r="X128" i="5"/>
  <c r="X129" i="5"/>
  <c r="X130" i="5"/>
  <c r="X131" i="5"/>
  <c r="X132" i="5"/>
  <c r="X133" i="5"/>
  <c r="X134" i="5"/>
  <c r="X135" i="5"/>
  <c r="X136" i="5"/>
  <c r="X137" i="5"/>
  <c r="X138" i="5"/>
  <c r="X139" i="5"/>
  <c r="X140" i="5"/>
  <c r="X141" i="5"/>
  <c r="X142" i="5"/>
  <c r="X143" i="5"/>
  <c r="X144" i="5"/>
  <c r="X145" i="5"/>
  <c r="X146" i="5"/>
  <c r="X147" i="5"/>
  <c r="X148" i="5"/>
  <c r="X149" i="5"/>
  <c r="X150" i="5"/>
  <c r="X151" i="5"/>
  <c r="X152" i="5"/>
  <c r="X153" i="5"/>
  <c r="X154" i="5"/>
  <c r="X155" i="5"/>
  <c r="X156" i="5"/>
  <c r="X157" i="5"/>
  <c r="X158" i="5"/>
  <c r="X159" i="5"/>
  <c r="X160" i="5"/>
  <c r="X161" i="5"/>
  <c r="X162" i="5"/>
  <c r="X163" i="5"/>
  <c r="X164" i="5"/>
  <c r="X165" i="5"/>
  <c r="X166" i="5"/>
  <c r="X167" i="5"/>
  <c r="X168" i="5"/>
  <c r="X169" i="5"/>
  <c r="X170" i="5"/>
  <c r="X171" i="5"/>
  <c r="X172" i="5"/>
  <c r="X173" i="5"/>
  <c r="X174" i="5"/>
  <c r="X175" i="5"/>
  <c r="X176" i="5"/>
  <c r="X177" i="5"/>
  <c r="X178" i="5"/>
  <c r="X179" i="5"/>
  <c r="X180" i="5"/>
  <c r="X181" i="5"/>
  <c r="X182" i="5"/>
  <c r="X183" i="5"/>
  <c r="X184" i="5"/>
  <c r="X185" i="5"/>
  <c r="X186" i="5"/>
  <c r="X187" i="5"/>
  <c r="X188" i="5"/>
  <c r="X189" i="5"/>
  <c r="X190" i="5"/>
  <c r="X191" i="5"/>
  <c r="X192" i="5"/>
  <c r="X193" i="5"/>
  <c r="X194" i="5"/>
  <c r="X195" i="5"/>
  <c r="X196" i="5"/>
  <c r="X197" i="5"/>
  <c r="X198" i="5"/>
  <c r="X199" i="5"/>
  <c r="X200" i="5"/>
  <c r="X201" i="5"/>
  <c r="X202" i="5"/>
  <c r="X203" i="5"/>
  <c r="X204" i="5"/>
  <c r="X205" i="5"/>
  <c r="X206" i="5"/>
  <c r="X207" i="5"/>
  <c r="X208" i="5"/>
  <c r="X209" i="5"/>
  <c r="X210" i="5"/>
  <c r="X211" i="5"/>
  <c r="X212" i="5"/>
  <c r="X213" i="5"/>
  <c r="X214" i="5"/>
  <c r="X215" i="5"/>
  <c r="X216" i="5"/>
  <c r="X217" i="5"/>
  <c r="X218" i="5"/>
  <c r="X219" i="5"/>
  <c r="X220" i="5"/>
  <c r="X221" i="5"/>
  <c r="X222" i="5"/>
  <c r="X223" i="5"/>
  <c r="X224" i="5"/>
  <c r="X226" i="5"/>
  <c r="X227" i="5"/>
  <c r="X228" i="5"/>
  <c r="X229" i="5"/>
  <c r="X230" i="5"/>
  <c r="X231" i="5"/>
  <c r="X232" i="5"/>
  <c r="X233" i="5"/>
  <c r="X234" i="5"/>
  <c r="X235" i="5"/>
  <c r="X236" i="5"/>
  <c r="X237" i="5"/>
  <c r="X2" i="5"/>
  <c r="M84" i="10"/>
  <c r="J84" i="10"/>
  <c r="I84" i="10"/>
  <c r="H84" i="10"/>
  <c r="G84" i="10"/>
  <c r="E84" i="10"/>
  <c r="D84" i="10"/>
  <c r="C84" i="10"/>
  <c r="B84" i="10"/>
  <c r="F64" i="10"/>
  <c r="F55" i="10"/>
  <c r="F56" i="10"/>
  <c r="F57" i="10"/>
  <c r="F58" i="10"/>
  <c r="F59" i="10"/>
  <c r="F39" i="10"/>
  <c r="F40" i="10"/>
  <c r="F41" i="10"/>
  <c r="F42" i="10"/>
  <c r="F43" i="10"/>
  <c r="F44" i="10"/>
  <c r="F45" i="10"/>
  <c r="F46" i="10"/>
  <c r="F47" i="10"/>
  <c r="F48" i="10"/>
  <c r="F49" i="10"/>
  <c r="F16" i="10"/>
  <c r="N3" i="10"/>
  <c r="O3" i="10"/>
  <c r="Q3" i="10"/>
  <c r="R3" i="10"/>
  <c r="T3" i="10"/>
  <c r="U3" i="10"/>
  <c r="W3" i="10"/>
  <c r="X3" i="10"/>
  <c r="Z3" i="10"/>
  <c r="AA3" i="10"/>
  <c r="AC3" i="10"/>
  <c r="AD3" i="10"/>
  <c r="AF3" i="10"/>
  <c r="AG3" i="10"/>
  <c r="B81" i="10"/>
  <c r="F76" i="10"/>
  <c r="F75" i="10"/>
  <c r="F74" i="10"/>
  <c r="F72" i="10"/>
  <c r="F71" i="10"/>
  <c r="F70" i="10"/>
  <c r="F69" i="10"/>
  <c r="F68" i="10"/>
  <c r="F66" i="10"/>
  <c r="F65" i="10"/>
  <c r="F63" i="10"/>
  <c r="F62" i="10"/>
  <c r="F61" i="10"/>
  <c r="F60" i="10"/>
  <c r="F54" i="10"/>
  <c r="F52" i="10"/>
  <c r="F51" i="10"/>
  <c r="F50" i="10"/>
  <c r="F38" i="10"/>
  <c r="F36" i="10"/>
  <c r="F35" i="10"/>
  <c r="F34" i="10"/>
  <c r="F33" i="10"/>
  <c r="F32" i="10"/>
  <c r="F31" i="10"/>
  <c r="F30" i="10"/>
  <c r="F29" i="10"/>
  <c r="F28" i="10"/>
  <c r="F27" i="10"/>
  <c r="F25" i="10"/>
  <c r="F24" i="10"/>
  <c r="F23" i="10"/>
  <c r="F22" i="10"/>
  <c r="F21" i="10"/>
  <c r="F20" i="10"/>
  <c r="F19" i="10"/>
  <c r="F18" i="10"/>
  <c r="F17" i="10"/>
  <c r="F15" i="10"/>
  <c r="F14" i="10"/>
  <c r="F13" i="10"/>
  <c r="F12" i="10"/>
  <c r="F10" i="10"/>
  <c r="F9" i="10"/>
  <c r="F8" i="10"/>
  <c r="F7" i="10"/>
  <c r="F6" i="10"/>
  <c r="L3" i="10"/>
  <c r="K3" i="10"/>
  <c r="O1" i="10"/>
  <c r="N1" i="10"/>
  <c r="F75" i="9"/>
  <c r="F76" i="9"/>
  <c r="F62" i="9"/>
  <c r="F63" i="9"/>
  <c r="F64" i="9"/>
  <c r="F65" i="9"/>
  <c r="F58" i="9"/>
  <c r="F47" i="9"/>
  <c r="F48" i="9"/>
  <c r="F39" i="9"/>
  <c r="F40" i="9"/>
  <c r="F41" i="9"/>
  <c r="F42" i="9"/>
  <c r="F43" i="9"/>
  <c r="F44" i="9"/>
  <c r="F30" i="9"/>
  <c r="F31" i="9"/>
  <c r="F32" i="9"/>
  <c r="F33" i="9"/>
  <c r="F34" i="9"/>
  <c r="F16" i="9"/>
  <c r="F17" i="9"/>
  <c r="F18" i="9"/>
  <c r="F19" i="9"/>
  <c r="F20" i="9"/>
  <c r="F21" i="9"/>
  <c r="F22" i="9"/>
  <c r="F7" i="9"/>
  <c r="F8" i="9"/>
  <c r="F9" i="9"/>
  <c r="F10" i="9"/>
  <c r="F11" i="9"/>
  <c r="F12" i="9"/>
  <c r="N3" i="9"/>
  <c r="O3" i="9"/>
  <c r="Q3" i="9"/>
  <c r="R3" i="9"/>
  <c r="T3" i="9"/>
  <c r="U3" i="9"/>
  <c r="W3" i="9"/>
  <c r="X3" i="9"/>
  <c r="Z3" i="9"/>
  <c r="AA3" i="9"/>
  <c r="AC3" i="9"/>
  <c r="AD3" i="9"/>
  <c r="AF3" i="9"/>
  <c r="AG3" i="9"/>
  <c r="AI3" i="9"/>
  <c r="AJ3" i="9"/>
  <c r="AL3" i="9"/>
  <c r="AM3" i="9"/>
  <c r="AO3" i="9"/>
  <c r="AP3" i="9"/>
  <c r="B86" i="9"/>
  <c r="F81" i="9"/>
  <c r="F80" i="9"/>
  <c r="F79" i="9"/>
  <c r="F78" i="9"/>
  <c r="F77" i="9"/>
  <c r="F74" i="9"/>
  <c r="F72" i="9"/>
  <c r="F71" i="9"/>
  <c r="F70" i="9"/>
  <c r="F68" i="9"/>
  <c r="F67" i="9"/>
  <c r="F66" i="9"/>
  <c r="F61" i="9"/>
  <c r="F59" i="9"/>
  <c r="F57" i="9"/>
  <c r="F55" i="9"/>
  <c r="F54" i="9"/>
  <c r="F53" i="9"/>
  <c r="F51" i="9"/>
  <c r="F50" i="9"/>
  <c r="F49" i="9"/>
  <c r="F46" i="9"/>
  <c r="F38" i="9"/>
  <c r="F36" i="9"/>
  <c r="F35" i="9"/>
  <c r="F29" i="9"/>
  <c r="F27" i="9"/>
  <c r="F26" i="9"/>
  <c r="F25" i="9"/>
  <c r="F24" i="9"/>
  <c r="F23" i="9"/>
  <c r="F15" i="9"/>
  <c r="F13" i="9"/>
  <c r="AM6" i="9"/>
  <c r="AL6" i="9"/>
  <c r="AD6" i="9"/>
  <c r="AC6" i="9"/>
  <c r="F6" i="9"/>
  <c r="L3" i="9"/>
  <c r="K3" i="9"/>
  <c r="K7" i="4"/>
  <c r="AC6" i="1"/>
  <c r="N3" i="1"/>
  <c r="O3" i="1"/>
  <c r="Q3" i="1"/>
  <c r="R3" i="1"/>
  <c r="T3" i="1"/>
  <c r="U3" i="1"/>
  <c r="W3" i="1"/>
  <c r="X3" i="1"/>
  <c r="Z3" i="1"/>
  <c r="AA3" i="1"/>
  <c r="AC3" i="1"/>
  <c r="AD3" i="1"/>
  <c r="AF3" i="1"/>
  <c r="AG3" i="1"/>
  <c r="L3" i="1"/>
  <c r="K3" i="1"/>
  <c r="F28" i="1"/>
  <c r="F31" i="1"/>
  <c r="F107" i="1"/>
  <c r="F109" i="1"/>
  <c r="F123" i="1"/>
  <c r="F126" i="1"/>
  <c r="F128" i="1"/>
  <c r="F7" i="1"/>
  <c r="F9" i="1"/>
  <c r="F10" i="1"/>
  <c r="F11" i="1"/>
  <c r="F12" i="1"/>
  <c r="F13" i="1"/>
  <c r="F14" i="1"/>
  <c r="F16" i="1"/>
  <c r="F17" i="1"/>
  <c r="F18" i="1"/>
  <c r="F20" i="1"/>
  <c r="F21" i="1"/>
  <c r="F22" i="1"/>
  <c r="F23" i="1"/>
  <c r="F24" i="1"/>
  <c r="F26" i="1"/>
  <c r="F27" i="1"/>
  <c r="F29" i="1"/>
  <c r="F30" i="1"/>
  <c r="F32" i="1"/>
  <c r="F34" i="1"/>
  <c r="F35" i="1"/>
  <c r="F36" i="1"/>
  <c r="F38" i="1"/>
  <c r="F39" i="1"/>
  <c r="F41" i="1"/>
  <c r="F42" i="1"/>
  <c r="F43" i="1"/>
  <c r="F44" i="1"/>
  <c r="F45" i="1"/>
  <c r="F46" i="1"/>
  <c r="F48" i="1"/>
  <c r="F49" i="1"/>
  <c r="F50" i="1"/>
  <c r="F51" i="1"/>
  <c r="F52" i="1"/>
  <c r="F54" i="1"/>
  <c r="F55" i="1"/>
  <c r="F57" i="1"/>
  <c r="F58" i="1"/>
  <c r="F59" i="1"/>
  <c r="F60" i="1"/>
  <c r="F61" i="1"/>
  <c r="F62" i="1"/>
  <c r="F63" i="1"/>
  <c r="F64" i="1"/>
  <c r="F65" i="1"/>
  <c r="F66" i="1"/>
  <c r="F68" i="1"/>
  <c r="F69" i="1"/>
  <c r="F71" i="1"/>
  <c r="F72" i="1"/>
  <c r="F73" i="1"/>
  <c r="F74" i="1"/>
  <c r="F75" i="1"/>
  <c r="F77" i="1"/>
  <c r="F78" i="1"/>
  <c r="F79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7" i="1"/>
  <c r="F98" i="1"/>
  <c r="F99" i="1"/>
  <c r="F100" i="1"/>
  <c r="F101" i="1"/>
  <c r="F102" i="1"/>
  <c r="F103" i="1"/>
  <c r="F104" i="1"/>
  <c r="F105" i="1"/>
  <c r="F106" i="1"/>
  <c r="F108" i="1"/>
  <c r="F110" i="1"/>
  <c r="F111" i="1"/>
  <c r="F112" i="1"/>
  <c r="F113" i="1"/>
  <c r="F114" i="1"/>
  <c r="F116" i="1"/>
  <c r="F117" i="1"/>
  <c r="F119" i="1"/>
  <c r="F120" i="1"/>
  <c r="F121" i="1"/>
  <c r="F122" i="1"/>
  <c r="F124" i="1"/>
  <c r="F125" i="1"/>
  <c r="F127" i="1"/>
  <c r="F129" i="1"/>
  <c r="F131" i="1"/>
  <c r="F132" i="1"/>
  <c r="F134" i="1"/>
  <c r="F135" i="1"/>
  <c r="F136" i="1"/>
  <c r="F137" i="1"/>
  <c r="F138" i="1"/>
  <c r="F139" i="1"/>
  <c r="F6" i="1"/>
  <c r="V2" i="5"/>
  <c r="V3" i="5"/>
  <c r="Z3" i="5"/>
  <c r="AA3" i="5"/>
  <c r="AB3" i="5"/>
  <c r="AC3" i="5"/>
  <c r="AG3" i="5"/>
  <c r="AH3" i="5"/>
  <c r="AI3" i="5"/>
  <c r="AJ3" i="5"/>
  <c r="AN3" i="5"/>
  <c r="AO3" i="5"/>
  <c r="AP3" i="5"/>
  <c r="AQ3" i="5"/>
  <c r="AU3" i="5"/>
  <c r="AV3" i="5"/>
  <c r="AW3" i="5"/>
  <c r="AX3" i="5"/>
  <c r="BB3" i="5"/>
  <c r="BC3" i="5"/>
  <c r="BD3" i="5"/>
  <c r="BE3" i="5"/>
  <c r="BI3" i="5"/>
  <c r="BJ3" i="5"/>
  <c r="BK3" i="5"/>
  <c r="BL3" i="5"/>
  <c r="BP3" i="5"/>
  <c r="BQ3" i="5"/>
  <c r="BR3" i="5"/>
  <c r="BS3" i="5"/>
  <c r="BW3" i="5"/>
  <c r="BX3" i="5"/>
  <c r="BY3" i="5"/>
  <c r="BZ3" i="5"/>
  <c r="CD3" i="5"/>
  <c r="CE3" i="5"/>
  <c r="CF3" i="5"/>
  <c r="CG3" i="5"/>
  <c r="CK3" i="5"/>
  <c r="CL3" i="5"/>
  <c r="CM3" i="5"/>
  <c r="CN3" i="5"/>
  <c r="CR3" i="5"/>
  <c r="CS3" i="5"/>
  <c r="CT3" i="5"/>
  <c r="V4" i="5"/>
  <c r="Z4" i="5"/>
  <c r="AA4" i="5"/>
  <c r="AB4" i="5"/>
  <c r="AC4" i="5"/>
  <c r="AG4" i="5"/>
  <c r="AH4" i="5"/>
  <c r="AI4" i="5"/>
  <c r="AJ4" i="5"/>
  <c r="AN4" i="5"/>
  <c r="AO4" i="5"/>
  <c r="AP4" i="5"/>
  <c r="AQ4" i="5"/>
  <c r="AU4" i="5"/>
  <c r="AV4" i="5"/>
  <c r="AW4" i="5"/>
  <c r="AX4" i="5"/>
  <c r="BB4" i="5"/>
  <c r="BC4" i="5"/>
  <c r="BD4" i="5"/>
  <c r="BE4" i="5"/>
  <c r="BI4" i="5"/>
  <c r="BJ4" i="5"/>
  <c r="BK4" i="5"/>
  <c r="BL4" i="5"/>
  <c r="BP4" i="5"/>
  <c r="BQ4" i="5"/>
  <c r="BR4" i="5"/>
  <c r="BS4" i="5"/>
  <c r="BW4" i="5"/>
  <c r="BX4" i="5"/>
  <c r="BY4" i="5"/>
  <c r="BZ4" i="5"/>
  <c r="CD4" i="5"/>
  <c r="CE4" i="5"/>
  <c r="CF4" i="5"/>
  <c r="CG4" i="5"/>
  <c r="CK4" i="5"/>
  <c r="CL4" i="5"/>
  <c r="CM4" i="5"/>
  <c r="CN4" i="5"/>
  <c r="CR4" i="5"/>
  <c r="CS4" i="5"/>
  <c r="CT4" i="5"/>
  <c r="V5" i="5"/>
  <c r="Z5" i="5"/>
  <c r="AA5" i="5"/>
  <c r="AB5" i="5"/>
  <c r="AC5" i="5"/>
  <c r="AG5" i="5"/>
  <c r="AH5" i="5"/>
  <c r="AI5" i="5"/>
  <c r="AJ5" i="5"/>
  <c r="AN5" i="5"/>
  <c r="AO5" i="5"/>
  <c r="AP5" i="5"/>
  <c r="AQ5" i="5"/>
  <c r="AU5" i="5"/>
  <c r="AV5" i="5"/>
  <c r="AW5" i="5"/>
  <c r="AX5" i="5"/>
  <c r="BB5" i="5"/>
  <c r="BC5" i="5"/>
  <c r="BD5" i="5"/>
  <c r="BE5" i="5"/>
  <c r="BI5" i="5"/>
  <c r="BJ5" i="5"/>
  <c r="BK5" i="5"/>
  <c r="BL5" i="5"/>
  <c r="BP5" i="5"/>
  <c r="BQ5" i="5"/>
  <c r="BR5" i="5"/>
  <c r="BS5" i="5"/>
  <c r="BW5" i="5"/>
  <c r="BX5" i="5"/>
  <c r="BY5" i="5"/>
  <c r="BZ5" i="5"/>
  <c r="CD5" i="5"/>
  <c r="CE5" i="5"/>
  <c r="CF5" i="5"/>
  <c r="CG5" i="5"/>
  <c r="CK5" i="5"/>
  <c r="CL5" i="5"/>
  <c r="CM5" i="5"/>
  <c r="CN5" i="5"/>
  <c r="CR5" i="5"/>
  <c r="CS5" i="5"/>
  <c r="CT5" i="5"/>
  <c r="V6" i="5"/>
  <c r="Z6" i="5"/>
  <c r="AA6" i="5"/>
  <c r="AB6" i="5"/>
  <c r="AC6" i="5"/>
  <c r="AG6" i="5"/>
  <c r="AH6" i="5"/>
  <c r="AI6" i="5"/>
  <c r="AJ6" i="5"/>
  <c r="AN6" i="5"/>
  <c r="AO6" i="5"/>
  <c r="AP6" i="5"/>
  <c r="AQ6" i="5"/>
  <c r="AU6" i="5"/>
  <c r="AV6" i="5"/>
  <c r="AW6" i="5"/>
  <c r="AX6" i="5"/>
  <c r="BB6" i="5"/>
  <c r="BC6" i="5"/>
  <c r="BD6" i="5"/>
  <c r="BE6" i="5"/>
  <c r="BI6" i="5"/>
  <c r="BJ6" i="5"/>
  <c r="BK6" i="5"/>
  <c r="BL6" i="5"/>
  <c r="BP6" i="5"/>
  <c r="BQ6" i="5"/>
  <c r="BR6" i="5"/>
  <c r="BS6" i="5"/>
  <c r="BW6" i="5"/>
  <c r="BX6" i="5"/>
  <c r="BY6" i="5"/>
  <c r="BZ6" i="5"/>
  <c r="CD6" i="5"/>
  <c r="CE6" i="5"/>
  <c r="CF6" i="5"/>
  <c r="CG6" i="5"/>
  <c r="CK6" i="5"/>
  <c r="CL6" i="5"/>
  <c r="CM6" i="5"/>
  <c r="CN6" i="5"/>
  <c r="CR6" i="5"/>
  <c r="CS6" i="5"/>
  <c r="CT6" i="5"/>
  <c r="V7" i="5"/>
  <c r="Z7" i="5"/>
  <c r="AA7" i="5"/>
  <c r="AB7" i="5"/>
  <c r="AC7" i="5"/>
  <c r="AG7" i="5"/>
  <c r="AH7" i="5"/>
  <c r="AI7" i="5"/>
  <c r="AJ7" i="5"/>
  <c r="AN7" i="5"/>
  <c r="AO7" i="5"/>
  <c r="AP7" i="5"/>
  <c r="AQ7" i="5"/>
  <c r="AU7" i="5"/>
  <c r="AV7" i="5"/>
  <c r="AW7" i="5"/>
  <c r="AX7" i="5"/>
  <c r="BB7" i="5"/>
  <c r="BC7" i="5"/>
  <c r="BD7" i="5"/>
  <c r="BE7" i="5"/>
  <c r="BI7" i="5"/>
  <c r="BJ7" i="5"/>
  <c r="BK7" i="5"/>
  <c r="BL7" i="5"/>
  <c r="BP7" i="5"/>
  <c r="BQ7" i="5"/>
  <c r="BR7" i="5"/>
  <c r="BS7" i="5"/>
  <c r="BW7" i="5"/>
  <c r="BX7" i="5"/>
  <c r="BY7" i="5"/>
  <c r="BZ7" i="5"/>
  <c r="CD7" i="5"/>
  <c r="CE7" i="5"/>
  <c r="CF7" i="5"/>
  <c r="CG7" i="5"/>
  <c r="CK7" i="5"/>
  <c r="CL7" i="5"/>
  <c r="CM7" i="5"/>
  <c r="CN7" i="5"/>
  <c r="CR7" i="5"/>
  <c r="CS7" i="5"/>
  <c r="CT7" i="5"/>
  <c r="V8" i="5"/>
  <c r="Z8" i="5"/>
  <c r="AA8" i="5"/>
  <c r="AB8" i="5"/>
  <c r="AC8" i="5"/>
  <c r="AG8" i="5"/>
  <c r="AH8" i="5"/>
  <c r="AI8" i="5"/>
  <c r="AJ8" i="5"/>
  <c r="AN8" i="5"/>
  <c r="AO8" i="5"/>
  <c r="AP8" i="5"/>
  <c r="AQ8" i="5"/>
  <c r="AU8" i="5"/>
  <c r="AV8" i="5"/>
  <c r="AW8" i="5"/>
  <c r="AX8" i="5"/>
  <c r="BB8" i="5"/>
  <c r="BC8" i="5"/>
  <c r="BD8" i="5"/>
  <c r="BE8" i="5"/>
  <c r="BI8" i="5"/>
  <c r="BJ8" i="5"/>
  <c r="BK8" i="5"/>
  <c r="BL8" i="5"/>
  <c r="BP8" i="5"/>
  <c r="BQ8" i="5"/>
  <c r="BR8" i="5"/>
  <c r="BS8" i="5"/>
  <c r="BW8" i="5"/>
  <c r="BX8" i="5"/>
  <c r="BY8" i="5"/>
  <c r="BZ8" i="5"/>
  <c r="CD8" i="5"/>
  <c r="CE8" i="5"/>
  <c r="CF8" i="5"/>
  <c r="CG8" i="5"/>
  <c r="CK8" i="5"/>
  <c r="CL8" i="5"/>
  <c r="CM8" i="5"/>
  <c r="CN8" i="5"/>
  <c r="CR8" i="5"/>
  <c r="CS8" i="5"/>
  <c r="CT8" i="5"/>
  <c r="V9" i="5"/>
  <c r="Z9" i="5"/>
  <c r="AA9" i="5"/>
  <c r="AB9" i="5"/>
  <c r="AC9" i="5"/>
  <c r="AG9" i="5"/>
  <c r="AH9" i="5"/>
  <c r="AI9" i="5"/>
  <c r="AJ9" i="5"/>
  <c r="AN9" i="5"/>
  <c r="AO9" i="5"/>
  <c r="AP9" i="5"/>
  <c r="AQ9" i="5"/>
  <c r="AU9" i="5"/>
  <c r="AV9" i="5"/>
  <c r="AW9" i="5"/>
  <c r="AX9" i="5"/>
  <c r="BB9" i="5"/>
  <c r="BC9" i="5"/>
  <c r="BD9" i="5"/>
  <c r="BE9" i="5"/>
  <c r="BI9" i="5"/>
  <c r="BJ9" i="5"/>
  <c r="BK9" i="5"/>
  <c r="BL9" i="5"/>
  <c r="BP9" i="5"/>
  <c r="BQ9" i="5"/>
  <c r="BR9" i="5"/>
  <c r="BS9" i="5"/>
  <c r="BW9" i="5"/>
  <c r="BX9" i="5"/>
  <c r="BY9" i="5"/>
  <c r="BZ9" i="5"/>
  <c r="CD9" i="5"/>
  <c r="CE9" i="5"/>
  <c r="CF9" i="5"/>
  <c r="CG9" i="5"/>
  <c r="CK9" i="5"/>
  <c r="CL9" i="5"/>
  <c r="CM9" i="5"/>
  <c r="CN9" i="5"/>
  <c r="CR9" i="5"/>
  <c r="CS9" i="5"/>
  <c r="CT9" i="5"/>
  <c r="V10" i="5"/>
  <c r="Z10" i="5"/>
  <c r="AA10" i="5"/>
  <c r="AB10" i="5"/>
  <c r="AC10" i="5"/>
  <c r="AG10" i="5"/>
  <c r="AH10" i="5"/>
  <c r="AI10" i="5"/>
  <c r="AJ10" i="5"/>
  <c r="AN10" i="5"/>
  <c r="AO10" i="5"/>
  <c r="AP10" i="5"/>
  <c r="AQ10" i="5"/>
  <c r="AU10" i="5"/>
  <c r="AV10" i="5"/>
  <c r="AW10" i="5"/>
  <c r="AX10" i="5"/>
  <c r="BB10" i="5"/>
  <c r="BC10" i="5"/>
  <c r="BD10" i="5"/>
  <c r="BE10" i="5"/>
  <c r="BI10" i="5"/>
  <c r="BJ10" i="5"/>
  <c r="BK10" i="5"/>
  <c r="BL10" i="5"/>
  <c r="BP10" i="5"/>
  <c r="BQ10" i="5"/>
  <c r="BR10" i="5"/>
  <c r="BS10" i="5"/>
  <c r="BW10" i="5"/>
  <c r="BX10" i="5"/>
  <c r="BY10" i="5"/>
  <c r="BZ10" i="5"/>
  <c r="CD10" i="5"/>
  <c r="CE10" i="5"/>
  <c r="CF10" i="5"/>
  <c r="CG10" i="5"/>
  <c r="CK10" i="5"/>
  <c r="CL10" i="5"/>
  <c r="CM10" i="5"/>
  <c r="CN10" i="5"/>
  <c r="CR10" i="5"/>
  <c r="CS10" i="5"/>
  <c r="CT10" i="5"/>
  <c r="V11" i="5"/>
  <c r="Z11" i="5"/>
  <c r="AA11" i="5"/>
  <c r="AB11" i="5"/>
  <c r="AC11" i="5"/>
  <c r="AG11" i="5"/>
  <c r="AH11" i="5"/>
  <c r="AI11" i="5"/>
  <c r="AJ11" i="5"/>
  <c r="AN11" i="5"/>
  <c r="AO11" i="5"/>
  <c r="AP11" i="5"/>
  <c r="AQ11" i="5"/>
  <c r="AU11" i="5"/>
  <c r="AV11" i="5"/>
  <c r="AW11" i="5"/>
  <c r="AX11" i="5"/>
  <c r="BB11" i="5"/>
  <c r="BC11" i="5"/>
  <c r="BD11" i="5"/>
  <c r="BE11" i="5"/>
  <c r="BI11" i="5"/>
  <c r="BJ11" i="5"/>
  <c r="BK11" i="5"/>
  <c r="BL11" i="5"/>
  <c r="BP11" i="5"/>
  <c r="BQ11" i="5"/>
  <c r="BR11" i="5"/>
  <c r="BS11" i="5"/>
  <c r="BW11" i="5"/>
  <c r="BX11" i="5"/>
  <c r="BY11" i="5"/>
  <c r="BZ11" i="5"/>
  <c r="CD11" i="5"/>
  <c r="CE11" i="5"/>
  <c r="CF11" i="5"/>
  <c r="CG11" i="5"/>
  <c r="CK11" i="5"/>
  <c r="CL11" i="5"/>
  <c r="CM11" i="5"/>
  <c r="CN11" i="5"/>
  <c r="CR11" i="5"/>
  <c r="CS11" i="5"/>
  <c r="CT11" i="5"/>
  <c r="V12" i="5"/>
  <c r="Z12" i="5"/>
  <c r="AA12" i="5"/>
  <c r="AB12" i="5"/>
  <c r="AC12" i="5"/>
  <c r="AG12" i="5"/>
  <c r="AH12" i="5"/>
  <c r="AI12" i="5"/>
  <c r="AJ12" i="5"/>
  <c r="AN12" i="5"/>
  <c r="AO12" i="5"/>
  <c r="AP12" i="5"/>
  <c r="AQ12" i="5"/>
  <c r="AU12" i="5"/>
  <c r="AV12" i="5"/>
  <c r="AW12" i="5"/>
  <c r="AX12" i="5"/>
  <c r="BB12" i="5"/>
  <c r="BC12" i="5"/>
  <c r="BD12" i="5"/>
  <c r="BE12" i="5"/>
  <c r="BI12" i="5"/>
  <c r="BJ12" i="5"/>
  <c r="BK12" i="5"/>
  <c r="BL12" i="5"/>
  <c r="BP12" i="5"/>
  <c r="BQ12" i="5"/>
  <c r="BR12" i="5"/>
  <c r="BS12" i="5"/>
  <c r="BW12" i="5"/>
  <c r="BX12" i="5"/>
  <c r="BY12" i="5"/>
  <c r="BZ12" i="5"/>
  <c r="CD12" i="5"/>
  <c r="CE12" i="5"/>
  <c r="CF12" i="5"/>
  <c r="CG12" i="5"/>
  <c r="CK12" i="5"/>
  <c r="CL12" i="5"/>
  <c r="CM12" i="5"/>
  <c r="CN12" i="5"/>
  <c r="CR12" i="5"/>
  <c r="CS12" i="5"/>
  <c r="CT12" i="5"/>
  <c r="V13" i="5"/>
  <c r="Z13" i="5"/>
  <c r="AA13" i="5"/>
  <c r="AB13" i="5"/>
  <c r="AC13" i="5"/>
  <c r="AG13" i="5"/>
  <c r="AH13" i="5"/>
  <c r="AI13" i="5"/>
  <c r="AJ13" i="5"/>
  <c r="AN13" i="5"/>
  <c r="AO13" i="5"/>
  <c r="AP13" i="5"/>
  <c r="AQ13" i="5"/>
  <c r="AU13" i="5"/>
  <c r="AV13" i="5"/>
  <c r="AW13" i="5"/>
  <c r="AX13" i="5"/>
  <c r="BB13" i="5"/>
  <c r="BC13" i="5"/>
  <c r="BD13" i="5"/>
  <c r="BE13" i="5"/>
  <c r="BI13" i="5"/>
  <c r="BJ13" i="5"/>
  <c r="BK13" i="5"/>
  <c r="BL13" i="5"/>
  <c r="BP13" i="5"/>
  <c r="BQ13" i="5"/>
  <c r="BR13" i="5"/>
  <c r="BS13" i="5"/>
  <c r="BW13" i="5"/>
  <c r="BX13" i="5"/>
  <c r="BY13" i="5"/>
  <c r="BZ13" i="5"/>
  <c r="CD13" i="5"/>
  <c r="CE13" i="5"/>
  <c r="CF13" i="5"/>
  <c r="CG13" i="5"/>
  <c r="CK13" i="5"/>
  <c r="CL13" i="5"/>
  <c r="CM13" i="5"/>
  <c r="CN13" i="5"/>
  <c r="CR13" i="5"/>
  <c r="CS13" i="5"/>
  <c r="CT13" i="5"/>
  <c r="V14" i="5"/>
  <c r="Z14" i="5"/>
  <c r="AA14" i="5"/>
  <c r="AB14" i="5"/>
  <c r="AC14" i="5"/>
  <c r="AG14" i="5"/>
  <c r="AH14" i="5"/>
  <c r="AI14" i="5"/>
  <c r="AJ14" i="5"/>
  <c r="AN14" i="5"/>
  <c r="AO14" i="5"/>
  <c r="AP14" i="5"/>
  <c r="AQ14" i="5"/>
  <c r="AU14" i="5"/>
  <c r="AV14" i="5"/>
  <c r="AW14" i="5"/>
  <c r="AX14" i="5"/>
  <c r="BB14" i="5"/>
  <c r="BC14" i="5"/>
  <c r="BD14" i="5"/>
  <c r="BE14" i="5"/>
  <c r="BI14" i="5"/>
  <c r="BJ14" i="5"/>
  <c r="BK14" i="5"/>
  <c r="BL14" i="5"/>
  <c r="BP14" i="5"/>
  <c r="BQ14" i="5"/>
  <c r="BR14" i="5"/>
  <c r="BS14" i="5"/>
  <c r="BW14" i="5"/>
  <c r="BX14" i="5"/>
  <c r="BY14" i="5"/>
  <c r="BZ14" i="5"/>
  <c r="CD14" i="5"/>
  <c r="CE14" i="5"/>
  <c r="CF14" i="5"/>
  <c r="CG14" i="5"/>
  <c r="CK14" i="5"/>
  <c r="CL14" i="5"/>
  <c r="CM14" i="5"/>
  <c r="CN14" i="5"/>
  <c r="CR14" i="5"/>
  <c r="CS14" i="5"/>
  <c r="CT14" i="5"/>
  <c r="V15" i="5"/>
  <c r="Z15" i="5"/>
  <c r="AA15" i="5"/>
  <c r="AB15" i="5"/>
  <c r="AC15" i="5"/>
  <c r="AG15" i="5"/>
  <c r="AH15" i="5"/>
  <c r="AI15" i="5"/>
  <c r="AJ15" i="5"/>
  <c r="AN15" i="5"/>
  <c r="AO15" i="5"/>
  <c r="AP15" i="5"/>
  <c r="AQ15" i="5"/>
  <c r="AU15" i="5"/>
  <c r="AV15" i="5"/>
  <c r="AW15" i="5"/>
  <c r="AX15" i="5"/>
  <c r="BB15" i="5"/>
  <c r="BC15" i="5"/>
  <c r="BD15" i="5"/>
  <c r="BE15" i="5"/>
  <c r="BI15" i="5"/>
  <c r="BJ15" i="5"/>
  <c r="BK15" i="5"/>
  <c r="BL15" i="5"/>
  <c r="BP15" i="5"/>
  <c r="BQ15" i="5"/>
  <c r="BR15" i="5"/>
  <c r="BS15" i="5"/>
  <c r="BW15" i="5"/>
  <c r="BX15" i="5"/>
  <c r="BY15" i="5"/>
  <c r="BZ15" i="5"/>
  <c r="CD15" i="5"/>
  <c r="CE15" i="5"/>
  <c r="CF15" i="5"/>
  <c r="CG15" i="5"/>
  <c r="CK15" i="5"/>
  <c r="CL15" i="5"/>
  <c r="CM15" i="5"/>
  <c r="CN15" i="5"/>
  <c r="CR15" i="5"/>
  <c r="CS15" i="5"/>
  <c r="CT15" i="5"/>
  <c r="V16" i="5"/>
  <c r="Z16" i="5"/>
  <c r="AA16" i="5"/>
  <c r="AB16" i="5"/>
  <c r="AC16" i="5"/>
  <c r="AG16" i="5"/>
  <c r="AH16" i="5"/>
  <c r="AI16" i="5"/>
  <c r="AJ16" i="5"/>
  <c r="AN16" i="5"/>
  <c r="AO16" i="5"/>
  <c r="AP16" i="5"/>
  <c r="AQ16" i="5"/>
  <c r="AU16" i="5"/>
  <c r="AV16" i="5"/>
  <c r="AW16" i="5"/>
  <c r="AX16" i="5"/>
  <c r="BB16" i="5"/>
  <c r="BC16" i="5"/>
  <c r="BD16" i="5"/>
  <c r="BE16" i="5"/>
  <c r="BI16" i="5"/>
  <c r="BJ16" i="5"/>
  <c r="BK16" i="5"/>
  <c r="BL16" i="5"/>
  <c r="BP16" i="5"/>
  <c r="BQ16" i="5"/>
  <c r="BR16" i="5"/>
  <c r="BS16" i="5"/>
  <c r="BW16" i="5"/>
  <c r="BX16" i="5"/>
  <c r="BY16" i="5"/>
  <c r="BZ16" i="5"/>
  <c r="CD16" i="5"/>
  <c r="CE16" i="5"/>
  <c r="CF16" i="5"/>
  <c r="CG16" i="5"/>
  <c r="CK16" i="5"/>
  <c r="CL16" i="5"/>
  <c r="CM16" i="5"/>
  <c r="CN16" i="5"/>
  <c r="CR16" i="5"/>
  <c r="CS16" i="5"/>
  <c r="CT16" i="5"/>
  <c r="V17" i="5"/>
  <c r="Z17" i="5"/>
  <c r="AA17" i="5"/>
  <c r="AB17" i="5"/>
  <c r="AC17" i="5"/>
  <c r="AG17" i="5"/>
  <c r="AH17" i="5"/>
  <c r="AI17" i="5"/>
  <c r="AJ17" i="5"/>
  <c r="AN17" i="5"/>
  <c r="AO17" i="5"/>
  <c r="AP17" i="5"/>
  <c r="AQ17" i="5"/>
  <c r="AU17" i="5"/>
  <c r="AV17" i="5"/>
  <c r="AW17" i="5"/>
  <c r="AX17" i="5"/>
  <c r="BB17" i="5"/>
  <c r="BC17" i="5"/>
  <c r="BD17" i="5"/>
  <c r="BE17" i="5"/>
  <c r="BI17" i="5"/>
  <c r="BJ17" i="5"/>
  <c r="BK17" i="5"/>
  <c r="BL17" i="5"/>
  <c r="BP17" i="5"/>
  <c r="BQ17" i="5"/>
  <c r="BR17" i="5"/>
  <c r="BS17" i="5"/>
  <c r="BW17" i="5"/>
  <c r="BX17" i="5"/>
  <c r="BY17" i="5"/>
  <c r="BZ17" i="5"/>
  <c r="CD17" i="5"/>
  <c r="CE17" i="5"/>
  <c r="CF17" i="5"/>
  <c r="CG17" i="5"/>
  <c r="CK17" i="5"/>
  <c r="CL17" i="5"/>
  <c r="CM17" i="5"/>
  <c r="CN17" i="5"/>
  <c r="CR17" i="5"/>
  <c r="CS17" i="5"/>
  <c r="CT17" i="5"/>
  <c r="V18" i="5"/>
  <c r="Z18" i="5"/>
  <c r="AA18" i="5"/>
  <c r="AB18" i="5"/>
  <c r="AC18" i="5"/>
  <c r="AG18" i="5"/>
  <c r="AH18" i="5"/>
  <c r="AI18" i="5"/>
  <c r="AJ18" i="5"/>
  <c r="AN18" i="5"/>
  <c r="AO18" i="5"/>
  <c r="AP18" i="5"/>
  <c r="AQ18" i="5"/>
  <c r="AU18" i="5"/>
  <c r="AV18" i="5"/>
  <c r="AW18" i="5"/>
  <c r="AX18" i="5"/>
  <c r="BB18" i="5"/>
  <c r="BC18" i="5"/>
  <c r="BD18" i="5"/>
  <c r="BE18" i="5"/>
  <c r="BI18" i="5"/>
  <c r="BJ18" i="5"/>
  <c r="BK18" i="5"/>
  <c r="BL18" i="5"/>
  <c r="BP18" i="5"/>
  <c r="BQ18" i="5"/>
  <c r="BR18" i="5"/>
  <c r="BS18" i="5"/>
  <c r="BW18" i="5"/>
  <c r="BX18" i="5"/>
  <c r="BY18" i="5"/>
  <c r="BZ18" i="5"/>
  <c r="CD18" i="5"/>
  <c r="CE18" i="5"/>
  <c r="CF18" i="5"/>
  <c r="CG18" i="5"/>
  <c r="CK18" i="5"/>
  <c r="CL18" i="5"/>
  <c r="CM18" i="5"/>
  <c r="CN18" i="5"/>
  <c r="CR18" i="5"/>
  <c r="CS18" i="5"/>
  <c r="CT18" i="5"/>
  <c r="V19" i="5"/>
  <c r="Z19" i="5"/>
  <c r="AA19" i="5"/>
  <c r="AB19" i="5"/>
  <c r="AC19" i="5"/>
  <c r="AG19" i="5"/>
  <c r="AH19" i="5"/>
  <c r="AI19" i="5"/>
  <c r="AJ19" i="5"/>
  <c r="AN19" i="5"/>
  <c r="AO19" i="5"/>
  <c r="AP19" i="5"/>
  <c r="AQ19" i="5"/>
  <c r="AU19" i="5"/>
  <c r="AV19" i="5"/>
  <c r="AW19" i="5"/>
  <c r="AX19" i="5"/>
  <c r="BB19" i="5"/>
  <c r="BC19" i="5"/>
  <c r="BD19" i="5"/>
  <c r="BE19" i="5"/>
  <c r="BI19" i="5"/>
  <c r="BJ19" i="5"/>
  <c r="BK19" i="5"/>
  <c r="BL19" i="5"/>
  <c r="BP19" i="5"/>
  <c r="BQ19" i="5"/>
  <c r="BR19" i="5"/>
  <c r="BS19" i="5"/>
  <c r="BW19" i="5"/>
  <c r="BX19" i="5"/>
  <c r="BY19" i="5"/>
  <c r="BZ19" i="5"/>
  <c r="CD19" i="5"/>
  <c r="CE19" i="5"/>
  <c r="CF19" i="5"/>
  <c r="CG19" i="5"/>
  <c r="CK19" i="5"/>
  <c r="CL19" i="5"/>
  <c r="CM19" i="5"/>
  <c r="CN19" i="5"/>
  <c r="CR19" i="5"/>
  <c r="CS19" i="5"/>
  <c r="CT19" i="5"/>
  <c r="V20" i="5"/>
  <c r="Z20" i="5"/>
  <c r="AA20" i="5"/>
  <c r="AB20" i="5"/>
  <c r="AC20" i="5"/>
  <c r="AG20" i="5"/>
  <c r="AH20" i="5"/>
  <c r="AI20" i="5"/>
  <c r="AJ20" i="5"/>
  <c r="AN20" i="5"/>
  <c r="AO20" i="5"/>
  <c r="AP20" i="5"/>
  <c r="AQ20" i="5"/>
  <c r="AU20" i="5"/>
  <c r="AV20" i="5"/>
  <c r="AW20" i="5"/>
  <c r="AX20" i="5"/>
  <c r="BB20" i="5"/>
  <c r="BC20" i="5"/>
  <c r="BD20" i="5"/>
  <c r="BE20" i="5"/>
  <c r="BI20" i="5"/>
  <c r="BJ20" i="5"/>
  <c r="BK20" i="5"/>
  <c r="BL20" i="5"/>
  <c r="BP20" i="5"/>
  <c r="BQ20" i="5"/>
  <c r="BR20" i="5"/>
  <c r="BS20" i="5"/>
  <c r="BW20" i="5"/>
  <c r="BX20" i="5"/>
  <c r="BY20" i="5"/>
  <c r="BZ20" i="5"/>
  <c r="CD20" i="5"/>
  <c r="CE20" i="5"/>
  <c r="CF20" i="5"/>
  <c r="CG20" i="5"/>
  <c r="CK20" i="5"/>
  <c r="CL20" i="5"/>
  <c r="CM20" i="5"/>
  <c r="CN20" i="5"/>
  <c r="CR20" i="5"/>
  <c r="CS20" i="5"/>
  <c r="CT20" i="5"/>
  <c r="V21" i="5"/>
  <c r="Z21" i="5"/>
  <c r="AA21" i="5"/>
  <c r="AB21" i="5"/>
  <c r="AC21" i="5"/>
  <c r="AG21" i="5"/>
  <c r="AH21" i="5"/>
  <c r="AI21" i="5"/>
  <c r="AJ21" i="5"/>
  <c r="AN21" i="5"/>
  <c r="AO21" i="5"/>
  <c r="AP21" i="5"/>
  <c r="AQ21" i="5"/>
  <c r="AU21" i="5"/>
  <c r="AV21" i="5"/>
  <c r="AW21" i="5"/>
  <c r="AX21" i="5"/>
  <c r="BB21" i="5"/>
  <c r="BC21" i="5"/>
  <c r="BD21" i="5"/>
  <c r="BE21" i="5"/>
  <c r="BI21" i="5"/>
  <c r="BJ21" i="5"/>
  <c r="BK21" i="5"/>
  <c r="BL21" i="5"/>
  <c r="BP21" i="5"/>
  <c r="BQ21" i="5"/>
  <c r="BR21" i="5"/>
  <c r="BS21" i="5"/>
  <c r="BW21" i="5"/>
  <c r="BX21" i="5"/>
  <c r="BY21" i="5"/>
  <c r="BZ21" i="5"/>
  <c r="CD21" i="5"/>
  <c r="CE21" i="5"/>
  <c r="CF21" i="5"/>
  <c r="CG21" i="5"/>
  <c r="CK21" i="5"/>
  <c r="CL21" i="5"/>
  <c r="CM21" i="5"/>
  <c r="CN21" i="5"/>
  <c r="CR21" i="5"/>
  <c r="CS21" i="5"/>
  <c r="CT21" i="5"/>
  <c r="V22" i="5"/>
  <c r="Z22" i="5"/>
  <c r="AA22" i="5"/>
  <c r="AB22" i="5"/>
  <c r="AC22" i="5"/>
  <c r="AG22" i="5"/>
  <c r="AH22" i="5"/>
  <c r="AI22" i="5"/>
  <c r="AJ22" i="5"/>
  <c r="AN22" i="5"/>
  <c r="AO22" i="5"/>
  <c r="AP22" i="5"/>
  <c r="AQ22" i="5"/>
  <c r="AU22" i="5"/>
  <c r="AV22" i="5"/>
  <c r="AW22" i="5"/>
  <c r="AX22" i="5"/>
  <c r="BB22" i="5"/>
  <c r="BC22" i="5"/>
  <c r="BD22" i="5"/>
  <c r="BE22" i="5"/>
  <c r="BI22" i="5"/>
  <c r="BJ22" i="5"/>
  <c r="BK22" i="5"/>
  <c r="BL22" i="5"/>
  <c r="BP22" i="5"/>
  <c r="BQ22" i="5"/>
  <c r="BR22" i="5"/>
  <c r="BS22" i="5"/>
  <c r="BW22" i="5"/>
  <c r="BX22" i="5"/>
  <c r="BY22" i="5"/>
  <c r="BZ22" i="5"/>
  <c r="CD22" i="5"/>
  <c r="CE22" i="5"/>
  <c r="CF22" i="5"/>
  <c r="CG22" i="5"/>
  <c r="CK22" i="5"/>
  <c r="CL22" i="5"/>
  <c r="CM22" i="5"/>
  <c r="CN22" i="5"/>
  <c r="CR22" i="5"/>
  <c r="CS22" i="5"/>
  <c r="CT22" i="5"/>
  <c r="V23" i="5"/>
  <c r="Z23" i="5"/>
  <c r="AA23" i="5"/>
  <c r="AB23" i="5"/>
  <c r="AC23" i="5"/>
  <c r="AG23" i="5"/>
  <c r="AH23" i="5"/>
  <c r="AI23" i="5"/>
  <c r="AJ23" i="5"/>
  <c r="AN23" i="5"/>
  <c r="AO23" i="5"/>
  <c r="AP23" i="5"/>
  <c r="AQ23" i="5"/>
  <c r="AU23" i="5"/>
  <c r="AV23" i="5"/>
  <c r="AW23" i="5"/>
  <c r="AX23" i="5"/>
  <c r="BB23" i="5"/>
  <c r="BC23" i="5"/>
  <c r="BD23" i="5"/>
  <c r="BE23" i="5"/>
  <c r="BI23" i="5"/>
  <c r="BJ23" i="5"/>
  <c r="BK23" i="5"/>
  <c r="BL23" i="5"/>
  <c r="BP23" i="5"/>
  <c r="BQ23" i="5"/>
  <c r="BR23" i="5"/>
  <c r="BS23" i="5"/>
  <c r="BW23" i="5"/>
  <c r="BX23" i="5"/>
  <c r="BY23" i="5"/>
  <c r="BZ23" i="5"/>
  <c r="CD23" i="5"/>
  <c r="CE23" i="5"/>
  <c r="CF23" i="5"/>
  <c r="CG23" i="5"/>
  <c r="CK23" i="5"/>
  <c r="CL23" i="5"/>
  <c r="CM23" i="5"/>
  <c r="CN23" i="5"/>
  <c r="CR23" i="5"/>
  <c r="CS23" i="5"/>
  <c r="CT23" i="5"/>
  <c r="V24" i="5"/>
  <c r="Z24" i="5"/>
  <c r="AA24" i="5"/>
  <c r="AB24" i="5"/>
  <c r="AC24" i="5"/>
  <c r="AG24" i="5"/>
  <c r="AH24" i="5"/>
  <c r="AI24" i="5"/>
  <c r="AJ24" i="5"/>
  <c r="AN24" i="5"/>
  <c r="AO24" i="5"/>
  <c r="AP24" i="5"/>
  <c r="AQ24" i="5"/>
  <c r="AU24" i="5"/>
  <c r="AV24" i="5"/>
  <c r="AW24" i="5"/>
  <c r="AX24" i="5"/>
  <c r="BB24" i="5"/>
  <c r="BC24" i="5"/>
  <c r="BD24" i="5"/>
  <c r="BE24" i="5"/>
  <c r="BI24" i="5"/>
  <c r="BJ24" i="5"/>
  <c r="BK24" i="5"/>
  <c r="BL24" i="5"/>
  <c r="BP24" i="5"/>
  <c r="BQ24" i="5"/>
  <c r="BR24" i="5"/>
  <c r="BS24" i="5"/>
  <c r="BW24" i="5"/>
  <c r="BX24" i="5"/>
  <c r="BY24" i="5"/>
  <c r="BZ24" i="5"/>
  <c r="CD24" i="5"/>
  <c r="CE24" i="5"/>
  <c r="CF24" i="5"/>
  <c r="CG24" i="5"/>
  <c r="CK24" i="5"/>
  <c r="CL24" i="5"/>
  <c r="CM24" i="5"/>
  <c r="CN24" i="5"/>
  <c r="CR24" i="5"/>
  <c r="CS24" i="5"/>
  <c r="CT24" i="5"/>
  <c r="V25" i="5"/>
  <c r="Z25" i="5"/>
  <c r="AA25" i="5"/>
  <c r="AB25" i="5"/>
  <c r="AC25" i="5"/>
  <c r="AG25" i="5"/>
  <c r="AH25" i="5"/>
  <c r="AI25" i="5"/>
  <c r="AJ25" i="5"/>
  <c r="AN25" i="5"/>
  <c r="AO25" i="5"/>
  <c r="AP25" i="5"/>
  <c r="AQ25" i="5"/>
  <c r="AU25" i="5"/>
  <c r="AV25" i="5"/>
  <c r="AW25" i="5"/>
  <c r="AX25" i="5"/>
  <c r="BB25" i="5"/>
  <c r="BC25" i="5"/>
  <c r="BD25" i="5"/>
  <c r="BE25" i="5"/>
  <c r="BI25" i="5"/>
  <c r="BJ25" i="5"/>
  <c r="BK25" i="5"/>
  <c r="BL25" i="5"/>
  <c r="BP25" i="5"/>
  <c r="BQ25" i="5"/>
  <c r="BR25" i="5"/>
  <c r="BS25" i="5"/>
  <c r="BW25" i="5"/>
  <c r="BX25" i="5"/>
  <c r="BY25" i="5"/>
  <c r="BZ25" i="5"/>
  <c r="CD25" i="5"/>
  <c r="CE25" i="5"/>
  <c r="CF25" i="5"/>
  <c r="CG25" i="5"/>
  <c r="CK25" i="5"/>
  <c r="CL25" i="5"/>
  <c r="CM25" i="5"/>
  <c r="CN25" i="5"/>
  <c r="CR25" i="5"/>
  <c r="CS25" i="5"/>
  <c r="CT25" i="5"/>
  <c r="V26" i="5"/>
  <c r="Z26" i="5"/>
  <c r="AA26" i="5"/>
  <c r="AB26" i="5"/>
  <c r="AC26" i="5"/>
  <c r="AG26" i="5"/>
  <c r="AH26" i="5"/>
  <c r="AI26" i="5"/>
  <c r="AJ26" i="5"/>
  <c r="AN26" i="5"/>
  <c r="AO26" i="5"/>
  <c r="AP26" i="5"/>
  <c r="AQ26" i="5"/>
  <c r="AU26" i="5"/>
  <c r="AV26" i="5"/>
  <c r="AW26" i="5"/>
  <c r="AX26" i="5"/>
  <c r="BB26" i="5"/>
  <c r="BC26" i="5"/>
  <c r="BD26" i="5"/>
  <c r="BE26" i="5"/>
  <c r="BI26" i="5"/>
  <c r="BJ26" i="5"/>
  <c r="BK26" i="5"/>
  <c r="BL26" i="5"/>
  <c r="BP26" i="5"/>
  <c r="BQ26" i="5"/>
  <c r="BR26" i="5"/>
  <c r="BS26" i="5"/>
  <c r="BW26" i="5"/>
  <c r="BX26" i="5"/>
  <c r="BY26" i="5"/>
  <c r="BZ26" i="5"/>
  <c r="CD26" i="5"/>
  <c r="CE26" i="5"/>
  <c r="CF26" i="5"/>
  <c r="CG26" i="5"/>
  <c r="CK26" i="5"/>
  <c r="CL26" i="5"/>
  <c r="CM26" i="5"/>
  <c r="CN26" i="5"/>
  <c r="CR26" i="5"/>
  <c r="CS26" i="5"/>
  <c r="CT26" i="5"/>
  <c r="V27" i="5"/>
  <c r="Z27" i="5"/>
  <c r="AA27" i="5"/>
  <c r="AB27" i="5"/>
  <c r="AC27" i="5"/>
  <c r="AG27" i="5"/>
  <c r="AH27" i="5"/>
  <c r="AI27" i="5"/>
  <c r="AJ27" i="5"/>
  <c r="AN27" i="5"/>
  <c r="AO27" i="5"/>
  <c r="AP27" i="5"/>
  <c r="AQ27" i="5"/>
  <c r="AU27" i="5"/>
  <c r="AV27" i="5"/>
  <c r="AW27" i="5"/>
  <c r="AX27" i="5"/>
  <c r="BB27" i="5"/>
  <c r="BC27" i="5"/>
  <c r="BD27" i="5"/>
  <c r="BE27" i="5"/>
  <c r="BI27" i="5"/>
  <c r="BJ27" i="5"/>
  <c r="BK27" i="5"/>
  <c r="BL27" i="5"/>
  <c r="BP27" i="5"/>
  <c r="BQ27" i="5"/>
  <c r="BR27" i="5"/>
  <c r="BS27" i="5"/>
  <c r="BW27" i="5"/>
  <c r="BX27" i="5"/>
  <c r="BY27" i="5"/>
  <c r="BZ27" i="5"/>
  <c r="CD27" i="5"/>
  <c r="CE27" i="5"/>
  <c r="CF27" i="5"/>
  <c r="CG27" i="5"/>
  <c r="CK27" i="5"/>
  <c r="CL27" i="5"/>
  <c r="CM27" i="5"/>
  <c r="CN27" i="5"/>
  <c r="CR27" i="5"/>
  <c r="CS27" i="5"/>
  <c r="CT27" i="5"/>
  <c r="V28" i="5"/>
  <c r="Z28" i="5"/>
  <c r="AA28" i="5"/>
  <c r="AB28" i="5"/>
  <c r="AC28" i="5"/>
  <c r="AG28" i="5"/>
  <c r="AH28" i="5"/>
  <c r="AI28" i="5"/>
  <c r="AJ28" i="5"/>
  <c r="AN28" i="5"/>
  <c r="AO28" i="5"/>
  <c r="AP28" i="5"/>
  <c r="AQ28" i="5"/>
  <c r="AU28" i="5"/>
  <c r="AV28" i="5"/>
  <c r="AW28" i="5"/>
  <c r="AX28" i="5"/>
  <c r="BB28" i="5"/>
  <c r="BC28" i="5"/>
  <c r="BD28" i="5"/>
  <c r="BE28" i="5"/>
  <c r="BI28" i="5"/>
  <c r="BJ28" i="5"/>
  <c r="BK28" i="5"/>
  <c r="BL28" i="5"/>
  <c r="BP28" i="5"/>
  <c r="BQ28" i="5"/>
  <c r="BR28" i="5"/>
  <c r="BS28" i="5"/>
  <c r="BW28" i="5"/>
  <c r="BX28" i="5"/>
  <c r="BY28" i="5"/>
  <c r="BZ28" i="5"/>
  <c r="CD28" i="5"/>
  <c r="CE28" i="5"/>
  <c r="CF28" i="5"/>
  <c r="CG28" i="5"/>
  <c r="CK28" i="5"/>
  <c r="CL28" i="5"/>
  <c r="CM28" i="5"/>
  <c r="CN28" i="5"/>
  <c r="CR28" i="5"/>
  <c r="CS28" i="5"/>
  <c r="CT28" i="5"/>
  <c r="V29" i="5"/>
  <c r="Z29" i="5"/>
  <c r="AA29" i="5"/>
  <c r="AB29" i="5"/>
  <c r="AC29" i="5"/>
  <c r="AG29" i="5"/>
  <c r="AH29" i="5"/>
  <c r="AI29" i="5"/>
  <c r="AJ29" i="5"/>
  <c r="AN29" i="5"/>
  <c r="AO29" i="5"/>
  <c r="AP29" i="5"/>
  <c r="AQ29" i="5"/>
  <c r="AU29" i="5"/>
  <c r="AV29" i="5"/>
  <c r="AW29" i="5"/>
  <c r="AX29" i="5"/>
  <c r="BB29" i="5"/>
  <c r="BC29" i="5"/>
  <c r="BD29" i="5"/>
  <c r="BE29" i="5"/>
  <c r="BI29" i="5"/>
  <c r="BJ29" i="5"/>
  <c r="BK29" i="5"/>
  <c r="BL29" i="5"/>
  <c r="BP29" i="5"/>
  <c r="BQ29" i="5"/>
  <c r="BR29" i="5"/>
  <c r="BS29" i="5"/>
  <c r="BW29" i="5"/>
  <c r="BX29" i="5"/>
  <c r="BY29" i="5"/>
  <c r="BZ29" i="5"/>
  <c r="CD29" i="5"/>
  <c r="CE29" i="5"/>
  <c r="CF29" i="5"/>
  <c r="CG29" i="5"/>
  <c r="CK29" i="5"/>
  <c r="CL29" i="5"/>
  <c r="CM29" i="5"/>
  <c r="CN29" i="5"/>
  <c r="CR29" i="5"/>
  <c r="CS29" i="5"/>
  <c r="CT29" i="5"/>
  <c r="V30" i="5"/>
  <c r="Z30" i="5"/>
  <c r="AA30" i="5"/>
  <c r="AB30" i="5"/>
  <c r="AC30" i="5"/>
  <c r="AG30" i="5"/>
  <c r="AH30" i="5"/>
  <c r="AI30" i="5"/>
  <c r="AJ30" i="5"/>
  <c r="AN30" i="5"/>
  <c r="AO30" i="5"/>
  <c r="AP30" i="5"/>
  <c r="AQ30" i="5"/>
  <c r="AU30" i="5"/>
  <c r="AV30" i="5"/>
  <c r="AW30" i="5"/>
  <c r="AX30" i="5"/>
  <c r="BB30" i="5"/>
  <c r="BC30" i="5"/>
  <c r="BD30" i="5"/>
  <c r="BE30" i="5"/>
  <c r="BI30" i="5"/>
  <c r="BJ30" i="5"/>
  <c r="BK30" i="5"/>
  <c r="BL30" i="5"/>
  <c r="BP30" i="5"/>
  <c r="BQ30" i="5"/>
  <c r="BR30" i="5"/>
  <c r="BS30" i="5"/>
  <c r="BW30" i="5"/>
  <c r="BX30" i="5"/>
  <c r="BY30" i="5"/>
  <c r="BZ30" i="5"/>
  <c r="CD30" i="5"/>
  <c r="CE30" i="5"/>
  <c r="CF30" i="5"/>
  <c r="CG30" i="5"/>
  <c r="CK30" i="5"/>
  <c r="CL30" i="5"/>
  <c r="CM30" i="5"/>
  <c r="CN30" i="5"/>
  <c r="CR30" i="5"/>
  <c r="CS30" i="5"/>
  <c r="CT30" i="5"/>
  <c r="V31" i="5"/>
  <c r="Z31" i="5"/>
  <c r="AA31" i="5"/>
  <c r="AB31" i="5"/>
  <c r="AC31" i="5"/>
  <c r="AG31" i="5"/>
  <c r="AH31" i="5"/>
  <c r="AI31" i="5"/>
  <c r="AJ31" i="5"/>
  <c r="AN31" i="5"/>
  <c r="AO31" i="5"/>
  <c r="AP31" i="5"/>
  <c r="AQ31" i="5"/>
  <c r="AU31" i="5"/>
  <c r="AV31" i="5"/>
  <c r="AW31" i="5"/>
  <c r="AX31" i="5"/>
  <c r="BB31" i="5"/>
  <c r="BC31" i="5"/>
  <c r="BD31" i="5"/>
  <c r="BE31" i="5"/>
  <c r="BI31" i="5"/>
  <c r="BJ31" i="5"/>
  <c r="BK31" i="5"/>
  <c r="BL31" i="5"/>
  <c r="BP31" i="5"/>
  <c r="BQ31" i="5"/>
  <c r="BR31" i="5"/>
  <c r="BS31" i="5"/>
  <c r="BW31" i="5"/>
  <c r="BX31" i="5"/>
  <c r="BY31" i="5"/>
  <c r="BZ31" i="5"/>
  <c r="CD31" i="5"/>
  <c r="CE31" i="5"/>
  <c r="CF31" i="5"/>
  <c r="CG31" i="5"/>
  <c r="CK31" i="5"/>
  <c r="CL31" i="5"/>
  <c r="CM31" i="5"/>
  <c r="CN31" i="5"/>
  <c r="CR31" i="5"/>
  <c r="CS31" i="5"/>
  <c r="CT31" i="5"/>
  <c r="V32" i="5"/>
  <c r="Z32" i="5"/>
  <c r="AA32" i="5"/>
  <c r="AB32" i="5"/>
  <c r="AC32" i="5"/>
  <c r="AG32" i="5"/>
  <c r="AH32" i="5"/>
  <c r="AI32" i="5"/>
  <c r="AJ32" i="5"/>
  <c r="AN32" i="5"/>
  <c r="AO32" i="5"/>
  <c r="AP32" i="5"/>
  <c r="AQ32" i="5"/>
  <c r="AU32" i="5"/>
  <c r="AV32" i="5"/>
  <c r="AW32" i="5"/>
  <c r="AX32" i="5"/>
  <c r="BB32" i="5"/>
  <c r="BC32" i="5"/>
  <c r="BD32" i="5"/>
  <c r="BE32" i="5"/>
  <c r="BI32" i="5"/>
  <c r="BJ32" i="5"/>
  <c r="BK32" i="5"/>
  <c r="BL32" i="5"/>
  <c r="BP32" i="5"/>
  <c r="BQ32" i="5"/>
  <c r="BR32" i="5"/>
  <c r="BS32" i="5"/>
  <c r="BW32" i="5"/>
  <c r="BX32" i="5"/>
  <c r="BY32" i="5"/>
  <c r="BZ32" i="5"/>
  <c r="CD32" i="5"/>
  <c r="CE32" i="5"/>
  <c r="CF32" i="5"/>
  <c r="CG32" i="5"/>
  <c r="CK32" i="5"/>
  <c r="CL32" i="5"/>
  <c r="CM32" i="5"/>
  <c r="CN32" i="5"/>
  <c r="CR32" i="5"/>
  <c r="CS32" i="5"/>
  <c r="CT32" i="5"/>
  <c r="V33" i="5"/>
  <c r="Z33" i="5"/>
  <c r="AA33" i="5"/>
  <c r="AB33" i="5"/>
  <c r="AC33" i="5"/>
  <c r="AG33" i="5"/>
  <c r="AH33" i="5"/>
  <c r="AI33" i="5"/>
  <c r="AJ33" i="5"/>
  <c r="AN33" i="5"/>
  <c r="AO33" i="5"/>
  <c r="AP33" i="5"/>
  <c r="AQ33" i="5"/>
  <c r="AU33" i="5"/>
  <c r="AV33" i="5"/>
  <c r="AW33" i="5"/>
  <c r="AX33" i="5"/>
  <c r="BB33" i="5"/>
  <c r="BC33" i="5"/>
  <c r="BD33" i="5"/>
  <c r="BE33" i="5"/>
  <c r="BI33" i="5"/>
  <c r="BJ33" i="5"/>
  <c r="BK33" i="5"/>
  <c r="BL33" i="5"/>
  <c r="BP33" i="5"/>
  <c r="BQ33" i="5"/>
  <c r="BR33" i="5"/>
  <c r="BS33" i="5"/>
  <c r="BW33" i="5"/>
  <c r="BX33" i="5"/>
  <c r="BY33" i="5"/>
  <c r="BZ33" i="5"/>
  <c r="CD33" i="5"/>
  <c r="CE33" i="5"/>
  <c r="CF33" i="5"/>
  <c r="CG33" i="5"/>
  <c r="CK33" i="5"/>
  <c r="CL33" i="5"/>
  <c r="CM33" i="5"/>
  <c r="CN33" i="5"/>
  <c r="CR33" i="5"/>
  <c r="CS33" i="5"/>
  <c r="CT33" i="5"/>
  <c r="V34" i="5"/>
  <c r="Z34" i="5"/>
  <c r="AA34" i="5"/>
  <c r="AB34" i="5"/>
  <c r="AC34" i="5"/>
  <c r="AG34" i="5"/>
  <c r="AH34" i="5"/>
  <c r="AI34" i="5"/>
  <c r="AJ34" i="5"/>
  <c r="AN34" i="5"/>
  <c r="AO34" i="5"/>
  <c r="AP34" i="5"/>
  <c r="AQ34" i="5"/>
  <c r="AU34" i="5"/>
  <c r="AV34" i="5"/>
  <c r="AW34" i="5"/>
  <c r="AX34" i="5"/>
  <c r="BB34" i="5"/>
  <c r="BC34" i="5"/>
  <c r="BD34" i="5"/>
  <c r="BE34" i="5"/>
  <c r="BI34" i="5"/>
  <c r="BJ34" i="5"/>
  <c r="BK34" i="5"/>
  <c r="BL34" i="5"/>
  <c r="BP34" i="5"/>
  <c r="BQ34" i="5"/>
  <c r="BR34" i="5"/>
  <c r="BS34" i="5"/>
  <c r="BW34" i="5"/>
  <c r="BX34" i="5"/>
  <c r="BY34" i="5"/>
  <c r="BZ34" i="5"/>
  <c r="CD34" i="5"/>
  <c r="CE34" i="5"/>
  <c r="CF34" i="5"/>
  <c r="CG34" i="5"/>
  <c r="CK34" i="5"/>
  <c r="CL34" i="5"/>
  <c r="CM34" i="5"/>
  <c r="CN34" i="5"/>
  <c r="CR34" i="5"/>
  <c r="CS34" i="5"/>
  <c r="CT34" i="5"/>
  <c r="V35" i="5"/>
  <c r="Z35" i="5"/>
  <c r="AA35" i="5"/>
  <c r="AB35" i="5"/>
  <c r="AC35" i="5"/>
  <c r="AG35" i="5"/>
  <c r="AH35" i="5"/>
  <c r="AI35" i="5"/>
  <c r="AJ35" i="5"/>
  <c r="AN35" i="5"/>
  <c r="AO35" i="5"/>
  <c r="AP35" i="5"/>
  <c r="AQ35" i="5"/>
  <c r="AU35" i="5"/>
  <c r="AV35" i="5"/>
  <c r="AW35" i="5"/>
  <c r="AX35" i="5"/>
  <c r="BB35" i="5"/>
  <c r="BC35" i="5"/>
  <c r="BD35" i="5"/>
  <c r="BE35" i="5"/>
  <c r="BI35" i="5"/>
  <c r="BJ35" i="5"/>
  <c r="BK35" i="5"/>
  <c r="BL35" i="5"/>
  <c r="BP35" i="5"/>
  <c r="BQ35" i="5"/>
  <c r="BR35" i="5"/>
  <c r="BS35" i="5"/>
  <c r="BW35" i="5"/>
  <c r="BX35" i="5"/>
  <c r="BY35" i="5"/>
  <c r="BZ35" i="5"/>
  <c r="CD35" i="5"/>
  <c r="CE35" i="5"/>
  <c r="CF35" i="5"/>
  <c r="CG35" i="5"/>
  <c r="CK35" i="5"/>
  <c r="CL35" i="5"/>
  <c r="CM35" i="5"/>
  <c r="CN35" i="5"/>
  <c r="CR35" i="5"/>
  <c r="CS35" i="5"/>
  <c r="CT35" i="5"/>
  <c r="V36" i="5"/>
  <c r="Z36" i="5"/>
  <c r="AA36" i="5"/>
  <c r="AB36" i="5"/>
  <c r="AC36" i="5"/>
  <c r="AG36" i="5"/>
  <c r="AH36" i="5"/>
  <c r="AI36" i="5"/>
  <c r="AJ36" i="5"/>
  <c r="AN36" i="5"/>
  <c r="AO36" i="5"/>
  <c r="AP36" i="5"/>
  <c r="AQ36" i="5"/>
  <c r="AU36" i="5"/>
  <c r="AV36" i="5"/>
  <c r="AW36" i="5"/>
  <c r="AX36" i="5"/>
  <c r="BB36" i="5"/>
  <c r="BC36" i="5"/>
  <c r="BD36" i="5"/>
  <c r="BE36" i="5"/>
  <c r="BI36" i="5"/>
  <c r="BJ36" i="5"/>
  <c r="BK36" i="5"/>
  <c r="BL36" i="5"/>
  <c r="BP36" i="5"/>
  <c r="BQ36" i="5"/>
  <c r="BR36" i="5"/>
  <c r="BS36" i="5"/>
  <c r="BW36" i="5"/>
  <c r="BX36" i="5"/>
  <c r="BY36" i="5"/>
  <c r="BZ36" i="5"/>
  <c r="CD36" i="5"/>
  <c r="CE36" i="5"/>
  <c r="CF36" i="5"/>
  <c r="CG36" i="5"/>
  <c r="CK36" i="5"/>
  <c r="CL36" i="5"/>
  <c r="CM36" i="5"/>
  <c r="CN36" i="5"/>
  <c r="CR36" i="5"/>
  <c r="CS36" i="5"/>
  <c r="CT36" i="5"/>
  <c r="V37" i="5"/>
  <c r="Z37" i="5"/>
  <c r="AA37" i="5"/>
  <c r="AB37" i="5"/>
  <c r="AC37" i="5"/>
  <c r="AG37" i="5"/>
  <c r="AH37" i="5"/>
  <c r="AI37" i="5"/>
  <c r="AJ37" i="5"/>
  <c r="AN37" i="5"/>
  <c r="AO37" i="5"/>
  <c r="AP37" i="5"/>
  <c r="AQ37" i="5"/>
  <c r="AU37" i="5"/>
  <c r="AV37" i="5"/>
  <c r="AW37" i="5"/>
  <c r="AX37" i="5"/>
  <c r="BB37" i="5"/>
  <c r="BC37" i="5"/>
  <c r="BD37" i="5"/>
  <c r="BE37" i="5"/>
  <c r="BI37" i="5"/>
  <c r="BJ37" i="5"/>
  <c r="BK37" i="5"/>
  <c r="BL37" i="5"/>
  <c r="BP37" i="5"/>
  <c r="BQ37" i="5"/>
  <c r="BR37" i="5"/>
  <c r="BS37" i="5"/>
  <c r="BW37" i="5"/>
  <c r="BX37" i="5"/>
  <c r="BY37" i="5"/>
  <c r="BZ37" i="5"/>
  <c r="CD37" i="5"/>
  <c r="CE37" i="5"/>
  <c r="CF37" i="5"/>
  <c r="CG37" i="5"/>
  <c r="CK37" i="5"/>
  <c r="CL37" i="5"/>
  <c r="CM37" i="5"/>
  <c r="CN37" i="5"/>
  <c r="CR37" i="5"/>
  <c r="CS37" i="5"/>
  <c r="CT37" i="5"/>
  <c r="V38" i="5"/>
  <c r="Z38" i="5"/>
  <c r="AA38" i="5"/>
  <c r="AB38" i="5"/>
  <c r="AC38" i="5"/>
  <c r="AG38" i="5"/>
  <c r="AH38" i="5"/>
  <c r="AI38" i="5"/>
  <c r="AJ38" i="5"/>
  <c r="AN38" i="5"/>
  <c r="AO38" i="5"/>
  <c r="AP38" i="5"/>
  <c r="AQ38" i="5"/>
  <c r="AU38" i="5"/>
  <c r="AV38" i="5"/>
  <c r="AW38" i="5"/>
  <c r="AX38" i="5"/>
  <c r="BB38" i="5"/>
  <c r="BC38" i="5"/>
  <c r="BD38" i="5"/>
  <c r="BE38" i="5"/>
  <c r="BI38" i="5"/>
  <c r="BJ38" i="5"/>
  <c r="BK38" i="5"/>
  <c r="BL38" i="5"/>
  <c r="BP38" i="5"/>
  <c r="BQ38" i="5"/>
  <c r="BR38" i="5"/>
  <c r="BS38" i="5"/>
  <c r="BW38" i="5"/>
  <c r="BX38" i="5"/>
  <c r="BY38" i="5"/>
  <c r="BZ38" i="5"/>
  <c r="CD38" i="5"/>
  <c r="CE38" i="5"/>
  <c r="CF38" i="5"/>
  <c r="CG38" i="5"/>
  <c r="CK38" i="5"/>
  <c r="CL38" i="5"/>
  <c r="CM38" i="5"/>
  <c r="CN38" i="5"/>
  <c r="CR38" i="5"/>
  <c r="CS38" i="5"/>
  <c r="CT38" i="5"/>
  <c r="V39" i="5"/>
  <c r="Z39" i="5"/>
  <c r="AA39" i="5"/>
  <c r="AB39" i="5"/>
  <c r="AC39" i="5"/>
  <c r="AG39" i="5"/>
  <c r="AH39" i="5"/>
  <c r="AI39" i="5"/>
  <c r="AJ39" i="5"/>
  <c r="AN39" i="5"/>
  <c r="AO39" i="5"/>
  <c r="AP39" i="5"/>
  <c r="AQ39" i="5"/>
  <c r="AU39" i="5"/>
  <c r="AV39" i="5"/>
  <c r="AW39" i="5"/>
  <c r="AX39" i="5"/>
  <c r="BB39" i="5"/>
  <c r="BC39" i="5"/>
  <c r="BD39" i="5"/>
  <c r="BE39" i="5"/>
  <c r="BI39" i="5"/>
  <c r="BJ39" i="5"/>
  <c r="BK39" i="5"/>
  <c r="BL39" i="5"/>
  <c r="BP39" i="5"/>
  <c r="BQ39" i="5"/>
  <c r="BR39" i="5"/>
  <c r="BS39" i="5"/>
  <c r="BW39" i="5"/>
  <c r="BX39" i="5"/>
  <c r="BY39" i="5"/>
  <c r="BZ39" i="5"/>
  <c r="CD39" i="5"/>
  <c r="CE39" i="5"/>
  <c r="CF39" i="5"/>
  <c r="CG39" i="5"/>
  <c r="CK39" i="5"/>
  <c r="CL39" i="5"/>
  <c r="CM39" i="5"/>
  <c r="CN39" i="5"/>
  <c r="CR39" i="5"/>
  <c r="CS39" i="5"/>
  <c r="CT39" i="5"/>
  <c r="V40" i="5"/>
  <c r="Z40" i="5"/>
  <c r="AA40" i="5"/>
  <c r="AB40" i="5"/>
  <c r="AC40" i="5"/>
  <c r="AG40" i="5"/>
  <c r="AH40" i="5"/>
  <c r="AI40" i="5"/>
  <c r="AJ40" i="5"/>
  <c r="AN40" i="5"/>
  <c r="AO40" i="5"/>
  <c r="AP40" i="5"/>
  <c r="AQ40" i="5"/>
  <c r="AU40" i="5"/>
  <c r="AV40" i="5"/>
  <c r="AW40" i="5"/>
  <c r="AX40" i="5"/>
  <c r="BB40" i="5"/>
  <c r="BC40" i="5"/>
  <c r="BD40" i="5"/>
  <c r="BE40" i="5"/>
  <c r="BI40" i="5"/>
  <c r="BJ40" i="5"/>
  <c r="BK40" i="5"/>
  <c r="BL40" i="5"/>
  <c r="BP40" i="5"/>
  <c r="BQ40" i="5"/>
  <c r="BR40" i="5"/>
  <c r="BS40" i="5"/>
  <c r="BW40" i="5"/>
  <c r="BX40" i="5"/>
  <c r="BY40" i="5"/>
  <c r="BZ40" i="5"/>
  <c r="CD40" i="5"/>
  <c r="CE40" i="5"/>
  <c r="CF40" i="5"/>
  <c r="CG40" i="5"/>
  <c r="CK40" i="5"/>
  <c r="CL40" i="5"/>
  <c r="CM40" i="5"/>
  <c r="CN40" i="5"/>
  <c r="CR40" i="5"/>
  <c r="CS40" i="5"/>
  <c r="CT40" i="5"/>
  <c r="V41" i="5"/>
  <c r="Z41" i="5"/>
  <c r="AA41" i="5"/>
  <c r="AB41" i="5"/>
  <c r="AC41" i="5"/>
  <c r="AG41" i="5"/>
  <c r="AH41" i="5"/>
  <c r="AI41" i="5"/>
  <c r="AJ41" i="5"/>
  <c r="AN41" i="5"/>
  <c r="AO41" i="5"/>
  <c r="AP41" i="5"/>
  <c r="AQ41" i="5"/>
  <c r="AU41" i="5"/>
  <c r="AV41" i="5"/>
  <c r="AW41" i="5"/>
  <c r="AX41" i="5"/>
  <c r="BB41" i="5"/>
  <c r="BC41" i="5"/>
  <c r="BD41" i="5"/>
  <c r="BE41" i="5"/>
  <c r="BI41" i="5"/>
  <c r="BJ41" i="5"/>
  <c r="BK41" i="5"/>
  <c r="BL41" i="5"/>
  <c r="BP41" i="5"/>
  <c r="BQ41" i="5"/>
  <c r="BR41" i="5"/>
  <c r="BS41" i="5"/>
  <c r="BW41" i="5"/>
  <c r="BX41" i="5"/>
  <c r="BY41" i="5"/>
  <c r="BZ41" i="5"/>
  <c r="CD41" i="5"/>
  <c r="CE41" i="5"/>
  <c r="CF41" i="5"/>
  <c r="CG41" i="5"/>
  <c r="CK41" i="5"/>
  <c r="CL41" i="5"/>
  <c r="CM41" i="5"/>
  <c r="CN41" i="5"/>
  <c r="CR41" i="5"/>
  <c r="CS41" i="5"/>
  <c r="CT41" i="5"/>
  <c r="V42" i="5"/>
  <c r="Z42" i="5"/>
  <c r="AA42" i="5"/>
  <c r="AB42" i="5"/>
  <c r="AC42" i="5"/>
  <c r="AG42" i="5"/>
  <c r="AH42" i="5"/>
  <c r="AI42" i="5"/>
  <c r="AJ42" i="5"/>
  <c r="AN42" i="5"/>
  <c r="AO42" i="5"/>
  <c r="AP42" i="5"/>
  <c r="AQ42" i="5"/>
  <c r="AU42" i="5"/>
  <c r="AV42" i="5"/>
  <c r="AW42" i="5"/>
  <c r="AX42" i="5"/>
  <c r="BB42" i="5"/>
  <c r="BC42" i="5"/>
  <c r="BD42" i="5"/>
  <c r="BE42" i="5"/>
  <c r="BI42" i="5"/>
  <c r="BJ42" i="5"/>
  <c r="BK42" i="5"/>
  <c r="BL42" i="5"/>
  <c r="BP42" i="5"/>
  <c r="BQ42" i="5"/>
  <c r="BR42" i="5"/>
  <c r="BS42" i="5"/>
  <c r="BW42" i="5"/>
  <c r="BX42" i="5"/>
  <c r="BY42" i="5"/>
  <c r="BZ42" i="5"/>
  <c r="CD42" i="5"/>
  <c r="CE42" i="5"/>
  <c r="CF42" i="5"/>
  <c r="CG42" i="5"/>
  <c r="CK42" i="5"/>
  <c r="CL42" i="5"/>
  <c r="CM42" i="5"/>
  <c r="CN42" i="5"/>
  <c r="CR42" i="5"/>
  <c r="CS42" i="5"/>
  <c r="CT42" i="5"/>
  <c r="V43" i="5"/>
  <c r="Z43" i="5"/>
  <c r="AA43" i="5"/>
  <c r="AB43" i="5"/>
  <c r="AC43" i="5"/>
  <c r="AG43" i="5"/>
  <c r="AH43" i="5"/>
  <c r="AI43" i="5"/>
  <c r="AJ43" i="5"/>
  <c r="AN43" i="5"/>
  <c r="AO43" i="5"/>
  <c r="AP43" i="5"/>
  <c r="AQ43" i="5"/>
  <c r="AU43" i="5"/>
  <c r="AV43" i="5"/>
  <c r="AW43" i="5"/>
  <c r="AX43" i="5"/>
  <c r="BB43" i="5"/>
  <c r="BC43" i="5"/>
  <c r="BD43" i="5"/>
  <c r="BE43" i="5"/>
  <c r="BI43" i="5"/>
  <c r="BJ43" i="5"/>
  <c r="BK43" i="5"/>
  <c r="BL43" i="5"/>
  <c r="BP43" i="5"/>
  <c r="BQ43" i="5"/>
  <c r="BR43" i="5"/>
  <c r="BS43" i="5"/>
  <c r="BW43" i="5"/>
  <c r="BX43" i="5"/>
  <c r="BY43" i="5"/>
  <c r="BZ43" i="5"/>
  <c r="CD43" i="5"/>
  <c r="CE43" i="5"/>
  <c r="CF43" i="5"/>
  <c r="CG43" i="5"/>
  <c r="CK43" i="5"/>
  <c r="CL43" i="5"/>
  <c r="CM43" i="5"/>
  <c r="CN43" i="5"/>
  <c r="CR43" i="5"/>
  <c r="CS43" i="5"/>
  <c r="CT43" i="5"/>
  <c r="V44" i="5"/>
  <c r="Z44" i="5"/>
  <c r="AA44" i="5"/>
  <c r="AB44" i="5"/>
  <c r="AC44" i="5"/>
  <c r="AG44" i="5"/>
  <c r="AH44" i="5"/>
  <c r="AI44" i="5"/>
  <c r="AJ44" i="5"/>
  <c r="AN44" i="5"/>
  <c r="AO44" i="5"/>
  <c r="AP44" i="5"/>
  <c r="AQ44" i="5"/>
  <c r="AU44" i="5"/>
  <c r="AV44" i="5"/>
  <c r="AW44" i="5"/>
  <c r="AX44" i="5"/>
  <c r="BB44" i="5"/>
  <c r="BC44" i="5"/>
  <c r="BD44" i="5"/>
  <c r="BE44" i="5"/>
  <c r="BI44" i="5"/>
  <c r="BJ44" i="5"/>
  <c r="BK44" i="5"/>
  <c r="BL44" i="5"/>
  <c r="BP44" i="5"/>
  <c r="BQ44" i="5"/>
  <c r="BR44" i="5"/>
  <c r="BS44" i="5"/>
  <c r="BW44" i="5"/>
  <c r="BX44" i="5"/>
  <c r="BY44" i="5"/>
  <c r="BZ44" i="5"/>
  <c r="CD44" i="5"/>
  <c r="CE44" i="5"/>
  <c r="CF44" i="5"/>
  <c r="CG44" i="5"/>
  <c r="CK44" i="5"/>
  <c r="CL44" i="5"/>
  <c r="CM44" i="5"/>
  <c r="CN44" i="5"/>
  <c r="CR44" i="5"/>
  <c r="CS44" i="5"/>
  <c r="CT44" i="5"/>
  <c r="V45" i="5"/>
  <c r="Z45" i="5"/>
  <c r="AA45" i="5"/>
  <c r="AB45" i="5"/>
  <c r="AC45" i="5"/>
  <c r="AG45" i="5"/>
  <c r="AH45" i="5"/>
  <c r="AI45" i="5"/>
  <c r="AJ45" i="5"/>
  <c r="AN45" i="5"/>
  <c r="AO45" i="5"/>
  <c r="AP45" i="5"/>
  <c r="AQ45" i="5"/>
  <c r="AU45" i="5"/>
  <c r="AV45" i="5"/>
  <c r="AW45" i="5"/>
  <c r="AX45" i="5"/>
  <c r="BB45" i="5"/>
  <c r="BC45" i="5"/>
  <c r="BD45" i="5"/>
  <c r="BE45" i="5"/>
  <c r="BI45" i="5"/>
  <c r="BJ45" i="5"/>
  <c r="BK45" i="5"/>
  <c r="BL45" i="5"/>
  <c r="BP45" i="5"/>
  <c r="BQ45" i="5"/>
  <c r="BR45" i="5"/>
  <c r="BS45" i="5"/>
  <c r="BW45" i="5"/>
  <c r="BX45" i="5"/>
  <c r="BY45" i="5"/>
  <c r="BZ45" i="5"/>
  <c r="CD45" i="5"/>
  <c r="CE45" i="5"/>
  <c r="CF45" i="5"/>
  <c r="CG45" i="5"/>
  <c r="CK45" i="5"/>
  <c r="CL45" i="5"/>
  <c r="CM45" i="5"/>
  <c r="CN45" i="5"/>
  <c r="CR45" i="5"/>
  <c r="CS45" i="5"/>
  <c r="CT45" i="5"/>
  <c r="V46" i="5"/>
  <c r="Z46" i="5"/>
  <c r="AA46" i="5"/>
  <c r="AB46" i="5"/>
  <c r="AC46" i="5"/>
  <c r="AG46" i="5"/>
  <c r="AH46" i="5"/>
  <c r="AI46" i="5"/>
  <c r="AJ46" i="5"/>
  <c r="AN46" i="5"/>
  <c r="AO46" i="5"/>
  <c r="AP46" i="5"/>
  <c r="AQ46" i="5"/>
  <c r="AU46" i="5"/>
  <c r="AV46" i="5"/>
  <c r="AW46" i="5"/>
  <c r="AX46" i="5"/>
  <c r="BB46" i="5"/>
  <c r="BC46" i="5"/>
  <c r="BD46" i="5"/>
  <c r="BE46" i="5"/>
  <c r="BI46" i="5"/>
  <c r="BJ46" i="5"/>
  <c r="BK46" i="5"/>
  <c r="BL46" i="5"/>
  <c r="BP46" i="5"/>
  <c r="BQ46" i="5"/>
  <c r="BR46" i="5"/>
  <c r="BS46" i="5"/>
  <c r="BW46" i="5"/>
  <c r="BX46" i="5"/>
  <c r="BY46" i="5"/>
  <c r="BZ46" i="5"/>
  <c r="CD46" i="5"/>
  <c r="CE46" i="5"/>
  <c r="CF46" i="5"/>
  <c r="CG46" i="5"/>
  <c r="CK46" i="5"/>
  <c r="CL46" i="5"/>
  <c r="CM46" i="5"/>
  <c r="CN46" i="5"/>
  <c r="CR46" i="5"/>
  <c r="CS46" i="5"/>
  <c r="CT46" i="5"/>
  <c r="V47" i="5"/>
  <c r="Z47" i="5"/>
  <c r="AA47" i="5"/>
  <c r="AB47" i="5"/>
  <c r="AC47" i="5"/>
  <c r="AG47" i="5"/>
  <c r="AH47" i="5"/>
  <c r="AI47" i="5"/>
  <c r="AJ47" i="5"/>
  <c r="AN47" i="5"/>
  <c r="AO47" i="5"/>
  <c r="AP47" i="5"/>
  <c r="AQ47" i="5"/>
  <c r="AU47" i="5"/>
  <c r="AV47" i="5"/>
  <c r="AW47" i="5"/>
  <c r="AX47" i="5"/>
  <c r="BB47" i="5"/>
  <c r="BC47" i="5"/>
  <c r="BD47" i="5"/>
  <c r="BE47" i="5"/>
  <c r="BI47" i="5"/>
  <c r="BJ47" i="5"/>
  <c r="BK47" i="5"/>
  <c r="BL47" i="5"/>
  <c r="BP47" i="5"/>
  <c r="BQ47" i="5"/>
  <c r="BR47" i="5"/>
  <c r="BS47" i="5"/>
  <c r="BW47" i="5"/>
  <c r="BX47" i="5"/>
  <c r="BY47" i="5"/>
  <c r="BZ47" i="5"/>
  <c r="CD47" i="5"/>
  <c r="CE47" i="5"/>
  <c r="CF47" i="5"/>
  <c r="CG47" i="5"/>
  <c r="CK47" i="5"/>
  <c r="CL47" i="5"/>
  <c r="CM47" i="5"/>
  <c r="CN47" i="5"/>
  <c r="CR47" i="5"/>
  <c r="CS47" i="5"/>
  <c r="CT47" i="5"/>
  <c r="V48" i="5"/>
  <c r="Z48" i="5"/>
  <c r="AA48" i="5"/>
  <c r="AB48" i="5"/>
  <c r="AC48" i="5"/>
  <c r="AG48" i="5"/>
  <c r="AH48" i="5"/>
  <c r="AI48" i="5"/>
  <c r="AJ48" i="5"/>
  <c r="AN48" i="5"/>
  <c r="AO48" i="5"/>
  <c r="AP48" i="5"/>
  <c r="AQ48" i="5"/>
  <c r="AU48" i="5"/>
  <c r="AV48" i="5"/>
  <c r="AW48" i="5"/>
  <c r="AX48" i="5"/>
  <c r="BB48" i="5"/>
  <c r="BC48" i="5"/>
  <c r="BD48" i="5"/>
  <c r="BE48" i="5"/>
  <c r="BI48" i="5"/>
  <c r="BJ48" i="5"/>
  <c r="BK48" i="5"/>
  <c r="BL48" i="5"/>
  <c r="BP48" i="5"/>
  <c r="BQ48" i="5"/>
  <c r="BR48" i="5"/>
  <c r="BS48" i="5"/>
  <c r="BW48" i="5"/>
  <c r="BX48" i="5"/>
  <c r="BY48" i="5"/>
  <c r="BZ48" i="5"/>
  <c r="CD48" i="5"/>
  <c r="CE48" i="5"/>
  <c r="CF48" i="5"/>
  <c r="CG48" i="5"/>
  <c r="CK48" i="5"/>
  <c r="CL48" i="5"/>
  <c r="CM48" i="5"/>
  <c r="CN48" i="5"/>
  <c r="CR48" i="5"/>
  <c r="CS48" i="5"/>
  <c r="CT48" i="5"/>
  <c r="V49" i="5"/>
  <c r="Z49" i="5"/>
  <c r="AA49" i="5"/>
  <c r="AB49" i="5"/>
  <c r="AC49" i="5"/>
  <c r="AG49" i="5"/>
  <c r="AH49" i="5"/>
  <c r="AI49" i="5"/>
  <c r="AJ49" i="5"/>
  <c r="AN49" i="5"/>
  <c r="AO49" i="5"/>
  <c r="AP49" i="5"/>
  <c r="AQ49" i="5"/>
  <c r="AU49" i="5"/>
  <c r="AV49" i="5"/>
  <c r="AW49" i="5"/>
  <c r="AX49" i="5"/>
  <c r="BB49" i="5"/>
  <c r="BC49" i="5"/>
  <c r="BD49" i="5"/>
  <c r="BE49" i="5"/>
  <c r="BI49" i="5"/>
  <c r="BJ49" i="5"/>
  <c r="BK49" i="5"/>
  <c r="BL49" i="5"/>
  <c r="BP49" i="5"/>
  <c r="BQ49" i="5"/>
  <c r="BR49" i="5"/>
  <c r="BS49" i="5"/>
  <c r="BW49" i="5"/>
  <c r="BX49" i="5"/>
  <c r="BY49" i="5"/>
  <c r="BZ49" i="5"/>
  <c r="CD49" i="5"/>
  <c r="CE49" i="5"/>
  <c r="CF49" i="5"/>
  <c r="CG49" i="5"/>
  <c r="CK49" i="5"/>
  <c r="CL49" i="5"/>
  <c r="CM49" i="5"/>
  <c r="CN49" i="5"/>
  <c r="CR49" i="5"/>
  <c r="CS49" i="5"/>
  <c r="CT49" i="5"/>
  <c r="V50" i="5"/>
  <c r="Z50" i="5"/>
  <c r="AA50" i="5"/>
  <c r="AB50" i="5"/>
  <c r="AC50" i="5"/>
  <c r="AG50" i="5"/>
  <c r="AH50" i="5"/>
  <c r="AI50" i="5"/>
  <c r="AJ50" i="5"/>
  <c r="AN50" i="5"/>
  <c r="AO50" i="5"/>
  <c r="AP50" i="5"/>
  <c r="AQ50" i="5"/>
  <c r="AU50" i="5"/>
  <c r="AV50" i="5"/>
  <c r="AW50" i="5"/>
  <c r="AX50" i="5"/>
  <c r="BB50" i="5"/>
  <c r="BC50" i="5"/>
  <c r="BD50" i="5"/>
  <c r="BE50" i="5"/>
  <c r="BI50" i="5"/>
  <c r="BJ50" i="5"/>
  <c r="BK50" i="5"/>
  <c r="BL50" i="5"/>
  <c r="BP50" i="5"/>
  <c r="BQ50" i="5"/>
  <c r="BR50" i="5"/>
  <c r="BS50" i="5"/>
  <c r="BW50" i="5"/>
  <c r="BX50" i="5"/>
  <c r="BY50" i="5"/>
  <c r="BZ50" i="5"/>
  <c r="CD50" i="5"/>
  <c r="CE50" i="5"/>
  <c r="CF50" i="5"/>
  <c r="CG50" i="5"/>
  <c r="CK50" i="5"/>
  <c r="CL50" i="5"/>
  <c r="CM50" i="5"/>
  <c r="CN50" i="5"/>
  <c r="CR50" i="5"/>
  <c r="CS50" i="5"/>
  <c r="CT50" i="5"/>
  <c r="V51" i="5"/>
  <c r="Z51" i="5"/>
  <c r="AA51" i="5"/>
  <c r="AB51" i="5"/>
  <c r="AC51" i="5"/>
  <c r="AG51" i="5"/>
  <c r="AH51" i="5"/>
  <c r="AI51" i="5"/>
  <c r="AJ51" i="5"/>
  <c r="AN51" i="5"/>
  <c r="AO51" i="5"/>
  <c r="AP51" i="5"/>
  <c r="AQ51" i="5"/>
  <c r="AU51" i="5"/>
  <c r="AV51" i="5"/>
  <c r="AW51" i="5"/>
  <c r="AX51" i="5"/>
  <c r="BB51" i="5"/>
  <c r="BC51" i="5"/>
  <c r="BD51" i="5"/>
  <c r="BE51" i="5"/>
  <c r="BI51" i="5"/>
  <c r="BJ51" i="5"/>
  <c r="BK51" i="5"/>
  <c r="BL51" i="5"/>
  <c r="BP51" i="5"/>
  <c r="BQ51" i="5"/>
  <c r="BR51" i="5"/>
  <c r="BS51" i="5"/>
  <c r="BW51" i="5"/>
  <c r="BX51" i="5"/>
  <c r="BY51" i="5"/>
  <c r="BZ51" i="5"/>
  <c r="CD51" i="5"/>
  <c r="CE51" i="5"/>
  <c r="CF51" i="5"/>
  <c r="CG51" i="5"/>
  <c r="CK51" i="5"/>
  <c r="CL51" i="5"/>
  <c r="CM51" i="5"/>
  <c r="CN51" i="5"/>
  <c r="CR51" i="5"/>
  <c r="CS51" i="5"/>
  <c r="CT51" i="5"/>
  <c r="V52" i="5"/>
  <c r="Z52" i="5"/>
  <c r="AA52" i="5"/>
  <c r="AB52" i="5"/>
  <c r="AC52" i="5"/>
  <c r="AG52" i="5"/>
  <c r="AH52" i="5"/>
  <c r="AI52" i="5"/>
  <c r="AJ52" i="5"/>
  <c r="AN52" i="5"/>
  <c r="AO52" i="5"/>
  <c r="AP52" i="5"/>
  <c r="AQ52" i="5"/>
  <c r="AU52" i="5"/>
  <c r="AV52" i="5"/>
  <c r="AW52" i="5"/>
  <c r="AX52" i="5"/>
  <c r="BB52" i="5"/>
  <c r="BC52" i="5"/>
  <c r="BD52" i="5"/>
  <c r="BE52" i="5"/>
  <c r="BI52" i="5"/>
  <c r="BJ52" i="5"/>
  <c r="BK52" i="5"/>
  <c r="BL52" i="5"/>
  <c r="BP52" i="5"/>
  <c r="BQ52" i="5"/>
  <c r="BR52" i="5"/>
  <c r="BS52" i="5"/>
  <c r="BW52" i="5"/>
  <c r="BX52" i="5"/>
  <c r="BY52" i="5"/>
  <c r="BZ52" i="5"/>
  <c r="CD52" i="5"/>
  <c r="CE52" i="5"/>
  <c r="CF52" i="5"/>
  <c r="CG52" i="5"/>
  <c r="CK52" i="5"/>
  <c r="CL52" i="5"/>
  <c r="CM52" i="5"/>
  <c r="CN52" i="5"/>
  <c r="CR52" i="5"/>
  <c r="CS52" i="5"/>
  <c r="CT52" i="5"/>
  <c r="V53" i="5"/>
  <c r="Z53" i="5"/>
  <c r="AA53" i="5"/>
  <c r="AB53" i="5"/>
  <c r="AC53" i="5"/>
  <c r="AG53" i="5"/>
  <c r="AH53" i="5"/>
  <c r="AI53" i="5"/>
  <c r="AJ53" i="5"/>
  <c r="AN53" i="5"/>
  <c r="AO53" i="5"/>
  <c r="AP53" i="5"/>
  <c r="AQ53" i="5"/>
  <c r="AU53" i="5"/>
  <c r="AV53" i="5"/>
  <c r="AW53" i="5"/>
  <c r="AX53" i="5"/>
  <c r="BB53" i="5"/>
  <c r="BC53" i="5"/>
  <c r="BD53" i="5"/>
  <c r="BE53" i="5"/>
  <c r="BI53" i="5"/>
  <c r="BJ53" i="5"/>
  <c r="BK53" i="5"/>
  <c r="BL53" i="5"/>
  <c r="BP53" i="5"/>
  <c r="BQ53" i="5"/>
  <c r="BR53" i="5"/>
  <c r="BS53" i="5"/>
  <c r="BW53" i="5"/>
  <c r="BX53" i="5"/>
  <c r="BY53" i="5"/>
  <c r="BZ53" i="5"/>
  <c r="CD53" i="5"/>
  <c r="CE53" i="5"/>
  <c r="CF53" i="5"/>
  <c r="CG53" i="5"/>
  <c r="CK53" i="5"/>
  <c r="CL53" i="5"/>
  <c r="CM53" i="5"/>
  <c r="CN53" i="5"/>
  <c r="CR53" i="5"/>
  <c r="CS53" i="5"/>
  <c r="CT53" i="5"/>
  <c r="V54" i="5"/>
  <c r="Z54" i="5"/>
  <c r="AA54" i="5"/>
  <c r="AB54" i="5"/>
  <c r="AC54" i="5"/>
  <c r="AG54" i="5"/>
  <c r="AH54" i="5"/>
  <c r="AI54" i="5"/>
  <c r="AJ54" i="5"/>
  <c r="AN54" i="5"/>
  <c r="AO54" i="5"/>
  <c r="AP54" i="5"/>
  <c r="AQ54" i="5"/>
  <c r="AU54" i="5"/>
  <c r="AV54" i="5"/>
  <c r="AW54" i="5"/>
  <c r="AX54" i="5"/>
  <c r="BB54" i="5"/>
  <c r="BC54" i="5"/>
  <c r="BD54" i="5"/>
  <c r="BE54" i="5"/>
  <c r="BI54" i="5"/>
  <c r="BJ54" i="5"/>
  <c r="BK54" i="5"/>
  <c r="BL54" i="5"/>
  <c r="BP54" i="5"/>
  <c r="BQ54" i="5"/>
  <c r="BR54" i="5"/>
  <c r="BS54" i="5"/>
  <c r="BW54" i="5"/>
  <c r="BX54" i="5"/>
  <c r="BY54" i="5"/>
  <c r="BZ54" i="5"/>
  <c r="CD54" i="5"/>
  <c r="CE54" i="5"/>
  <c r="CF54" i="5"/>
  <c r="CG54" i="5"/>
  <c r="CK54" i="5"/>
  <c r="CL54" i="5"/>
  <c r="CM54" i="5"/>
  <c r="CN54" i="5"/>
  <c r="CR54" i="5"/>
  <c r="CS54" i="5"/>
  <c r="CT54" i="5"/>
  <c r="V55" i="5"/>
  <c r="Z55" i="5"/>
  <c r="AA55" i="5"/>
  <c r="AB55" i="5"/>
  <c r="AC55" i="5"/>
  <c r="AG55" i="5"/>
  <c r="AH55" i="5"/>
  <c r="AI55" i="5"/>
  <c r="AJ55" i="5"/>
  <c r="AN55" i="5"/>
  <c r="AO55" i="5"/>
  <c r="AP55" i="5"/>
  <c r="AQ55" i="5"/>
  <c r="AU55" i="5"/>
  <c r="AV55" i="5"/>
  <c r="AW55" i="5"/>
  <c r="AX55" i="5"/>
  <c r="BB55" i="5"/>
  <c r="BC55" i="5"/>
  <c r="BD55" i="5"/>
  <c r="BE55" i="5"/>
  <c r="BI55" i="5"/>
  <c r="BJ55" i="5"/>
  <c r="BK55" i="5"/>
  <c r="BL55" i="5"/>
  <c r="BP55" i="5"/>
  <c r="BQ55" i="5"/>
  <c r="BR55" i="5"/>
  <c r="BS55" i="5"/>
  <c r="BW55" i="5"/>
  <c r="BX55" i="5"/>
  <c r="BY55" i="5"/>
  <c r="BZ55" i="5"/>
  <c r="CD55" i="5"/>
  <c r="CE55" i="5"/>
  <c r="CF55" i="5"/>
  <c r="CG55" i="5"/>
  <c r="CK55" i="5"/>
  <c r="CL55" i="5"/>
  <c r="CM55" i="5"/>
  <c r="CN55" i="5"/>
  <c r="CR55" i="5"/>
  <c r="CS55" i="5"/>
  <c r="CT55" i="5"/>
  <c r="V56" i="5"/>
  <c r="Z56" i="5"/>
  <c r="AA56" i="5"/>
  <c r="AB56" i="5"/>
  <c r="AC56" i="5"/>
  <c r="AG56" i="5"/>
  <c r="AH56" i="5"/>
  <c r="AI56" i="5"/>
  <c r="AJ56" i="5"/>
  <c r="AN56" i="5"/>
  <c r="AO56" i="5"/>
  <c r="AP56" i="5"/>
  <c r="AQ56" i="5"/>
  <c r="AU56" i="5"/>
  <c r="AV56" i="5"/>
  <c r="AW56" i="5"/>
  <c r="AX56" i="5"/>
  <c r="BB56" i="5"/>
  <c r="BC56" i="5"/>
  <c r="BD56" i="5"/>
  <c r="BE56" i="5"/>
  <c r="BI56" i="5"/>
  <c r="BJ56" i="5"/>
  <c r="BK56" i="5"/>
  <c r="BL56" i="5"/>
  <c r="BP56" i="5"/>
  <c r="BQ56" i="5"/>
  <c r="BR56" i="5"/>
  <c r="BS56" i="5"/>
  <c r="BW56" i="5"/>
  <c r="BX56" i="5"/>
  <c r="BY56" i="5"/>
  <c r="BZ56" i="5"/>
  <c r="CD56" i="5"/>
  <c r="CE56" i="5"/>
  <c r="CF56" i="5"/>
  <c r="CG56" i="5"/>
  <c r="CK56" i="5"/>
  <c r="CL56" i="5"/>
  <c r="CM56" i="5"/>
  <c r="CN56" i="5"/>
  <c r="CR56" i="5"/>
  <c r="CS56" i="5"/>
  <c r="CT56" i="5"/>
  <c r="V57" i="5"/>
  <c r="Z57" i="5"/>
  <c r="AA57" i="5"/>
  <c r="AB57" i="5"/>
  <c r="AC57" i="5"/>
  <c r="AG57" i="5"/>
  <c r="AH57" i="5"/>
  <c r="AI57" i="5"/>
  <c r="AJ57" i="5"/>
  <c r="AN57" i="5"/>
  <c r="AO57" i="5"/>
  <c r="AP57" i="5"/>
  <c r="AQ57" i="5"/>
  <c r="AU57" i="5"/>
  <c r="AV57" i="5"/>
  <c r="AW57" i="5"/>
  <c r="AX57" i="5"/>
  <c r="BB57" i="5"/>
  <c r="BC57" i="5"/>
  <c r="BD57" i="5"/>
  <c r="BE57" i="5"/>
  <c r="BI57" i="5"/>
  <c r="BJ57" i="5"/>
  <c r="BK57" i="5"/>
  <c r="BL57" i="5"/>
  <c r="BP57" i="5"/>
  <c r="BQ57" i="5"/>
  <c r="BR57" i="5"/>
  <c r="BS57" i="5"/>
  <c r="BW57" i="5"/>
  <c r="BX57" i="5"/>
  <c r="BY57" i="5"/>
  <c r="BZ57" i="5"/>
  <c r="CD57" i="5"/>
  <c r="CE57" i="5"/>
  <c r="CF57" i="5"/>
  <c r="CG57" i="5"/>
  <c r="CK57" i="5"/>
  <c r="CL57" i="5"/>
  <c r="CM57" i="5"/>
  <c r="CN57" i="5"/>
  <c r="CR57" i="5"/>
  <c r="CS57" i="5"/>
  <c r="CT57" i="5"/>
  <c r="V58" i="5"/>
  <c r="Z58" i="5"/>
  <c r="AA58" i="5"/>
  <c r="AB58" i="5"/>
  <c r="AC58" i="5"/>
  <c r="AG58" i="5"/>
  <c r="AH58" i="5"/>
  <c r="AI58" i="5"/>
  <c r="AJ58" i="5"/>
  <c r="AN58" i="5"/>
  <c r="AO58" i="5"/>
  <c r="AP58" i="5"/>
  <c r="AQ58" i="5"/>
  <c r="AU58" i="5"/>
  <c r="AV58" i="5"/>
  <c r="AW58" i="5"/>
  <c r="AX58" i="5"/>
  <c r="BB58" i="5"/>
  <c r="BC58" i="5"/>
  <c r="BD58" i="5"/>
  <c r="BE58" i="5"/>
  <c r="BI58" i="5"/>
  <c r="BJ58" i="5"/>
  <c r="BK58" i="5"/>
  <c r="BL58" i="5"/>
  <c r="BP58" i="5"/>
  <c r="BQ58" i="5"/>
  <c r="BR58" i="5"/>
  <c r="BS58" i="5"/>
  <c r="BW58" i="5"/>
  <c r="BX58" i="5"/>
  <c r="BY58" i="5"/>
  <c r="BZ58" i="5"/>
  <c r="CD58" i="5"/>
  <c r="CE58" i="5"/>
  <c r="CF58" i="5"/>
  <c r="CG58" i="5"/>
  <c r="CK58" i="5"/>
  <c r="CL58" i="5"/>
  <c r="CM58" i="5"/>
  <c r="CN58" i="5"/>
  <c r="CR58" i="5"/>
  <c r="CS58" i="5"/>
  <c r="CT58" i="5"/>
  <c r="V59" i="5"/>
  <c r="Z59" i="5"/>
  <c r="AA59" i="5"/>
  <c r="AB59" i="5"/>
  <c r="AC59" i="5"/>
  <c r="AG59" i="5"/>
  <c r="AH59" i="5"/>
  <c r="AI59" i="5"/>
  <c r="AJ59" i="5"/>
  <c r="AN59" i="5"/>
  <c r="AO59" i="5"/>
  <c r="AP59" i="5"/>
  <c r="AQ59" i="5"/>
  <c r="AU59" i="5"/>
  <c r="AV59" i="5"/>
  <c r="AW59" i="5"/>
  <c r="AX59" i="5"/>
  <c r="BB59" i="5"/>
  <c r="BC59" i="5"/>
  <c r="BD59" i="5"/>
  <c r="BE59" i="5"/>
  <c r="BI59" i="5"/>
  <c r="BJ59" i="5"/>
  <c r="BK59" i="5"/>
  <c r="BL59" i="5"/>
  <c r="BP59" i="5"/>
  <c r="BQ59" i="5"/>
  <c r="BR59" i="5"/>
  <c r="BS59" i="5"/>
  <c r="BW59" i="5"/>
  <c r="BX59" i="5"/>
  <c r="BY59" i="5"/>
  <c r="BZ59" i="5"/>
  <c r="CD59" i="5"/>
  <c r="CE59" i="5"/>
  <c r="CF59" i="5"/>
  <c r="CG59" i="5"/>
  <c r="CK59" i="5"/>
  <c r="CL59" i="5"/>
  <c r="CM59" i="5"/>
  <c r="CN59" i="5"/>
  <c r="CR59" i="5"/>
  <c r="CS59" i="5"/>
  <c r="CT59" i="5"/>
  <c r="V60" i="5"/>
  <c r="Z60" i="5"/>
  <c r="AA60" i="5"/>
  <c r="AB60" i="5"/>
  <c r="AC60" i="5"/>
  <c r="AG60" i="5"/>
  <c r="AH60" i="5"/>
  <c r="AI60" i="5"/>
  <c r="AJ60" i="5"/>
  <c r="AN60" i="5"/>
  <c r="AO60" i="5"/>
  <c r="AP60" i="5"/>
  <c r="AQ60" i="5"/>
  <c r="AU60" i="5"/>
  <c r="AV60" i="5"/>
  <c r="AW60" i="5"/>
  <c r="AX60" i="5"/>
  <c r="BB60" i="5"/>
  <c r="BC60" i="5"/>
  <c r="BD60" i="5"/>
  <c r="BE60" i="5"/>
  <c r="BI60" i="5"/>
  <c r="BJ60" i="5"/>
  <c r="BK60" i="5"/>
  <c r="BL60" i="5"/>
  <c r="BP60" i="5"/>
  <c r="BQ60" i="5"/>
  <c r="BR60" i="5"/>
  <c r="BS60" i="5"/>
  <c r="BW60" i="5"/>
  <c r="BX60" i="5"/>
  <c r="BY60" i="5"/>
  <c r="BZ60" i="5"/>
  <c r="CD60" i="5"/>
  <c r="CE60" i="5"/>
  <c r="CF60" i="5"/>
  <c r="CG60" i="5"/>
  <c r="CK60" i="5"/>
  <c r="CL60" i="5"/>
  <c r="CM60" i="5"/>
  <c r="CN60" i="5"/>
  <c r="CR60" i="5"/>
  <c r="CS60" i="5"/>
  <c r="CT60" i="5"/>
  <c r="V61" i="5"/>
  <c r="Z61" i="5"/>
  <c r="AA61" i="5"/>
  <c r="AB61" i="5"/>
  <c r="AC61" i="5"/>
  <c r="AG61" i="5"/>
  <c r="AH61" i="5"/>
  <c r="AI61" i="5"/>
  <c r="AJ61" i="5"/>
  <c r="AN61" i="5"/>
  <c r="AO61" i="5"/>
  <c r="AP61" i="5"/>
  <c r="AQ61" i="5"/>
  <c r="AU61" i="5"/>
  <c r="AV61" i="5"/>
  <c r="AW61" i="5"/>
  <c r="AX61" i="5"/>
  <c r="BB61" i="5"/>
  <c r="BC61" i="5"/>
  <c r="BD61" i="5"/>
  <c r="BE61" i="5"/>
  <c r="BI61" i="5"/>
  <c r="BJ61" i="5"/>
  <c r="BK61" i="5"/>
  <c r="BL61" i="5"/>
  <c r="BP61" i="5"/>
  <c r="BQ61" i="5"/>
  <c r="BR61" i="5"/>
  <c r="BS61" i="5"/>
  <c r="BW61" i="5"/>
  <c r="BX61" i="5"/>
  <c r="BY61" i="5"/>
  <c r="BZ61" i="5"/>
  <c r="CD61" i="5"/>
  <c r="CE61" i="5"/>
  <c r="CF61" i="5"/>
  <c r="CG61" i="5"/>
  <c r="CK61" i="5"/>
  <c r="CL61" i="5"/>
  <c r="CM61" i="5"/>
  <c r="CN61" i="5"/>
  <c r="CR61" i="5"/>
  <c r="CS61" i="5"/>
  <c r="CT61" i="5"/>
  <c r="V62" i="5"/>
  <c r="Z62" i="5"/>
  <c r="AA62" i="5"/>
  <c r="AB62" i="5"/>
  <c r="AC62" i="5"/>
  <c r="AG62" i="5"/>
  <c r="AH62" i="5"/>
  <c r="AI62" i="5"/>
  <c r="AJ62" i="5"/>
  <c r="AN62" i="5"/>
  <c r="AO62" i="5"/>
  <c r="AP62" i="5"/>
  <c r="AQ62" i="5"/>
  <c r="AU62" i="5"/>
  <c r="AV62" i="5"/>
  <c r="AW62" i="5"/>
  <c r="AX62" i="5"/>
  <c r="BB62" i="5"/>
  <c r="BC62" i="5"/>
  <c r="BD62" i="5"/>
  <c r="BE62" i="5"/>
  <c r="BI62" i="5"/>
  <c r="BJ62" i="5"/>
  <c r="BK62" i="5"/>
  <c r="BL62" i="5"/>
  <c r="BP62" i="5"/>
  <c r="BQ62" i="5"/>
  <c r="BR62" i="5"/>
  <c r="BS62" i="5"/>
  <c r="BW62" i="5"/>
  <c r="BX62" i="5"/>
  <c r="BY62" i="5"/>
  <c r="BZ62" i="5"/>
  <c r="CD62" i="5"/>
  <c r="CE62" i="5"/>
  <c r="CF62" i="5"/>
  <c r="CG62" i="5"/>
  <c r="CK62" i="5"/>
  <c r="CL62" i="5"/>
  <c r="CM62" i="5"/>
  <c r="CN62" i="5"/>
  <c r="CR62" i="5"/>
  <c r="CS62" i="5"/>
  <c r="CT62" i="5"/>
  <c r="V63" i="5"/>
  <c r="Z63" i="5"/>
  <c r="AA63" i="5"/>
  <c r="AB63" i="5"/>
  <c r="AC63" i="5"/>
  <c r="AG63" i="5"/>
  <c r="AH63" i="5"/>
  <c r="AI63" i="5"/>
  <c r="AJ63" i="5"/>
  <c r="AN63" i="5"/>
  <c r="AO63" i="5"/>
  <c r="AP63" i="5"/>
  <c r="AQ63" i="5"/>
  <c r="AU63" i="5"/>
  <c r="AV63" i="5"/>
  <c r="AW63" i="5"/>
  <c r="AX63" i="5"/>
  <c r="BB63" i="5"/>
  <c r="BC63" i="5"/>
  <c r="BD63" i="5"/>
  <c r="BE63" i="5"/>
  <c r="BI63" i="5"/>
  <c r="BJ63" i="5"/>
  <c r="BK63" i="5"/>
  <c r="BL63" i="5"/>
  <c r="BP63" i="5"/>
  <c r="BQ63" i="5"/>
  <c r="BR63" i="5"/>
  <c r="BS63" i="5"/>
  <c r="BW63" i="5"/>
  <c r="BX63" i="5"/>
  <c r="BY63" i="5"/>
  <c r="BZ63" i="5"/>
  <c r="CD63" i="5"/>
  <c r="CE63" i="5"/>
  <c r="CF63" i="5"/>
  <c r="CG63" i="5"/>
  <c r="CK63" i="5"/>
  <c r="CL63" i="5"/>
  <c r="CM63" i="5"/>
  <c r="CN63" i="5"/>
  <c r="CR63" i="5"/>
  <c r="CS63" i="5"/>
  <c r="CT63" i="5"/>
  <c r="V64" i="5"/>
  <c r="Z64" i="5"/>
  <c r="AA64" i="5"/>
  <c r="AB64" i="5"/>
  <c r="AC64" i="5"/>
  <c r="AG64" i="5"/>
  <c r="AH64" i="5"/>
  <c r="AI64" i="5"/>
  <c r="AJ64" i="5"/>
  <c r="AN64" i="5"/>
  <c r="AO64" i="5"/>
  <c r="AP64" i="5"/>
  <c r="AQ64" i="5"/>
  <c r="AU64" i="5"/>
  <c r="AV64" i="5"/>
  <c r="AW64" i="5"/>
  <c r="AX64" i="5"/>
  <c r="BB64" i="5"/>
  <c r="BC64" i="5"/>
  <c r="BD64" i="5"/>
  <c r="BE64" i="5"/>
  <c r="BI64" i="5"/>
  <c r="BJ64" i="5"/>
  <c r="BK64" i="5"/>
  <c r="BL64" i="5"/>
  <c r="BP64" i="5"/>
  <c r="BQ64" i="5"/>
  <c r="BR64" i="5"/>
  <c r="BS64" i="5"/>
  <c r="BW64" i="5"/>
  <c r="BX64" i="5"/>
  <c r="BY64" i="5"/>
  <c r="BZ64" i="5"/>
  <c r="CD64" i="5"/>
  <c r="CE64" i="5"/>
  <c r="CF64" i="5"/>
  <c r="CG64" i="5"/>
  <c r="CK64" i="5"/>
  <c r="CL64" i="5"/>
  <c r="CM64" i="5"/>
  <c r="CN64" i="5"/>
  <c r="CR64" i="5"/>
  <c r="CS64" i="5"/>
  <c r="CT64" i="5"/>
  <c r="V65" i="5"/>
  <c r="Z65" i="5"/>
  <c r="AA65" i="5"/>
  <c r="AB65" i="5"/>
  <c r="AC65" i="5"/>
  <c r="AG65" i="5"/>
  <c r="AH65" i="5"/>
  <c r="AI65" i="5"/>
  <c r="AJ65" i="5"/>
  <c r="AN65" i="5"/>
  <c r="AO65" i="5"/>
  <c r="AP65" i="5"/>
  <c r="AQ65" i="5"/>
  <c r="AU65" i="5"/>
  <c r="AV65" i="5"/>
  <c r="AW65" i="5"/>
  <c r="AX65" i="5"/>
  <c r="BB65" i="5"/>
  <c r="BC65" i="5"/>
  <c r="BD65" i="5"/>
  <c r="BE65" i="5"/>
  <c r="BI65" i="5"/>
  <c r="BJ65" i="5"/>
  <c r="BK65" i="5"/>
  <c r="BL65" i="5"/>
  <c r="BP65" i="5"/>
  <c r="BQ65" i="5"/>
  <c r="BR65" i="5"/>
  <c r="BS65" i="5"/>
  <c r="BW65" i="5"/>
  <c r="BX65" i="5"/>
  <c r="BY65" i="5"/>
  <c r="BZ65" i="5"/>
  <c r="CD65" i="5"/>
  <c r="CE65" i="5"/>
  <c r="CF65" i="5"/>
  <c r="CG65" i="5"/>
  <c r="CK65" i="5"/>
  <c r="CL65" i="5"/>
  <c r="CM65" i="5"/>
  <c r="CN65" i="5"/>
  <c r="CR65" i="5"/>
  <c r="CS65" i="5"/>
  <c r="CT65" i="5"/>
  <c r="V66" i="5"/>
  <c r="Z66" i="5"/>
  <c r="AA66" i="5"/>
  <c r="AB66" i="5"/>
  <c r="AC66" i="5"/>
  <c r="AG66" i="5"/>
  <c r="AH66" i="5"/>
  <c r="AI66" i="5"/>
  <c r="AJ66" i="5"/>
  <c r="AN66" i="5"/>
  <c r="AO66" i="5"/>
  <c r="AP66" i="5"/>
  <c r="AQ66" i="5"/>
  <c r="AU66" i="5"/>
  <c r="AV66" i="5"/>
  <c r="AW66" i="5"/>
  <c r="AX66" i="5"/>
  <c r="BB66" i="5"/>
  <c r="BC66" i="5"/>
  <c r="BD66" i="5"/>
  <c r="BE66" i="5"/>
  <c r="BI66" i="5"/>
  <c r="BJ66" i="5"/>
  <c r="BK66" i="5"/>
  <c r="BL66" i="5"/>
  <c r="BP66" i="5"/>
  <c r="BQ66" i="5"/>
  <c r="BR66" i="5"/>
  <c r="BS66" i="5"/>
  <c r="BW66" i="5"/>
  <c r="BX66" i="5"/>
  <c r="BY66" i="5"/>
  <c r="BZ66" i="5"/>
  <c r="CD66" i="5"/>
  <c r="CE66" i="5"/>
  <c r="CF66" i="5"/>
  <c r="CG66" i="5"/>
  <c r="CK66" i="5"/>
  <c r="CL66" i="5"/>
  <c r="CM66" i="5"/>
  <c r="CN66" i="5"/>
  <c r="CR66" i="5"/>
  <c r="CS66" i="5"/>
  <c r="CT66" i="5"/>
  <c r="V67" i="5"/>
  <c r="Z67" i="5"/>
  <c r="AA67" i="5"/>
  <c r="AB67" i="5"/>
  <c r="AC67" i="5"/>
  <c r="AG67" i="5"/>
  <c r="AH67" i="5"/>
  <c r="AI67" i="5"/>
  <c r="AJ67" i="5"/>
  <c r="AN67" i="5"/>
  <c r="AO67" i="5"/>
  <c r="AP67" i="5"/>
  <c r="AQ67" i="5"/>
  <c r="AU67" i="5"/>
  <c r="AV67" i="5"/>
  <c r="AW67" i="5"/>
  <c r="AX67" i="5"/>
  <c r="BB67" i="5"/>
  <c r="BC67" i="5"/>
  <c r="BD67" i="5"/>
  <c r="BE67" i="5"/>
  <c r="BI67" i="5"/>
  <c r="BJ67" i="5"/>
  <c r="BK67" i="5"/>
  <c r="BL67" i="5"/>
  <c r="BP67" i="5"/>
  <c r="BQ67" i="5"/>
  <c r="BR67" i="5"/>
  <c r="BS67" i="5"/>
  <c r="BW67" i="5"/>
  <c r="BX67" i="5"/>
  <c r="BY67" i="5"/>
  <c r="BZ67" i="5"/>
  <c r="CD67" i="5"/>
  <c r="CE67" i="5"/>
  <c r="CF67" i="5"/>
  <c r="CG67" i="5"/>
  <c r="CK67" i="5"/>
  <c r="CL67" i="5"/>
  <c r="CM67" i="5"/>
  <c r="CN67" i="5"/>
  <c r="CR67" i="5"/>
  <c r="CS67" i="5"/>
  <c r="CT67" i="5"/>
  <c r="V68" i="5"/>
  <c r="Z68" i="5"/>
  <c r="AA68" i="5"/>
  <c r="AB68" i="5"/>
  <c r="AC68" i="5"/>
  <c r="AG68" i="5"/>
  <c r="AH68" i="5"/>
  <c r="AI68" i="5"/>
  <c r="AJ68" i="5"/>
  <c r="AN68" i="5"/>
  <c r="AO68" i="5"/>
  <c r="AP68" i="5"/>
  <c r="AQ68" i="5"/>
  <c r="AU68" i="5"/>
  <c r="AV68" i="5"/>
  <c r="AW68" i="5"/>
  <c r="AX68" i="5"/>
  <c r="BB68" i="5"/>
  <c r="BC68" i="5"/>
  <c r="BD68" i="5"/>
  <c r="BE68" i="5"/>
  <c r="BI68" i="5"/>
  <c r="BJ68" i="5"/>
  <c r="BK68" i="5"/>
  <c r="BL68" i="5"/>
  <c r="BP68" i="5"/>
  <c r="BQ68" i="5"/>
  <c r="BR68" i="5"/>
  <c r="BS68" i="5"/>
  <c r="BW68" i="5"/>
  <c r="BX68" i="5"/>
  <c r="BY68" i="5"/>
  <c r="BZ68" i="5"/>
  <c r="CD68" i="5"/>
  <c r="CE68" i="5"/>
  <c r="CF68" i="5"/>
  <c r="CG68" i="5"/>
  <c r="CK68" i="5"/>
  <c r="CL68" i="5"/>
  <c r="CM68" i="5"/>
  <c r="CN68" i="5"/>
  <c r="CR68" i="5"/>
  <c r="CS68" i="5"/>
  <c r="CT68" i="5"/>
  <c r="V69" i="5"/>
  <c r="Z69" i="5"/>
  <c r="AA69" i="5"/>
  <c r="AB69" i="5"/>
  <c r="AC69" i="5"/>
  <c r="AG69" i="5"/>
  <c r="AH69" i="5"/>
  <c r="AI69" i="5"/>
  <c r="AJ69" i="5"/>
  <c r="AN69" i="5"/>
  <c r="AO69" i="5"/>
  <c r="AP69" i="5"/>
  <c r="AQ69" i="5"/>
  <c r="AU69" i="5"/>
  <c r="AV69" i="5"/>
  <c r="AW69" i="5"/>
  <c r="AX69" i="5"/>
  <c r="BB69" i="5"/>
  <c r="BC69" i="5"/>
  <c r="BD69" i="5"/>
  <c r="BE69" i="5"/>
  <c r="BI69" i="5"/>
  <c r="BJ69" i="5"/>
  <c r="BK69" i="5"/>
  <c r="BL69" i="5"/>
  <c r="BP69" i="5"/>
  <c r="BQ69" i="5"/>
  <c r="BR69" i="5"/>
  <c r="BS69" i="5"/>
  <c r="BW69" i="5"/>
  <c r="BX69" i="5"/>
  <c r="BY69" i="5"/>
  <c r="BZ69" i="5"/>
  <c r="CD69" i="5"/>
  <c r="CE69" i="5"/>
  <c r="CF69" i="5"/>
  <c r="CG69" i="5"/>
  <c r="CK69" i="5"/>
  <c r="CL69" i="5"/>
  <c r="CM69" i="5"/>
  <c r="CN69" i="5"/>
  <c r="CR69" i="5"/>
  <c r="CS69" i="5"/>
  <c r="CT69" i="5"/>
  <c r="V70" i="5"/>
  <c r="Z70" i="5"/>
  <c r="AA70" i="5"/>
  <c r="AB70" i="5"/>
  <c r="AC70" i="5"/>
  <c r="AG70" i="5"/>
  <c r="AH70" i="5"/>
  <c r="AI70" i="5"/>
  <c r="AJ70" i="5"/>
  <c r="AN70" i="5"/>
  <c r="AO70" i="5"/>
  <c r="AP70" i="5"/>
  <c r="AQ70" i="5"/>
  <c r="AU70" i="5"/>
  <c r="AV70" i="5"/>
  <c r="AW70" i="5"/>
  <c r="AX70" i="5"/>
  <c r="BB70" i="5"/>
  <c r="BC70" i="5"/>
  <c r="BD70" i="5"/>
  <c r="BE70" i="5"/>
  <c r="BI70" i="5"/>
  <c r="BJ70" i="5"/>
  <c r="BK70" i="5"/>
  <c r="BL70" i="5"/>
  <c r="BP70" i="5"/>
  <c r="BQ70" i="5"/>
  <c r="BR70" i="5"/>
  <c r="BS70" i="5"/>
  <c r="BW70" i="5"/>
  <c r="BX70" i="5"/>
  <c r="BY70" i="5"/>
  <c r="BZ70" i="5"/>
  <c r="CD70" i="5"/>
  <c r="CE70" i="5"/>
  <c r="CF70" i="5"/>
  <c r="CG70" i="5"/>
  <c r="CK70" i="5"/>
  <c r="CL70" i="5"/>
  <c r="CM70" i="5"/>
  <c r="CN70" i="5"/>
  <c r="CR70" i="5"/>
  <c r="CS70" i="5"/>
  <c r="CT70" i="5"/>
  <c r="V71" i="5"/>
  <c r="Z71" i="5"/>
  <c r="AA71" i="5"/>
  <c r="AB71" i="5"/>
  <c r="AC71" i="5"/>
  <c r="AG71" i="5"/>
  <c r="AH71" i="5"/>
  <c r="AI71" i="5"/>
  <c r="AJ71" i="5"/>
  <c r="AN71" i="5"/>
  <c r="AO71" i="5"/>
  <c r="AP71" i="5"/>
  <c r="AQ71" i="5"/>
  <c r="AU71" i="5"/>
  <c r="AV71" i="5"/>
  <c r="AW71" i="5"/>
  <c r="AX71" i="5"/>
  <c r="BB71" i="5"/>
  <c r="BC71" i="5"/>
  <c r="BD71" i="5"/>
  <c r="BE71" i="5"/>
  <c r="BI71" i="5"/>
  <c r="BJ71" i="5"/>
  <c r="BK71" i="5"/>
  <c r="BL71" i="5"/>
  <c r="BP71" i="5"/>
  <c r="BQ71" i="5"/>
  <c r="BR71" i="5"/>
  <c r="BS71" i="5"/>
  <c r="BW71" i="5"/>
  <c r="BX71" i="5"/>
  <c r="BY71" i="5"/>
  <c r="BZ71" i="5"/>
  <c r="CD71" i="5"/>
  <c r="CE71" i="5"/>
  <c r="CF71" i="5"/>
  <c r="CG71" i="5"/>
  <c r="CK71" i="5"/>
  <c r="CL71" i="5"/>
  <c r="CM71" i="5"/>
  <c r="CN71" i="5"/>
  <c r="CR71" i="5"/>
  <c r="CS71" i="5"/>
  <c r="CT71" i="5"/>
  <c r="V72" i="5"/>
  <c r="Z72" i="5"/>
  <c r="AA72" i="5"/>
  <c r="AB72" i="5"/>
  <c r="AC72" i="5"/>
  <c r="AG72" i="5"/>
  <c r="AH72" i="5"/>
  <c r="AI72" i="5"/>
  <c r="AJ72" i="5"/>
  <c r="AN72" i="5"/>
  <c r="AO72" i="5"/>
  <c r="AP72" i="5"/>
  <c r="AQ72" i="5"/>
  <c r="AU72" i="5"/>
  <c r="AV72" i="5"/>
  <c r="AW72" i="5"/>
  <c r="AX72" i="5"/>
  <c r="BB72" i="5"/>
  <c r="BC72" i="5"/>
  <c r="BD72" i="5"/>
  <c r="BE72" i="5"/>
  <c r="BI72" i="5"/>
  <c r="BJ72" i="5"/>
  <c r="BK72" i="5"/>
  <c r="BL72" i="5"/>
  <c r="BP72" i="5"/>
  <c r="BQ72" i="5"/>
  <c r="BR72" i="5"/>
  <c r="BS72" i="5"/>
  <c r="BW72" i="5"/>
  <c r="BX72" i="5"/>
  <c r="BY72" i="5"/>
  <c r="BZ72" i="5"/>
  <c r="CD72" i="5"/>
  <c r="CE72" i="5"/>
  <c r="CF72" i="5"/>
  <c r="CG72" i="5"/>
  <c r="CK72" i="5"/>
  <c r="CL72" i="5"/>
  <c r="CM72" i="5"/>
  <c r="CN72" i="5"/>
  <c r="CR72" i="5"/>
  <c r="CS72" i="5"/>
  <c r="CT72" i="5"/>
  <c r="V73" i="5"/>
  <c r="Z73" i="5"/>
  <c r="AA73" i="5"/>
  <c r="AB73" i="5"/>
  <c r="AC73" i="5"/>
  <c r="AG73" i="5"/>
  <c r="AH73" i="5"/>
  <c r="AI73" i="5"/>
  <c r="AJ73" i="5"/>
  <c r="AN73" i="5"/>
  <c r="AO73" i="5"/>
  <c r="AP73" i="5"/>
  <c r="AQ73" i="5"/>
  <c r="AU73" i="5"/>
  <c r="AV73" i="5"/>
  <c r="AW73" i="5"/>
  <c r="AX73" i="5"/>
  <c r="BB73" i="5"/>
  <c r="BC73" i="5"/>
  <c r="BD73" i="5"/>
  <c r="BE73" i="5"/>
  <c r="BI73" i="5"/>
  <c r="BJ73" i="5"/>
  <c r="BK73" i="5"/>
  <c r="BL73" i="5"/>
  <c r="BP73" i="5"/>
  <c r="BQ73" i="5"/>
  <c r="BR73" i="5"/>
  <c r="BS73" i="5"/>
  <c r="BW73" i="5"/>
  <c r="BX73" i="5"/>
  <c r="BY73" i="5"/>
  <c r="BZ73" i="5"/>
  <c r="CD73" i="5"/>
  <c r="CE73" i="5"/>
  <c r="CF73" i="5"/>
  <c r="CG73" i="5"/>
  <c r="CK73" i="5"/>
  <c r="CL73" i="5"/>
  <c r="CM73" i="5"/>
  <c r="CN73" i="5"/>
  <c r="CR73" i="5"/>
  <c r="CS73" i="5"/>
  <c r="CT73" i="5"/>
  <c r="V74" i="5"/>
  <c r="Z74" i="5"/>
  <c r="AA74" i="5"/>
  <c r="AB74" i="5"/>
  <c r="AC74" i="5"/>
  <c r="AG74" i="5"/>
  <c r="AH74" i="5"/>
  <c r="AI74" i="5"/>
  <c r="AJ74" i="5"/>
  <c r="AN74" i="5"/>
  <c r="AO74" i="5"/>
  <c r="AP74" i="5"/>
  <c r="AQ74" i="5"/>
  <c r="AU74" i="5"/>
  <c r="AV74" i="5"/>
  <c r="AW74" i="5"/>
  <c r="AX74" i="5"/>
  <c r="BB74" i="5"/>
  <c r="BC74" i="5"/>
  <c r="BD74" i="5"/>
  <c r="BE74" i="5"/>
  <c r="BI74" i="5"/>
  <c r="BJ74" i="5"/>
  <c r="BK74" i="5"/>
  <c r="BL74" i="5"/>
  <c r="BP74" i="5"/>
  <c r="BQ74" i="5"/>
  <c r="BR74" i="5"/>
  <c r="BS74" i="5"/>
  <c r="BW74" i="5"/>
  <c r="BX74" i="5"/>
  <c r="BY74" i="5"/>
  <c r="BZ74" i="5"/>
  <c r="CD74" i="5"/>
  <c r="CE74" i="5"/>
  <c r="CF74" i="5"/>
  <c r="CG74" i="5"/>
  <c r="CK74" i="5"/>
  <c r="CL74" i="5"/>
  <c r="CM74" i="5"/>
  <c r="CN74" i="5"/>
  <c r="CR74" i="5"/>
  <c r="CS74" i="5"/>
  <c r="CT74" i="5"/>
  <c r="V75" i="5"/>
  <c r="Z75" i="5"/>
  <c r="AA75" i="5"/>
  <c r="AB75" i="5"/>
  <c r="AC75" i="5"/>
  <c r="AG75" i="5"/>
  <c r="AH75" i="5"/>
  <c r="AI75" i="5"/>
  <c r="AJ75" i="5"/>
  <c r="AN75" i="5"/>
  <c r="AO75" i="5"/>
  <c r="AP75" i="5"/>
  <c r="AQ75" i="5"/>
  <c r="AU75" i="5"/>
  <c r="AV75" i="5"/>
  <c r="AW75" i="5"/>
  <c r="AX75" i="5"/>
  <c r="BB75" i="5"/>
  <c r="BC75" i="5"/>
  <c r="BD75" i="5"/>
  <c r="BE75" i="5"/>
  <c r="BI75" i="5"/>
  <c r="BJ75" i="5"/>
  <c r="BK75" i="5"/>
  <c r="BL75" i="5"/>
  <c r="BP75" i="5"/>
  <c r="BQ75" i="5"/>
  <c r="BR75" i="5"/>
  <c r="BS75" i="5"/>
  <c r="BW75" i="5"/>
  <c r="BX75" i="5"/>
  <c r="BY75" i="5"/>
  <c r="BZ75" i="5"/>
  <c r="CD75" i="5"/>
  <c r="CE75" i="5"/>
  <c r="CF75" i="5"/>
  <c r="CG75" i="5"/>
  <c r="CK75" i="5"/>
  <c r="CL75" i="5"/>
  <c r="CM75" i="5"/>
  <c r="CN75" i="5"/>
  <c r="CR75" i="5"/>
  <c r="CS75" i="5"/>
  <c r="CT75" i="5"/>
  <c r="V76" i="5"/>
  <c r="Z76" i="5"/>
  <c r="AA76" i="5"/>
  <c r="AB76" i="5"/>
  <c r="AC76" i="5"/>
  <c r="AG76" i="5"/>
  <c r="AH76" i="5"/>
  <c r="AI76" i="5"/>
  <c r="AJ76" i="5"/>
  <c r="AN76" i="5"/>
  <c r="AO76" i="5"/>
  <c r="AP76" i="5"/>
  <c r="AQ76" i="5"/>
  <c r="AU76" i="5"/>
  <c r="AV76" i="5"/>
  <c r="AW76" i="5"/>
  <c r="AX76" i="5"/>
  <c r="BB76" i="5"/>
  <c r="BC76" i="5"/>
  <c r="BD76" i="5"/>
  <c r="BE76" i="5"/>
  <c r="BI76" i="5"/>
  <c r="BJ76" i="5"/>
  <c r="BK76" i="5"/>
  <c r="BL76" i="5"/>
  <c r="BP76" i="5"/>
  <c r="BQ76" i="5"/>
  <c r="BR76" i="5"/>
  <c r="BS76" i="5"/>
  <c r="BW76" i="5"/>
  <c r="BX76" i="5"/>
  <c r="BY76" i="5"/>
  <c r="BZ76" i="5"/>
  <c r="CD76" i="5"/>
  <c r="CE76" i="5"/>
  <c r="CF76" i="5"/>
  <c r="CG76" i="5"/>
  <c r="CK76" i="5"/>
  <c r="CL76" i="5"/>
  <c r="CM76" i="5"/>
  <c r="CN76" i="5"/>
  <c r="CR76" i="5"/>
  <c r="CS76" i="5"/>
  <c r="CT76" i="5"/>
  <c r="V77" i="5"/>
  <c r="Z77" i="5"/>
  <c r="AA77" i="5"/>
  <c r="AB77" i="5"/>
  <c r="AC77" i="5"/>
  <c r="AG77" i="5"/>
  <c r="AH77" i="5"/>
  <c r="AI77" i="5"/>
  <c r="AJ77" i="5"/>
  <c r="AN77" i="5"/>
  <c r="AO77" i="5"/>
  <c r="AP77" i="5"/>
  <c r="AQ77" i="5"/>
  <c r="AU77" i="5"/>
  <c r="AV77" i="5"/>
  <c r="AW77" i="5"/>
  <c r="AX77" i="5"/>
  <c r="BB77" i="5"/>
  <c r="BC77" i="5"/>
  <c r="BD77" i="5"/>
  <c r="BE77" i="5"/>
  <c r="BI77" i="5"/>
  <c r="BJ77" i="5"/>
  <c r="BK77" i="5"/>
  <c r="BL77" i="5"/>
  <c r="BP77" i="5"/>
  <c r="BQ77" i="5"/>
  <c r="BR77" i="5"/>
  <c r="BS77" i="5"/>
  <c r="BW77" i="5"/>
  <c r="BX77" i="5"/>
  <c r="BY77" i="5"/>
  <c r="BZ77" i="5"/>
  <c r="CD77" i="5"/>
  <c r="CE77" i="5"/>
  <c r="CF77" i="5"/>
  <c r="CG77" i="5"/>
  <c r="CK77" i="5"/>
  <c r="CL77" i="5"/>
  <c r="CM77" i="5"/>
  <c r="CN77" i="5"/>
  <c r="CR77" i="5"/>
  <c r="CS77" i="5"/>
  <c r="CT77" i="5"/>
  <c r="V78" i="5"/>
  <c r="Z78" i="5"/>
  <c r="AA78" i="5"/>
  <c r="AB78" i="5"/>
  <c r="AC78" i="5"/>
  <c r="AG78" i="5"/>
  <c r="AH78" i="5"/>
  <c r="AI78" i="5"/>
  <c r="AJ78" i="5"/>
  <c r="AN78" i="5"/>
  <c r="AO78" i="5"/>
  <c r="AP78" i="5"/>
  <c r="AQ78" i="5"/>
  <c r="AU78" i="5"/>
  <c r="AV78" i="5"/>
  <c r="AW78" i="5"/>
  <c r="AX78" i="5"/>
  <c r="BB78" i="5"/>
  <c r="BC78" i="5"/>
  <c r="BD78" i="5"/>
  <c r="BE78" i="5"/>
  <c r="BI78" i="5"/>
  <c r="BJ78" i="5"/>
  <c r="BK78" i="5"/>
  <c r="BL78" i="5"/>
  <c r="BP78" i="5"/>
  <c r="BQ78" i="5"/>
  <c r="BR78" i="5"/>
  <c r="BS78" i="5"/>
  <c r="BW78" i="5"/>
  <c r="BX78" i="5"/>
  <c r="BY78" i="5"/>
  <c r="BZ78" i="5"/>
  <c r="CD78" i="5"/>
  <c r="CE78" i="5"/>
  <c r="CF78" i="5"/>
  <c r="CG78" i="5"/>
  <c r="CK78" i="5"/>
  <c r="CL78" i="5"/>
  <c r="CM78" i="5"/>
  <c r="CN78" i="5"/>
  <c r="CR78" i="5"/>
  <c r="CS78" i="5"/>
  <c r="CT78" i="5"/>
  <c r="V79" i="5"/>
  <c r="Z79" i="5"/>
  <c r="AA79" i="5"/>
  <c r="AB79" i="5"/>
  <c r="AC79" i="5"/>
  <c r="AG79" i="5"/>
  <c r="AH79" i="5"/>
  <c r="AI79" i="5"/>
  <c r="AJ79" i="5"/>
  <c r="AN79" i="5"/>
  <c r="AO79" i="5"/>
  <c r="AP79" i="5"/>
  <c r="AQ79" i="5"/>
  <c r="AU79" i="5"/>
  <c r="AV79" i="5"/>
  <c r="AW79" i="5"/>
  <c r="AX79" i="5"/>
  <c r="BB79" i="5"/>
  <c r="BC79" i="5"/>
  <c r="BD79" i="5"/>
  <c r="BE79" i="5"/>
  <c r="BI79" i="5"/>
  <c r="BJ79" i="5"/>
  <c r="BK79" i="5"/>
  <c r="BL79" i="5"/>
  <c r="BP79" i="5"/>
  <c r="BQ79" i="5"/>
  <c r="BR79" i="5"/>
  <c r="BS79" i="5"/>
  <c r="BW79" i="5"/>
  <c r="BX79" i="5"/>
  <c r="BY79" i="5"/>
  <c r="BZ79" i="5"/>
  <c r="CD79" i="5"/>
  <c r="CE79" i="5"/>
  <c r="CF79" i="5"/>
  <c r="CG79" i="5"/>
  <c r="CK79" i="5"/>
  <c r="CL79" i="5"/>
  <c r="CM79" i="5"/>
  <c r="CN79" i="5"/>
  <c r="CR79" i="5"/>
  <c r="CS79" i="5"/>
  <c r="CT79" i="5"/>
  <c r="V80" i="5"/>
  <c r="Z80" i="5"/>
  <c r="AA80" i="5"/>
  <c r="AB80" i="5"/>
  <c r="AC80" i="5"/>
  <c r="AG80" i="5"/>
  <c r="AH80" i="5"/>
  <c r="AI80" i="5"/>
  <c r="AJ80" i="5"/>
  <c r="AN80" i="5"/>
  <c r="AO80" i="5"/>
  <c r="AP80" i="5"/>
  <c r="AQ80" i="5"/>
  <c r="AU80" i="5"/>
  <c r="AV80" i="5"/>
  <c r="AW80" i="5"/>
  <c r="AX80" i="5"/>
  <c r="BB80" i="5"/>
  <c r="BC80" i="5"/>
  <c r="BD80" i="5"/>
  <c r="BE80" i="5"/>
  <c r="BI80" i="5"/>
  <c r="BJ80" i="5"/>
  <c r="BK80" i="5"/>
  <c r="BL80" i="5"/>
  <c r="BP80" i="5"/>
  <c r="BQ80" i="5"/>
  <c r="BR80" i="5"/>
  <c r="BS80" i="5"/>
  <c r="BW80" i="5"/>
  <c r="BX80" i="5"/>
  <c r="BY80" i="5"/>
  <c r="BZ80" i="5"/>
  <c r="CD80" i="5"/>
  <c r="CE80" i="5"/>
  <c r="CF80" i="5"/>
  <c r="CG80" i="5"/>
  <c r="CK80" i="5"/>
  <c r="CL80" i="5"/>
  <c r="CM80" i="5"/>
  <c r="CN80" i="5"/>
  <c r="CR80" i="5"/>
  <c r="CS80" i="5"/>
  <c r="CT80" i="5"/>
  <c r="V81" i="5"/>
  <c r="Z81" i="5"/>
  <c r="AA81" i="5"/>
  <c r="AB81" i="5"/>
  <c r="AC81" i="5"/>
  <c r="AG81" i="5"/>
  <c r="AH81" i="5"/>
  <c r="AI81" i="5"/>
  <c r="AJ81" i="5"/>
  <c r="AN81" i="5"/>
  <c r="AO81" i="5"/>
  <c r="AP81" i="5"/>
  <c r="AQ81" i="5"/>
  <c r="AU81" i="5"/>
  <c r="AV81" i="5"/>
  <c r="AW81" i="5"/>
  <c r="AX81" i="5"/>
  <c r="BB81" i="5"/>
  <c r="BC81" i="5"/>
  <c r="BD81" i="5"/>
  <c r="BE81" i="5"/>
  <c r="BI81" i="5"/>
  <c r="BJ81" i="5"/>
  <c r="BK81" i="5"/>
  <c r="BL81" i="5"/>
  <c r="BP81" i="5"/>
  <c r="BQ81" i="5"/>
  <c r="BR81" i="5"/>
  <c r="BS81" i="5"/>
  <c r="BW81" i="5"/>
  <c r="BX81" i="5"/>
  <c r="BY81" i="5"/>
  <c r="BZ81" i="5"/>
  <c r="CD81" i="5"/>
  <c r="CE81" i="5"/>
  <c r="CF81" i="5"/>
  <c r="CG81" i="5"/>
  <c r="CK81" i="5"/>
  <c r="CL81" i="5"/>
  <c r="CM81" i="5"/>
  <c r="CN81" i="5"/>
  <c r="CR81" i="5"/>
  <c r="CS81" i="5"/>
  <c r="CT81" i="5"/>
  <c r="V82" i="5"/>
  <c r="Z82" i="5"/>
  <c r="AA82" i="5"/>
  <c r="AB82" i="5"/>
  <c r="AC82" i="5"/>
  <c r="AG82" i="5"/>
  <c r="AH82" i="5"/>
  <c r="AI82" i="5"/>
  <c r="AJ82" i="5"/>
  <c r="AN82" i="5"/>
  <c r="AO82" i="5"/>
  <c r="AP82" i="5"/>
  <c r="AQ82" i="5"/>
  <c r="AU82" i="5"/>
  <c r="AV82" i="5"/>
  <c r="AW82" i="5"/>
  <c r="AX82" i="5"/>
  <c r="BB82" i="5"/>
  <c r="BC82" i="5"/>
  <c r="BD82" i="5"/>
  <c r="BE82" i="5"/>
  <c r="BI82" i="5"/>
  <c r="BJ82" i="5"/>
  <c r="BK82" i="5"/>
  <c r="BL82" i="5"/>
  <c r="BP82" i="5"/>
  <c r="BQ82" i="5"/>
  <c r="BR82" i="5"/>
  <c r="BS82" i="5"/>
  <c r="BW82" i="5"/>
  <c r="BX82" i="5"/>
  <c r="BY82" i="5"/>
  <c r="BZ82" i="5"/>
  <c r="CD82" i="5"/>
  <c r="CE82" i="5"/>
  <c r="CF82" i="5"/>
  <c r="CG82" i="5"/>
  <c r="CK82" i="5"/>
  <c r="CL82" i="5"/>
  <c r="CM82" i="5"/>
  <c r="CN82" i="5"/>
  <c r="CR82" i="5"/>
  <c r="CS82" i="5"/>
  <c r="CT82" i="5"/>
  <c r="V83" i="5"/>
  <c r="Z83" i="5"/>
  <c r="AA83" i="5"/>
  <c r="AB83" i="5"/>
  <c r="AC83" i="5"/>
  <c r="AG83" i="5"/>
  <c r="AH83" i="5"/>
  <c r="AI83" i="5"/>
  <c r="AJ83" i="5"/>
  <c r="AN83" i="5"/>
  <c r="AO83" i="5"/>
  <c r="AP83" i="5"/>
  <c r="AQ83" i="5"/>
  <c r="AU83" i="5"/>
  <c r="AV83" i="5"/>
  <c r="AW83" i="5"/>
  <c r="AX83" i="5"/>
  <c r="BB83" i="5"/>
  <c r="BC83" i="5"/>
  <c r="BD83" i="5"/>
  <c r="BE83" i="5"/>
  <c r="BI83" i="5"/>
  <c r="BJ83" i="5"/>
  <c r="BK83" i="5"/>
  <c r="BL83" i="5"/>
  <c r="BP83" i="5"/>
  <c r="BQ83" i="5"/>
  <c r="BR83" i="5"/>
  <c r="BS83" i="5"/>
  <c r="BW83" i="5"/>
  <c r="BX83" i="5"/>
  <c r="BY83" i="5"/>
  <c r="BZ83" i="5"/>
  <c r="CD83" i="5"/>
  <c r="CE83" i="5"/>
  <c r="CF83" i="5"/>
  <c r="CG83" i="5"/>
  <c r="CK83" i="5"/>
  <c r="CL83" i="5"/>
  <c r="CM83" i="5"/>
  <c r="CN83" i="5"/>
  <c r="CR83" i="5"/>
  <c r="CS83" i="5"/>
  <c r="CT83" i="5"/>
  <c r="V84" i="5"/>
  <c r="Z84" i="5"/>
  <c r="AA84" i="5"/>
  <c r="AB84" i="5"/>
  <c r="AC84" i="5"/>
  <c r="AG84" i="5"/>
  <c r="AH84" i="5"/>
  <c r="AI84" i="5"/>
  <c r="AJ84" i="5"/>
  <c r="AN84" i="5"/>
  <c r="AO84" i="5"/>
  <c r="AP84" i="5"/>
  <c r="AQ84" i="5"/>
  <c r="AU84" i="5"/>
  <c r="AV84" i="5"/>
  <c r="AW84" i="5"/>
  <c r="AX84" i="5"/>
  <c r="BB84" i="5"/>
  <c r="BC84" i="5"/>
  <c r="BD84" i="5"/>
  <c r="BE84" i="5"/>
  <c r="BI84" i="5"/>
  <c r="BJ84" i="5"/>
  <c r="BK84" i="5"/>
  <c r="BL84" i="5"/>
  <c r="BP84" i="5"/>
  <c r="BQ84" i="5"/>
  <c r="BR84" i="5"/>
  <c r="BS84" i="5"/>
  <c r="BW84" i="5"/>
  <c r="BX84" i="5"/>
  <c r="BY84" i="5"/>
  <c r="BZ84" i="5"/>
  <c r="CD84" i="5"/>
  <c r="CE84" i="5"/>
  <c r="CF84" i="5"/>
  <c r="CG84" i="5"/>
  <c r="CK84" i="5"/>
  <c r="CL84" i="5"/>
  <c r="CM84" i="5"/>
  <c r="CN84" i="5"/>
  <c r="CR84" i="5"/>
  <c r="CS84" i="5"/>
  <c r="CT84" i="5"/>
  <c r="V85" i="5"/>
  <c r="Z85" i="5"/>
  <c r="AA85" i="5"/>
  <c r="AB85" i="5"/>
  <c r="AC85" i="5"/>
  <c r="AG85" i="5"/>
  <c r="AH85" i="5"/>
  <c r="AI85" i="5"/>
  <c r="AJ85" i="5"/>
  <c r="AN85" i="5"/>
  <c r="AO85" i="5"/>
  <c r="AP85" i="5"/>
  <c r="AQ85" i="5"/>
  <c r="AU85" i="5"/>
  <c r="AV85" i="5"/>
  <c r="AW85" i="5"/>
  <c r="AX85" i="5"/>
  <c r="BB85" i="5"/>
  <c r="BC85" i="5"/>
  <c r="BD85" i="5"/>
  <c r="BE85" i="5"/>
  <c r="BI85" i="5"/>
  <c r="BJ85" i="5"/>
  <c r="BK85" i="5"/>
  <c r="BL85" i="5"/>
  <c r="BP85" i="5"/>
  <c r="BQ85" i="5"/>
  <c r="BR85" i="5"/>
  <c r="BS85" i="5"/>
  <c r="BW85" i="5"/>
  <c r="BX85" i="5"/>
  <c r="BY85" i="5"/>
  <c r="BZ85" i="5"/>
  <c r="CD85" i="5"/>
  <c r="CE85" i="5"/>
  <c r="CF85" i="5"/>
  <c r="CG85" i="5"/>
  <c r="CK85" i="5"/>
  <c r="CL85" i="5"/>
  <c r="CM85" i="5"/>
  <c r="CN85" i="5"/>
  <c r="CR85" i="5"/>
  <c r="CS85" i="5"/>
  <c r="CT85" i="5"/>
  <c r="V86" i="5"/>
  <c r="Z86" i="5"/>
  <c r="AA86" i="5"/>
  <c r="AB86" i="5"/>
  <c r="AC86" i="5"/>
  <c r="AG86" i="5"/>
  <c r="AH86" i="5"/>
  <c r="AI86" i="5"/>
  <c r="AJ86" i="5"/>
  <c r="AN86" i="5"/>
  <c r="AO86" i="5"/>
  <c r="AP86" i="5"/>
  <c r="AQ86" i="5"/>
  <c r="AU86" i="5"/>
  <c r="AV86" i="5"/>
  <c r="AW86" i="5"/>
  <c r="AX86" i="5"/>
  <c r="BB86" i="5"/>
  <c r="BC86" i="5"/>
  <c r="BD86" i="5"/>
  <c r="BE86" i="5"/>
  <c r="BI86" i="5"/>
  <c r="BJ86" i="5"/>
  <c r="BK86" i="5"/>
  <c r="BL86" i="5"/>
  <c r="BP86" i="5"/>
  <c r="BQ86" i="5"/>
  <c r="BR86" i="5"/>
  <c r="BS86" i="5"/>
  <c r="BW86" i="5"/>
  <c r="BX86" i="5"/>
  <c r="BY86" i="5"/>
  <c r="BZ86" i="5"/>
  <c r="CD86" i="5"/>
  <c r="CE86" i="5"/>
  <c r="CF86" i="5"/>
  <c r="CG86" i="5"/>
  <c r="CK86" i="5"/>
  <c r="CL86" i="5"/>
  <c r="CM86" i="5"/>
  <c r="CN86" i="5"/>
  <c r="CR86" i="5"/>
  <c r="CS86" i="5"/>
  <c r="CT86" i="5"/>
  <c r="V87" i="5"/>
  <c r="Z87" i="5"/>
  <c r="AA87" i="5"/>
  <c r="AB87" i="5"/>
  <c r="AC87" i="5"/>
  <c r="AG87" i="5"/>
  <c r="AH87" i="5"/>
  <c r="AI87" i="5"/>
  <c r="AJ87" i="5"/>
  <c r="AN87" i="5"/>
  <c r="AO87" i="5"/>
  <c r="AP87" i="5"/>
  <c r="AQ87" i="5"/>
  <c r="AU87" i="5"/>
  <c r="AV87" i="5"/>
  <c r="AW87" i="5"/>
  <c r="AX87" i="5"/>
  <c r="BB87" i="5"/>
  <c r="BC87" i="5"/>
  <c r="BD87" i="5"/>
  <c r="BE87" i="5"/>
  <c r="BI87" i="5"/>
  <c r="BJ87" i="5"/>
  <c r="BK87" i="5"/>
  <c r="BL87" i="5"/>
  <c r="BP87" i="5"/>
  <c r="BQ87" i="5"/>
  <c r="BR87" i="5"/>
  <c r="BS87" i="5"/>
  <c r="BW87" i="5"/>
  <c r="BX87" i="5"/>
  <c r="BY87" i="5"/>
  <c r="BZ87" i="5"/>
  <c r="CD87" i="5"/>
  <c r="CE87" i="5"/>
  <c r="CF87" i="5"/>
  <c r="CG87" i="5"/>
  <c r="CK87" i="5"/>
  <c r="CL87" i="5"/>
  <c r="CM87" i="5"/>
  <c r="CN87" i="5"/>
  <c r="CR87" i="5"/>
  <c r="CS87" i="5"/>
  <c r="CT87" i="5"/>
  <c r="V88" i="5"/>
  <c r="Z88" i="5"/>
  <c r="AA88" i="5"/>
  <c r="AB88" i="5"/>
  <c r="AC88" i="5"/>
  <c r="AG88" i="5"/>
  <c r="AH88" i="5"/>
  <c r="AI88" i="5"/>
  <c r="AJ88" i="5"/>
  <c r="AN88" i="5"/>
  <c r="AO88" i="5"/>
  <c r="AP88" i="5"/>
  <c r="AQ88" i="5"/>
  <c r="AU88" i="5"/>
  <c r="AV88" i="5"/>
  <c r="AW88" i="5"/>
  <c r="AX88" i="5"/>
  <c r="BB88" i="5"/>
  <c r="BC88" i="5"/>
  <c r="BD88" i="5"/>
  <c r="BE88" i="5"/>
  <c r="BI88" i="5"/>
  <c r="BJ88" i="5"/>
  <c r="BK88" i="5"/>
  <c r="BL88" i="5"/>
  <c r="BP88" i="5"/>
  <c r="BQ88" i="5"/>
  <c r="BR88" i="5"/>
  <c r="BS88" i="5"/>
  <c r="BW88" i="5"/>
  <c r="BX88" i="5"/>
  <c r="BY88" i="5"/>
  <c r="BZ88" i="5"/>
  <c r="CD88" i="5"/>
  <c r="CE88" i="5"/>
  <c r="CF88" i="5"/>
  <c r="CG88" i="5"/>
  <c r="CK88" i="5"/>
  <c r="CL88" i="5"/>
  <c r="CM88" i="5"/>
  <c r="CN88" i="5"/>
  <c r="CR88" i="5"/>
  <c r="CS88" i="5"/>
  <c r="CT88" i="5"/>
  <c r="V89" i="5"/>
  <c r="Z89" i="5"/>
  <c r="AA89" i="5"/>
  <c r="AB89" i="5"/>
  <c r="AC89" i="5"/>
  <c r="AG89" i="5"/>
  <c r="AH89" i="5"/>
  <c r="AI89" i="5"/>
  <c r="AJ89" i="5"/>
  <c r="AN89" i="5"/>
  <c r="AO89" i="5"/>
  <c r="AP89" i="5"/>
  <c r="AQ89" i="5"/>
  <c r="AU89" i="5"/>
  <c r="AV89" i="5"/>
  <c r="AW89" i="5"/>
  <c r="AX89" i="5"/>
  <c r="BB89" i="5"/>
  <c r="BC89" i="5"/>
  <c r="BD89" i="5"/>
  <c r="BE89" i="5"/>
  <c r="BI89" i="5"/>
  <c r="BJ89" i="5"/>
  <c r="BK89" i="5"/>
  <c r="BL89" i="5"/>
  <c r="BP89" i="5"/>
  <c r="BQ89" i="5"/>
  <c r="BR89" i="5"/>
  <c r="BS89" i="5"/>
  <c r="BW89" i="5"/>
  <c r="BX89" i="5"/>
  <c r="BY89" i="5"/>
  <c r="BZ89" i="5"/>
  <c r="CD89" i="5"/>
  <c r="CE89" i="5"/>
  <c r="CF89" i="5"/>
  <c r="CG89" i="5"/>
  <c r="CK89" i="5"/>
  <c r="CL89" i="5"/>
  <c r="CM89" i="5"/>
  <c r="CN89" i="5"/>
  <c r="CR89" i="5"/>
  <c r="CS89" i="5"/>
  <c r="CT89" i="5"/>
  <c r="V90" i="5"/>
  <c r="Z90" i="5"/>
  <c r="AA90" i="5"/>
  <c r="AB90" i="5"/>
  <c r="AC90" i="5"/>
  <c r="AG90" i="5"/>
  <c r="AH90" i="5"/>
  <c r="AI90" i="5"/>
  <c r="AJ90" i="5"/>
  <c r="AN90" i="5"/>
  <c r="AO90" i="5"/>
  <c r="AP90" i="5"/>
  <c r="AQ90" i="5"/>
  <c r="AU90" i="5"/>
  <c r="AV90" i="5"/>
  <c r="AW90" i="5"/>
  <c r="AX90" i="5"/>
  <c r="BB90" i="5"/>
  <c r="BC90" i="5"/>
  <c r="BD90" i="5"/>
  <c r="BE90" i="5"/>
  <c r="BI90" i="5"/>
  <c r="BJ90" i="5"/>
  <c r="BK90" i="5"/>
  <c r="BL90" i="5"/>
  <c r="BP90" i="5"/>
  <c r="BQ90" i="5"/>
  <c r="BR90" i="5"/>
  <c r="BS90" i="5"/>
  <c r="BW90" i="5"/>
  <c r="BX90" i="5"/>
  <c r="BY90" i="5"/>
  <c r="BZ90" i="5"/>
  <c r="CD90" i="5"/>
  <c r="CE90" i="5"/>
  <c r="CF90" i="5"/>
  <c r="CG90" i="5"/>
  <c r="CK90" i="5"/>
  <c r="CL90" i="5"/>
  <c r="CM90" i="5"/>
  <c r="CN90" i="5"/>
  <c r="CR90" i="5"/>
  <c r="CS90" i="5"/>
  <c r="CT90" i="5"/>
  <c r="V91" i="5"/>
  <c r="Z91" i="5"/>
  <c r="AA91" i="5"/>
  <c r="AB91" i="5"/>
  <c r="AC91" i="5"/>
  <c r="AG91" i="5"/>
  <c r="AH91" i="5"/>
  <c r="AI91" i="5"/>
  <c r="AJ91" i="5"/>
  <c r="AN91" i="5"/>
  <c r="AO91" i="5"/>
  <c r="AP91" i="5"/>
  <c r="AQ91" i="5"/>
  <c r="AU91" i="5"/>
  <c r="AV91" i="5"/>
  <c r="AW91" i="5"/>
  <c r="AX91" i="5"/>
  <c r="BB91" i="5"/>
  <c r="BC91" i="5"/>
  <c r="BD91" i="5"/>
  <c r="BE91" i="5"/>
  <c r="BI91" i="5"/>
  <c r="BJ91" i="5"/>
  <c r="BK91" i="5"/>
  <c r="BL91" i="5"/>
  <c r="BP91" i="5"/>
  <c r="BQ91" i="5"/>
  <c r="BR91" i="5"/>
  <c r="BS91" i="5"/>
  <c r="BW91" i="5"/>
  <c r="BX91" i="5"/>
  <c r="BY91" i="5"/>
  <c r="BZ91" i="5"/>
  <c r="CD91" i="5"/>
  <c r="CE91" i="5"/>
  <c r="CF91" i="5"/>
  <c r="CG91" i="5"/>
  <c r="CK91" i="5"/>
  <c r="CL91" i="5"/>
  <c r="CM91" i="5"/>
  <c r="CN91" i="5"/>
  <c r="CR91" i="5"/>
  <c r="CS91" i="5"/>
  <c r="CT91" i="5"/>
  <c r="V92" i="5"/>
  <c r="Z92" i="5"/>
  <c r="AA92" i="5"/>
  <c r="AB92" i="5"/>
  <c r="AC92" i="5"/>
  <c r="AG92" i="5"/>
  <c r="AH92" i="5"/>
  <c r="AI92" i="5"/>
  <c r="AJ92" i="5"/>
  <c r="AN92" i="5"/>
  <c r="AO92" i="5"/>
  <c r="AP92" i="5"/>
  <c r="AQ92" i="5"/>
  <c r="AU92" i="5"/>
  <c r="AV92" i="5"/>
  <c r="AW92" i="5"/>
  <c r="AX92" i="5"/>
  <c r="BB92" i="5"/>
  <c r="BC92" i="5"/>
  <c r="BD92" i="5"/>
  <c r="BE92" i="5"/>
  <c r="BI92" i="5"/>
  <c r="BJ92" i="5"/>
  <c r="BK92" i="5"/>
  <c r="BL92" i="5"/>
  <c r="BP92" i="5"/>
  <c r="BQ92" i="5"/>
  <c r="BR92" i="5"/>
  <c r="BS92" i="5"/>
  <c r="BW92" i="5"/>
  <c r="BX92" i="5"/>
  <c r="BY92" i="5"/>
  <c r="BZ92" i="5"/>
  <c r="CD92" i="5"/>
  <c r="CE92" i="5"/>
  <c r="CF92" i="5"/>
  <c r="CG92" i="5"/>
  <c r="CK92" i="5"/>
  <c r="CL92" i="5"/>
  <c r="CM92" i="5"/>
  <c r="CN92" i="5"/>
  <c r="CR92" i="5"/>
  <c r="CS92" i="5"/>
  <c r="CT92" i="5"/>
  <c r="V93" i="5"/>
  <c r="Z93" i="5"/>
  <c r="AA93" i="5"/>
  <c r="AB93" i="5"/>
  <c r="AC93" i="5"/>
  <c r="AG93" i="5"/>
  <c r="AH93" i="5"/>
  <c r="AI93" i="5"/>
  <c r="AJ93" i="5"/>
  <c r="AN93" i="5"/>
  <c r="AO93" i="5"/>
  <c r="AP93" i="5"/>
  <c r="AQ93" i="5"/>
  <c r="AU93" i="5"/>
  <c r="AV93" i="5"/>
  <c r="AW93" i="5"/>
  <c r="AX93" i="5"/>
  <c r="BB93" i="5"/>
  <c r="BC93" i="5"/>
  <c r="BD93" i="5"/>
  <c r="BE93" i="5"/>
  <c r="BI93" i="5"/>
  <c r="BJ93" i="5"/>
  <c r="BK93" i="5"/>
  <c r="BL93" i="5"/>
  <c r="BP93" i="5"/>
  <c r="BQ93" i="5"/>
  <c r="BR93" i="5"/>
  <c r="BS93" i="5"/>
  <c r="BW93" i="5"/>
  <c r="BX93" i="5"/>
  <c r="BY93" i="5"/>
  <c r="BZ93" i="5"/>
  <c r="CD93" i="5"/>
  <c r="CE93" i="5"/>
  <c r="CF93" i="5"/>
  <c r="CG93" i="5"/>
  <c r="CK93" i="5"/>
  <c r="CL93" i="5"/>
  <c r="CM93" i="5"/>
  <c r="CN93" i="5"/>
  <c r="CR93" i="5"/>
  <c r="CS93" i="5"/>
  <c r="CT93" i="5"/>
  <c r="V94" i="5"/>
  <c r="Z94" i="5"/>
  <c r="AA94" i="5"/>
  <c r="AB94" i="5"/>
  <c r="AC94" i="5"/>
  <c r="AG94" i="5"/>
  <c r="AH94" i="5"/>
  <c r="AI94" i="5"/>
  <c r="AJ94" i="5"/>
  <c r="AN94" i="5"/>
  <c r="AO94" i="5"/>
  <c r="AP94" i="5"/>
  <c r="AQ94" i="5"/>
  <c r="AU94" i="5"/>
  <c r="AV94" i="5"/>
  <c r="AW94" i="5"/>
  <c r="AX94" i="5"/>
  <c r="BB94" i="5"/>
  <c r="BC94" i="5"/>
  <c r="BD94" i="5"/>
  <c r="BE94" i="5"/>
  <c r="BI94" i="5"/>
  <c r="BJ94" i="5"/>
  <c r="BK94" i="5"/>
  <c r="BL94" i="5"/>
  <c r="BP94" i="5"/>
  <c r="BQ94" i="5"/>
  <c r="BR94" i="5"/>
  <c r="BS94" i="5"/>
  <c r="BW94" i="5"/>
  <c r="BX94" i="5"/>
  <c r="BY94" i="5"/>
  <c r="BZ94" i="5"/>
  <c r="CD94" i="5"/>
  <c r="CE94" i="5"/>
  <c r="CF94" i="5"/>
  <c r="CG94" i="5"/>
  <c r="CK94" i="5"/>
  <c r="CL94" i="5"/>
  <c r="CM94" i="5"/>
  <c r="CN94" i="5"/>
  <c r="CR94" i="5"/>
  <c r="CS94" i="5"/>
  <c r="CT94" i="5"/>
  <c r="V95" i="5"/>
  <c r="Z95" i="5"/>
  <c r="AA95" i="5"/>
  <c r="AB95" i="5"/>
  <c r="AC95" i="5"/>
  <c r="AG95" i="5"/>
  <c r="AH95" i="5"/>
  <c r="AI95" i="5"/>
  <c r="AJ95" i="5"/>
  <c r="AN95" i="5"/>
  <c r="AO95" i="5"/>
  <c r="AP95" i="5"/>
  <c r="AQ95" i="5"/>
  <c r="AU95" i="5"/>
  <c r="AV95" i="5"/>
  <c r="AW95" i="5"/>
  <c r="AX95" i="5"/>
  <c r="BB95" i="5"/>
  <c r="BC95" i="5"/>
  <c r="BD95" i="5"/>
  <c r="BE95" i="5"/>
  <c r="BI95" i="5"/>
  <c r="BJ95" i="5"/>
  <c r="BK95" i="5"/>
  <c r="BL95" i="5"/>
  <c r="BP95" i="5"/>
  <c r="BQ95" i="5"/>
  <c r="BR95" i="5"/>
  <c r="BS95" i="5"/>
  <c r="BW95" i="5"/>
  <c r="BX95" i="5"/>
  <c r="BY95" i="5"/>
  <c r="BZ95" i="5"/>
  <c r="CD95" i="5"/>
  <c r="CE95" i="5"/>
  <c r="CF95" i="5"/>
  <c r="CG95" i="5"/>
  <c r="CK95" i="5"/>
  <c r="CL95" i="5"/>
  <c r="CM95" i="5"/>
  <c r="CN95" i="5"/>
  <c r="CR95" i="5"/>
  <c r="CS95" i="5"/>
  <c r="CT95" i="5"/>
  <c r="V96" i="5"/>
  <c r="Z96" i="5"/>
  <c r="AA96" i="5"/>
  <c r="AB96" i="5"/>
  <c r="AC96" i="5"/>
  <c r="AG96" i="5"/>
  <c r="AH96" i="5"/>
  <c r="AI96" i="5"/>
  <c r="AJ96" i="5"/>
  <c r="AN96" i="5"/>
  <c r="AO96" i="5"/>
  <c r="AP96" i="5"/>
  <c r="AQ96" i="5"/>
  <c r="AU96" i="5"/>
  <c r="AV96" i="5"/>
  <c r="AW96" i="5"/>
  <c r="AX96" i="5"/>
  <c r="BB96" i="5"/>
  <c r="BC96" i="5"/>
  <c r="BD96" i="5"/>
  <c r="BE96" i="5"/>
  <c r="BI96" i="5"/>
  <c r="BJ96" i="5"/>
  <c r="BK96" i="5"/>
  <c r="BL96" i="5"/>
  <c r="BP96" i="5"/>
  <c r="BQ96" i="5"/>
  <c r="BR96" i="5"/>
  <c r="BS96" i="5"/>
  <c r="BW96" i="5"/>
  <c r="BX96" i="5"/>
  <c r="BY96" i="5"/>
  <c r="BZ96" i="5"/>
  <c r="CD96" i="5"/>
  <c r="CE96" i="5"/>
  <c r="CF96" i="5"/>
  <c r="CG96" i="5"/>
  <c r="CK96" i="5"/>
  <c r="CL96" i="5"/>
  <c r="CM96" i="5"/>
  <c r="CN96" i="5"/>
  <c r="CR96" i="5"/>
  <c r="CS96" i="5"/>
  <c r="CT96" i="5"/>
  <c r="V97" i="5"/>
  <c r="Z97" i="5"/>
  <c r="AA97" i="5"/>
  <c r="AB97" i="5"/>
  <c r="AC97" i="5"/>
  <c r="AG97" i="5"/>
  <c r="AH97" i="5"/>
  <c r="AI97" i="5"/>
  <c r="AJ97" i="5"/>
  <c r="AN97" i="5"/>
  <c r="AO97" i="5"/>
  <c r="AP97" i="5"/>
  <c r="AQ97" i="5"/>
  <c r="AU97" i="5"/>
  <c r="AV97" i="5"/>
  <c r="AW97" i="5"/>
  <c r="AX97" i="5"/>
  <c r="BB97" i="5"/>
  <c r="BC97" i="5"/>
  <c r="BD97" i="5"/>
  <c r="BE97" i="5"/>
  <c r="BI97" i="5"/>
  <c r="BJ97" i="5"/>
  <c r="BK97" i="5"/>
  <c r="BL97" i="5"/>
  <c r="BP97" i="5"/>
  <c r="BQ97" i="5"/>
  <c r="BR97" i="5"/>
  <c r="BS97" i="5"/>
  <c r="BW97" i="5"/>
  <c r="BX97" i="5"/>
  <c r="BY97" i="5"/>
  <c r="BZ97" i="5"/>
  <c r="CD97" i="5"/>
  <c r="CE97" i="5"/>
  <c r="CF97" i="5"/>
  <c r="CG97" i="5"/>
  <c r="CK97" i="5"/>
  <c r="CL97" i="5"/>
  <c r="CM97" i="5"/>
  <c r="CN97" i="5"/>
  <c r="CR97" i="5"/>
  <c r="CS97" i="5"/>
  <c r="CT97" i="5"/>
  <c r="V98" i="5"/>
  <c r="Z98" i="5"/>
  <c r="AA98" i="5"/>
  <c r="AB98" i="5"/>
  <c r="AC98" i="5"/>
  <c r="AG98" i="5"/>
  <c r="AH98" i="5"/>
  <c r="AI98" i="5"/>
  <c r="AJ98" i="5"/>
  <c r="AN98" i="5"/>
  <c r="AO98" i="5"/>
  <c r="AP98" i="5"/>
  <c r="AQ98" i="5"/>
  <c r="AU98" i="5"/>
  <c r="AV98" i="5"/>
  <c r="AW98" i="5"/>
  <c r="AX98" i="5"/>
  <c r="BB98" i="5"/>
  <c r="BC98" i="5"/>
  <c r="BD98" i="5"/>
  <c r="BE98" i="5"/>
  <c r="BI98" i="5"/>
  <c r="BJ98" i="5"/>
  <c r="BK98" i="5"/>
  <c r="BL98" i="5"/>
  <c r="BP98" i="5"/>
  <c r="BQ98" i="5"/>
  <c r="BR98" i="5"/>
  <c r="BS98" i="5"/>
  <c r="BW98" i="5"/>
  <c r="BX98" i="5"/>
  <c r="BY98" i="5"/>
  <c r="BZ98" i="5"/>
  <c r="CD98" i="5"/>
  <c r="CE98" i="5"/>
  <c r="CF98" i="5"/>
  <c r="CG98" i="5"/>
  <c r="CK98" i="5"/>
  <c r="CL98" i="5"/>
  <c r="CM98" i="5"/>
  <c r="CN98" i="5"/>
  <c r="CR98" i="5"/>
  <c r="CS98" i="5"/>
  <c r="CT98" i="5"/>
  <c r="V99" i="5"/>
  <c r="Z99" i="5"/>
  <c r="AA99" i="5"/>
  <c r="AB99" i="5"/>
  <c r="AC99" i="5"/>
  <c r="AG99" i="5"/>
  <c r="AH99" i="5"/>
  <c r="AI99" i="5"/>
  <c r="AJ99" i="5"/>
  <c r="AN99" i="5"/>
  <c r="AO99" i="5"/>
  <c r="AP99" i="5"/>
  <c r="AQ99" i="5"/>
  <c r="AU99" i="5"/>
  <c r="AV99" i="5"/>
  <c r="AW99" i="5"/>
  <c r="AX99" i="5"/>
  <c r="BB99" i="5"/>
  <c r="BC99" i="5"/>
  <c r="BD99" i="5"/>
  <c r="BE99" i="5"/>
  <c r="BI99" i="5"/>
  <c r="BJ99" i="5"/>
  <c r="BK99" i="5"/>
  <c r="BL99" i="5"/>
  <c r="BP99" i="5"/>
  <c r="BQ99" i="5"/>
  <c r="BR99" i="5"/>
  <c r="BS99" i="5"/>
  <c r="BW99" i="5"/>
  <c r="BX99" i="5"/>
  <c r="BY99" i="5"/>
  <c r="BZ99" i="5"/>
  <c r="CD99" i="5"/>
  <c r="CE99" i="5"/>
  <c r="CF99" i="5"/>
  <c r="CG99" i="5"/>
  <c r="CK99" i="5"/>
  <c r="CL99" i="5"/>
  <c r="CM99" i="5"/>
  <c r="CN99" i="5"/>
  <c r="CR99" i="5"/>
  <c r="CS99" i="5"/>
  <c r="CT99" i="5"/>
  <c r="V100" i="5"/>
  <c r="Z100" i="5"/>
  <c r="AA100" i="5"/>
  <c r="AB100" i="5"/>
  <c r="AC100" i="5"/>
  <c r="AG100" i="5"/>
  <c r="AH100" i="5"/>
  <c r="AI100" i="5"/>
  <c r="AJ100" i="5"/>
  <c r="AN100" i="5"/>
  <c r="AO100" i="5"/>
  <c r="AP100" i="5"/>
  <c r="AQ100" i="5"/>
  <c r="AU100" i="5"/>
  <c r="AV100" i="5"/>
  <c r="AW100" i="5"/>
  <c r="AX100" i="5"/>
  <c r="BB100" i="5"/>
  <c r="BC100" i="5"/>
  <c r="BD100" i="5"/>
  <c r="BE100" i="5"/>
  <c r="BI100" i="5"/>
  <c r="BJ100" i="5"/>
  <c r="BK100" i="5"/>
  <c r="BL100" i="5"/>
  <c r="BP100" i="5"/>
  <c r="BQ100" i="5"/>
  <c r="BR100" i="5"/>
  <c r="BS100" i="5"/>
  <c r="BW100" i="5"/>
  <c r="BX100" i="5"/>
  <c r="BY100" i="5"/>
  <c r="BZ100" i="5"/>
  <c r="CD100" i="5"/>
  <c r="CE100" i="5"/>
  <c r="CF100" i="5"/>
  <c r="CG100" i="5"/>
  <c r="CK100" i="5"/>
  <c r="CL100" i="5"/>
  <c r="CM100" i="5"/>
  <c r="CN100" i="5"/>
  <c r="CR100" i="5"/>
  <c r="CS100" i="5"/>
  <c r="CT100" i="5"/>
  <c r="V101" i="5"/>
  <c r="Z101" i="5"/>
  <c r="AA101" i="5"/>
  <c r="AB101" i="5"/>
  <c r="AC101" i="5"/>
  <c r="AG101" i="5"/>
  <c r="AH101" i="5"/>
  <c r="AI101" i="5"/>
  <c r="AJ101" i="5"/>
  <c r="AN101" i="5"/>
  <c r="AO101" i="5"/>
  <c r="AP101" i="5"/>
  <c r="AQ101" i="5"/>
  <c r="AU101" i="5"/>
  <c r="AV101" i="5"/>
  <c r="AW101" i="5"/>
  <c r="AX101" i="5"/>
  <c r="BB101" i="5"/>
  <c r="BC101" i="5"/>
  <c r="BD101" i="5"/>
  <c r="BE101" i="5"/>
  <c r="BI101" i="5"/>
  <c r="BJ101" i="5"/>
  <c r="BK101" i="5"/>
  <c r="BL101" i="5"/>
  <c r="BP101" i="5"/>
  <c r="BQ101" i="5"/>
  <c r="BR101" i="5"/>
  <c r="BS101" i="5"/>
  <c r="BW101" i="5"/>
  <c r="BX101" i="5"/>
  <c r="BY101" i="5"/>
  <c r="BZ101" i="5"/>
  <c r="CD101" i="5"/>
  <c r="CE101" i="5"/>
  <c r="CF101" i="5"/>
  <c r="CG101" i="5"/>
  <c r="CK101" i="5"/>
  <c r="CL101" i="5"/>
  <c r="CM101" i="5"/>
  <c r="CN101" i="5"/>
  <c r="CR101" i="5"/>
  <c r="CS101" i="5"/>
  <c r="CT101" i="5"/>
  <c r="V102" i="5"/>
  <c r="Z102" i="5"/>
  <c r="AA102" i="5"/>
  <c r="AB102" i="5"/>
  <c r="AC102" i="5"/>
  <c r="AG102" i="5"/>
  <c r="AH102" i="5"/>
  <c r="AI102" i="5"/>
  <c r="AJ102" i="5"/>
  <c r="AN102" i="5"/>
  <c r="AO102" i="5"/>
  <c r="AP102" i="5"/>
  <c r="AQ102" i="5"/>
  <c r="AU102" i="5"/>
  <c r="AV102" i="5"/>
  <c r="AW102" i="5"/>
  <c r="AX102" i="5"/>
  <c r="BB102" i="5"/>
  <c r="BC102" i="5"/>
  <c r="BD102" i="5"/>
  <c r="BE102" i="5"/>
  <c r="BI102" i="5"/>
  <c r="BJ102" i="5"/>
  <c r="BK102" i="5"/>
  <c r="BL102" i="5"/>
  <c r="BP102" i="5"/>
  <c r="BQ102" i="5"/>
  <c r="BR102" i="5"/>
  <c r="BS102" i="5"/>
  <c r="BW102" i="5"/>
  <c r="BX102" i="5"/>
  <c r="BY102" i="5"/>
  <c r="BZ102" i="5"/>
  <c r="CD102" i="5"/>
  <c r="CE102" i="5"/>
  <c r="CF102" i="5"/>
  <c r="CG102" i="5"/>
  <c r="CK102" i="5"/>
  <c r="CL102" i="5"/>
  <c r="CM102" i="5"/>
  <c r="CN102" i="5"/>
  <c r="CR102" i="5"/>
  <c r="CS102" i="5"/>
  <c r="CT102" i="5"/>
  <c r="V103" i="5"/>
  <c r="Z103" i="5"/>
  <c r="AA103" i="5"/>
  <c r="AB103" i="5"/>
  <c r="AC103" i="5"/>
  <c r="AG103" i="5"/>
  <c r="AH103" i="5"/>
  <c r="AI103" i="5"/>
  <c r="AJ103" i="5"/>
  <c r="AN103" i="5"/>
  <c r="AO103" i="5"/>
  <c r="AP103" i="5"/>
  <c r="AQ103" i="5"/>
  <c r="AU103" i="5"/>
  <c r="AV103" i="5"/>
  <c r="AW103" i="5"/>
  <c r="AX103" i="5"/>
  <c r="BB103" i="5"/>
  <c r="BC103" i="5"/>
  <c r="BD103" i="5"/>
  <c r="BE103" i="5"/>
  <c r="BI103" i="5"/>
  <c r="BJ103" i="5"/>
  <c r="BK103" i="5"/>
  <c r="BL103" i="5"/>
  <c r="BP103" i="5"/>
  <c r="BQ103" i="5"/>
  <c r="BR103" i="5"/>
  <c r="BS103" i="5"/>
  <c r="BW103" i="5"/>
  <c r="BX103" i="5"/>
  <c r="BY103" i="5"/>
  <c r="BZ103" i="5"/>
  <c r="CD103" i="5"/>
  <c r="CE103" i="5"/>
  <c r="CF103" i="5"/>
  <c r="CG103" i="5"/>
  <c r="CK103" i="5"/>
  <c r="CL103" i="5"/>
  <c r="CM103" i="5"/>
  <c r="CN103" i="5"/>
  <c r="CR103" i="5"/>
  <c r="CS103" i="5"/>
  <c r="CT103" i="5"/>
  <c r="V104" i="5"/>
  <c r="Z104" i="5"/>
  <c r="AA104" i="5"/>
  <c r="AB104" i="5"/>
  <c r="AC104" i="5"/>
  <c r="AG104" i="5"/>
  <c r="AH104" i="5"/>
  <c r="AI104" i="5"/>
  <c r="AJ104" i="5"/>
  <c r="AN104" i="5"/>
  <c r="AO104" i="5"/>
  <c r="AP104" i="5"/>
  <c r="AQ104" i="5"/>
  <c r="AU104" i="5"/>
  <c r="AV104" i="5"/>
  <c r="AW104" i="5"/>
  <c r="AX104" i="5"/>
  <c r="BB104" i="5"/>
  <c r="BC104" i="5"/>
  <c r="BD104" i="5"/>
  <c r="BE104" i="5"/>
  <c r="BI104" i="5"/>
  <c r="BJ104" i="5"/>
  <c r="BK104" i="5"/>
  <c r="BL104" i="5"/>
  <c r="BP104" i="5"/>
  <c r="BQ104" i="5"/>
  <c r="BR104" i="5"/>
  <c r="BS104" i="5"/>
  <c r="BW104" i="5"/>
  <c r="BX104" i="5"/>
  <c r="BY104" i="5"/>
  <c r="BZ104" i="5"/>
  <c r="CD104" i="5"/>
  <c r="CE104" i="5"/>
  <c r="CF104" i="5"/>
  <c r="CG104" i="5"/>
  <c r="CK104" i="5"/>
  <c r="CL104" i="5"/>
  <c r="CM104" i="5"/>
  <c r="CN104" i="5"/>
  <c r="CR104" i="5"/>
  <c r="CS104" i="5"/>
  <c r="CT104" i="5"/>
  <c r="V105" i="5"/>
  <c r="Z105" i="5"/>
  <c r="AA105" i="5"/>
  <c r="AB105" i="5"/>
  <c r="AC105" i="5"/>
  <c r="AG105" i="5"/>
  <c r="AH105" i="5"/>
  <c r="AI105" i="5"/>
  <c r="AJ105" i="5"/>
  <c r="AN105" i="5"/>
  <c r="AO105" i="5"/>
  <c r="AP105" i="5"/>
  <c r="AQ105" i="5"/>
  <c r="AU105" i="5"/>
  <c r="AV105" i="5"/>
  <c r="AW105" i="5"/>
  <c r="AX105" i="5"/>
  <c r="BB105" i="5"/>
  <c r="BC105" i="5"/>
  <c r="BD105" i="5"/>
  <c r="BE105" i="5"/>
  <c r="BI105" i="5"/>
  <c r="BJ105" i="5"/>
  <c r="BK105" i="5"/>
  <c r="BL105" i="5"/>
  <c r="BP105" i="5"/>
  <c r="BQ105" i="5"/>
  <c r="BR105" i="5"/>
  <c r="BS105" i="5"/>
  <c r="BW105" i="5"/>
  <c r="BX105" i="5"/>
  <c r="BY105" i="5"/>
  <c r="BZ105" i="5"/>
  <c r="CD105" i="5"/>
  <c r="CE105" i="5"/>
  <c r="CF105" i="5"/>
  <c r="CG105" i="5"/>
  <c r="CK105" i="5"/>
  <c r="CL105" i="5"/>
  <c r="CM105" i="5"/>
  <c r="CN105" i="5"/>
  <c r="CR105" i="5"/>
  <c r="CS105" i="5"/>
  <c r="CT105" i="5"/>
  <c r="V106" i="5"/>
  <c r="Z106" i="5"/>
  <c r="AA106" i="5"/>
  <c r="AB106" i="5"/>
  <c r="AC106" i="5"/>
  <c r="AG106" i="5"/>
  <c r="AH106" i="5"/>
  <c r="AI106" i="5"/>
  <c r="AJ106" i="5"/>
  <c r="AN106" i="5"/>
  <c r="AO106" i="5"/>
  <c r="AP106" i="5"/>
  <c r="AQ106" i="5"/>
  <c r="AU106" i="5"/>
  <c r="AV106" i="5"/>
  <c r="AW106" i="5"/>
  <c r="AX106" i="5"/>
  <c r="BB106" i="5"/>
  <c r="BC106" i="5"/>
  <c r="BD106" i="5"/>
  <c r="BE106" i="5"/>
  <c r="BI106" i="5"/>
  <c r="BJ106" i="5"/>
  <c r="BK106" i="5"/>
  <c r="BL106" i="5"/>
  <c r="BP106" i="5"/>
  <c r="BQ106" i="5"/>
  <c r="BR106" i="5"/>
  <c r="BS106" i="5"/>
  <c r="BW106" i="5"/>
  <c r="BX106" i="5"/>
  <c r="BY106" i="5"/>
  <c r="BZ106" i="5"/>
  <c r="CD106" i="5"/>
  <c r="CE106" i="5"/>
  <c r="CF106" i="5"/>
  <c r="CG106" i="5"/>
  <c r="CK106" i="5"/>
  <c r="CL106" i="5"/>
  <c r="CM106" i="5"/>
  <c r="CN106" i="5"/>
  <c r="CR106" i="5"/>
  <c r="CS106" i="5"/>
  <c r="CT106" i="5"/>
  <c r="V107" i="5"/>
  <c r="Z107" i="5"/>
  <c r="AA107" i="5"/>
  <c r="AB107" i="5"/>
  <c r="AC107" i="5"/>
  <c r="AG107" i="5"/>
  <c r="AH107" i="5"/>
  <c r="AI107" i="5"/>
  <c r="AJ107" i="5"/>
  <c r="AN107" i="5"/>
  <c r="AO107" i="5"/>
  <c r="AP107" i="5"/>
  <c r="AQ107" i="5"/>
  <c r="AU107" i="5"/>
  <c r="AV107" i="5"/>
  <c r="AW107" i="5"/>
  <c r="AX107" i="5"/>
  <c r="BB107" i="5"/>
  <c r="BC107" i="5"/>
  <c r="BD107" i="5"/>
  <c r="BE107" i="5"/>
  <c r="BI107" i="5"/>
  <c r="BJ107" i="5"/>
  <c r="BK107" i="5"/>
  <c r="BL107" i="5"/>
  <c r="BP107" i="5"/>
  <c r="BQ107" i="5"/>
  <c r="BR107" i="5"/>
  <c r="BS107" i="5"/>
  <c r="BW107" i="5"/>
  <c r="BX107" i="5"/>
  <c r="BY107" i="5"/>
  <c r="BZ107" i="5"/>
  <c r="CD107" i="5"/>
  <c r="CE107" i="5"/>
  <c r="CF107" i="5"/>
  <c r="CG107" i="5"/>
  <c r="CK107" i="5"/>
  <c r="CL107" i="5"/>
  <c r="CM107" i="5"/>
  <c r="CN107" i="5"/>
  <c r="CR107" i="5"/>
  <c r="CS107" i="5"/>
  <c r="CT107" i="5"/>
  <c r="V108" i="5"/>
  <c r="Z108" i="5"/>
  <c r="AA108" i="5"/>
  <c r="AB108" i="5"/>
  <c r="AC108" i="5"/>
  <c r="AG108" i="5"/>
  <c r="AH108" i="5"/>
  <c r="AI108" i="5"/>
  <c r="AJ108" i="5"/>
  <c r="AN108" i="5"/>
  <c r="AO108" i="5"/>
  <c r="AP108" i="5"/>
  <c r="AQ108" i="5"/>
  <c r="AU108" i="5"/>
  <c r="AV108" i="5"/>
  <c r="AW108" i="5"/>
  <c r="AX108" i="5"/>
  <c r="BB108" i="5"/>
  <c r="BC108" i="5"/>
  <c r="BD108" i="5"/>
  <c r="BE108" i="5"/>
  <c r="BI108" i="5"/>
  <c r="BJ108" i="5"/>
  <c r="BK108" i="5"/>
  <c r="BL108" i="5"/>
  <c r="BP108" i="5"/>
  <c r="BQ108" i="5"/>
  <c r="BR108" i="5"/>
  <c r="BS108" i="5"/>
  <c r="BW108" i="5"/>
  <c r="BX108" i="5"/>
  <c r="BY108" i="5"/>
  <c r="BZ108" i="5"/>
  <c r="CD108" i="5"/>
  <c r="CE108" i="5"/>
  <c r="CF108" i="5"/>
  <c r="CG108" i="5"/>
  <c r="CK108" i="5"/>
  <c r="CL108" i="5"/>
  <c r="CM108" i="5"/>
  <c r="CN108" i="5"/>
  <c r="CR108" i="5"/>
  <c r="CS108" i="5"/>
  <c r="CT108" i="5"/>
  <c r="V109" i="5"/>
  <c r="Z109" i="5"/>
  <c r="AA109" i="5"/>
  <c r="AB109" i="5"/>
  <c r="AC109" i="5"/>
  <c r="AG109" i="5"/>
  <c r="AH109" i="5"/>
  <c r="AI109" i="5"/>
  <c r="AJ109" i="5"/>
  <c r="AN109" i="5"/>
  <c r="AO109" i="5"/>
  <c r="AP109" i="5"/>
  <c r="AQ109" i="5"/>
  <c r="AU109" i="5"/>
  <c r="AV109" i="5"/>
  <c r="AW109" i="5"/>
  <c r="AX109" i="5"/>
  <c r="BB109" i="5"/>
  <c r="BC109" i="5"/>
  <c r="BD109" i="5"/>
  <c r="BE109" i="5"/>
  <c r="BI109" i="5"/>
  <c r="BJ109" i="5"/>
  <c r="BK109" i="5"/>
  <c r="BL109" i="5"/>
  <c r="BP109" i="5"/>
  <c r="BQ109" i="5"/>
  <c r="BR109" i="5"/>
  <c r="BS109" i="5"/>
  <c r="BW109" i="5"/>
  <c r="BX109" i="5"/>
  <c r="BY109" i="5"/>
  <c r="BZ109" i="5"/>
  <c r="CD109" i="5"/>
  <c r="CE109" i="5"/>
  <c r="CF109" i="5"/>
  <c r="CG109" i="5"/>
  <c r="CK109" i="5"/>
  <c r="CL109" i="5"/>
  <c r="CM109" i="5"/>
  <c r="CN109" i="5"/>
  <c r="CR109" i="5"/>
  <c r="CS109" i="5"/>
  <c r="CT109" i="5"/>
  <c r="V110" i="5"/>
  <c r="Z110" i="5"/>
  <c r="AA110" i="5"/>
  <c r="AB110" i="5"/>
  <c r="AC110" i="5"/>
  <c r="AG110" i="5"/>
  <c r="AH110" i="5"/>
  <c r="AI110" i="5"/>
  <c r="AJ110" i="5"/>
  <c r="AN110" i="5"/>
  <c r="AO110" i="5"/>
  <c r="AP110" i="5"/>
  <c r="AQ110" i="5"/>
  <c r="AU110" i="5"/>
  <c r="AV110" i="5"/>
  <c r="AW110" i="5"/>
  <c r="AX110" i="5"/>
  <c r="BB110" i="5"/>
  <c r="BC110" i="5"/>
  <c r="BD110" i="5"/>
  <c r="BE110" i="5"/>
  <c r="BI110" i="5"/>
  <c r="BJ110" i="5"/>
  <c r="BK110" i="5"/>
  <c r="BL110" i="5"/>
  <c r="BP110" i="5"/>
  <c r="BQ110" i="5"/>
  <c r="BR110" i="5"/>
  <c r="BS110" i="5"/>
  <c r="BW110" i="5"/>
  <c r="BX110" i="5"/>
  <c r="BY110" i="5"/>
  <c r="BZ110" i="5"/>
  <c r="CD110" i="5"/>
  <c r="CE110" i="5"/>
  <c r="CF110" i="5"/>
  <c r="CG110" i="5"/>
  <c r="CK110" i="5"/>
  <c r="CL110" i="5"/>
  <c r="CM110" i="5"/>
  <c r="CN110" i="5"/>
  <c r="CR110" i="5"/>
  <c r="CS110" i="5"/>
  <c r="CT110" i="5"/>
  <c r="V111" i="5"/>
  <c r="Z111" i="5"/>
  <c r="AA111" i="5"/>
  <c r="AB111" i="5"/>
  <c r="AC111" i="5"/>
  <c r="AG111" i="5"/>
  <c r="AH111" i="5"/>
  <c r="AI111" i="5"/>
  <c r="AJ111" i="5"/>
  <c r="AN111" i="5"/>
  <c r="AO111" i="5"/>
  <c r="AP111" i="5"/>
  <c r="AQ111" i="5"/>
  <c r="AU111" i="5"/>
  <c r="AV111" i="5"/>
  <c r="AW111" i="5"/>
  <c r="AX111" i="5"/>
  <c r="BB111" i="5"/>
  <c r="BC111" i="5"/>
  <c r="BD111" i="5"/>
  <c r="BE111" i="5"/>
  <c r="BI111" i="5"/>
  <c r="BJ111" i="5"/>
  <c r="BK111" i="5"/>
  <c r="BL111" i="5"/>
  <c r="BP111" i="5"/>
  <c r="BQ111" i="5"/>
  <c r="BR111" i="5"/>
  <c r="BS111" i="5"/>
  <c r="BW111" i="5"/>
  <c r="BX111" i="5"/>
  <c r="BY111" i="5"/>
  <c r="BZ111" i="5"/>
  <c r="CD111" i="5"/>
  <c r="CE111" i="5"/>
  <c r="CF111" i="5"/>
  <c r="CG111" i="5"/>
  <c r="CK111" i="5"/>
  <c r="CL111" i="5"/>
  <c r="CM111" i="5"/>
  <c r="CN111" i="5"/>
  <c r="CR111" i="5"/>
  <c r="CS111" i="5"/>
  <c r="CT111" i="5"/>
  <c r="V112" i="5"/>
  <c r="Z112" i="5"/>
  <c r="AA112" i="5"/>
  <c r="AB112" i="5"/>
  <c r="AC112" i="5"/>
  <c r="AG112" i="5"/>
  <c r="AH112" i="5"/>
  <c r="AI112" i="5"/>
  <c r="AJ112" i="5"/>
  <c r="AN112" i="5"/>
  <c r="AO112" i="5"/>
  <c r="AP112" i="5"/>
  <c r="AQ112" i="5"/>
  <c r="AU112" i="5"/>
  <c r="AV112" i="5"/>
  <c r="AW112" i="5"/>
  <c r="AX112" i="5"/>
  <c r="BB112" i="5"/>
  <c r="BC112" i="5"/>
  <c r="BD112" i="5"/>
  <c r="BE112" i="5"/>
  <c r="BI112" i="5"/>
  <c r="BJ112" i="5"/>
  <c r="BK112" i="5"/>
  <c r="BL112" i="5"/>
  <c r="BP112" i="5"/>
  <c r="BQ112" i="5"/>
  <c r="BR112" i="5"/>
  <c r="BS112" i="5"/>
  <c r="BW112" i="5"/>
  <c r="BX112" i="5"/>
  <c r="BY112" i="5"/>
  <c r="BZ112" i="5"/>
  <c r="CD112" i="5"/>
  <c r="CE112" i="5"/>
  <c r="CF112" i="5"/>
  <c r="CG112" i="5"/>
  <c r="CK112" i="5"/>
  <c r="CL112" i="5"/>
  <c r="CM112" i="5"/>
  <c r="CN112" i="5"/>
  <c r="CR112" i="5"/>
  <c r="CS112" i="5"/>
  <c r="CT112" i="5"/>
  <c r="V113" i="5"/>
  <c r="Z113" i="5"/>
  <c r="AA113" i="5"/>
  <c r="AB113" i="5"/>
  <c r="AC113" i="5"/>
  <c r="AG113" i="5"/>
  <c r="AH113" i="5"/>
  <c r="AI113" i="5"/>
  <c r="AJ113" i="5"/>
  <c r="AN113" i="5"/>
  <c r="AO113" i="5"/>
  <c r="AP113" i="5"/>
  <c r="AQ113" i="5"/>
  <c r="AU113" i="5"/>
  <c r="AV113" i="5"/>
  <c r="AW113" i="5"/>
  <c r="AX113" i="5"/>
  <c r="BB113" i="5"/>
  <c r="BC113" i="5"/>
  <c r="BD113" i="5"/>
  <c r="BE113" i="5"/>
  <c r="BI113" i="5"/>
  <c r="BJ113" i="5"/>
  <c r="BK113" i="5"/>
  <c r="BL113" i="5"/>
  <c r="BP113" i="5"/>
  <c r="BQ113" i="5"/>
  <c r="BR113" i="5"/>
  <c r="BS113" i="5"/>
  <c r="BW113" i="5"/>
  <c r="BX113" i="5"/>
  <c r="BY113" i="5"/>
  <c r="BZ113" i="5"/>
  <c r="CD113" i="5"/>
  <c r="CE113" i="5"/>
  <c r="CF113" i="5"/>
  <c r="CG113" i="5"/>
  <c r="CK113" i="5"/>
  <c r="CL113" i="5"/>
  <c r="CM113" i="5"/>
  <c r="CN113" i="5"/>
  <c r="CR113" i="5"/>
  <c r="CS113" i="5"/>
  <c r="CT113" i="5"/>
  <c r="V114" i="5"/>
  <c r="Z114" i="5"/>
  <c r="AA114" i="5"/>
  <c r="AB114" i="5"/>
  <c r="AC114" i="5"/>
  <c r="AG114" i="5"/>
  <c r="AH114" i="5"/>
  <c r="AI114" i="5"/>
  <c r="AJ114" i="5"/>
  <c r="AN114" i="5"/>
  <c r="AO114" i="5"/>
  <c r="AP114" i="5"/>
  <c r="AQ114" i="5"/>
  <c r="AU114" i="5"/>
  <c r="AV114" i="5"/>
  <c r="AW114" i="5"/>
  <c r="AX114" i="5"/>
  <c r="BB114" i="5"/>
  <c r="BC114" i="5"/>
  <c r="BD114" i="5"/>
  <c r="BE114" i="5"/>
  <c r="BI114" i="5"/>
  <c r="BJ114" i="5"/>
  <c r="BK114" i="5"/>
  <c r="BL114" i="5"/>
  <c r="BP114" i="5"/>
  <c r="BQ114" i="5"/>
  <c r="BR114" i="5"/>
  <c r="BS114" i="5"/>
  <c r="BW114" i="5"/>
  <c r="BX114" i="5"/>
  <c r="BY114" i="5"/>
  <c r="BZ114" i="5"/>
  <c r="CD114" i="5"/>
  <c r="CE114" i="5"/>
  <c r="CF114" i="5"/>
  <c r="CG114" i="5"/>
  <c r="CK114" i="5"/>
  <c r="CL114" i="5"/>
  <c r="CM114" i="5"/>
  <c r="CN114" i="5"/>
  <c r="CR114" i="5"/>
  <c r="CS114" i="5"/>
  <c r="CT114" i="5"/>
  <c r="V115" i="5"/>
  <c r="Z115" i="5"/>
  <c r="AA115" i="5"/>
  <c r="AB115" i="5"/>
  <c r="AC115" i="5"/>
  <c r="AG115" i="5"/>
  <c r="AH115" i="5"/>
  <c r="AI115" i="5"/>
  <c r="AJ115" i="5"/>
  <c r="AN115" i="5"/>
  <c r="AO115" i="5"/>
  <c r="AP115" i="5"/>
  <c r="AQ115" i="5"/>
  <c r="AU115" i="5"/>
  <c r="AV115" i="5"/>
  <c r="AW115" i="5"/>
  <c r="AX115" i="5"/>
  <c r="BB115" i="5"/>
  <c r="BC115" i="5"/>
  <c r="BD115" i="5"/>
  <c r="BE115" i="5"/>
  <c r="BI115" i="5"/>
  <c r="BJ115" i="5"/>
  <c r="BK115" i="5"/>
  <c r="BL115" i="5"/>
  <c r="BP115" i="5"/>
  <c r="BQ115" i="5"/>
  <c r="BR115" i="5"/>
  <c r="BS115" i="5"/>
  <c r="BW115" i="5"/>
  <c r="BX115" i="5"/>
  <c r="BY115" i="5"/>
  <c r="BZ115" i="5"/>
  <c r="CD115" i="5"/>
  <c r="CE115" i="5"/>
  <c r="CF115" i="5"/>
  <c r="CG115" i="5"/>
  <c r="CK115" i="5"/>
  <c r="CL115" i="5"/>
  <c r="CM115" i="5"/>
  <c r="CN115" i="5"/>
  <c r="CR115" i="5"/>
  <c r="CS115" i="5"/>
  <c r="CT115" i="5"/>
  <c r="V116" i="5"/>
  <c r="Z116" i="5"/>
  <c r="AA116" i="5"/>
  <c r="AB116" i="5"/>
  <c r="AC116" i="5"/>
  <c r="AG116" i="5"/>
  <c r="AH116" i="5"/>
  <c r="AI116" i="5"/>
  <c r="AJ116" i="5"/>
  <c r="AN116" i="5"/>
  <c r="AO116" i="5"/>
  <c r="AP116" i="5"/>
  <c r="AQ116" i="5"/>
  <c r="AU116" i="5"/>
  <c r="AV116" i="5"/>
  <c r="AW116" i="5"/>
  <c r="AX116" i="5"/>
  <c r="BB116" i="5"/>
  <c r="BC116" i="5"/>
  <c r="BD116" i="5"/>
  <c r="BE116" i="5"/>
  <c r="BI116" i="5"/>
  <c r="BJ116" i="5"/>
  <c r="BK116" i="5"/>
  <c r="BL116" i="5"/>
  <c r="BP116" i="5"/>
  <c r="BQ116" i="5"/>
  <c r="BR116" i="5"/>
  <c r="BS116" i="5"/>
  <c r="BW116" i="5"/>
  <c r="BX116" i="5"/>
  <c r="BY116" i="5"/>
  <c r="BZ116" i="5"/>
  <c r="CD116" i="5"/>
  <c r="CE116" i="5"/>
  <c r="CF116" i="5"/>
  <c r="CG116" i="5"/>
  <c r="CK116" i="5"/>
  <c r="CL116" i="5"/>
  <c r="CM116" i="5"/>
  <c r="CN116" i="5"/>
  <c r="CR116" i="5"/>
  <c r="CS116" i="5"/>
  <c r="CT116" i="5"/>
  <c r="V117" i="5"/>
  <c r="Z117" i="5"/>
  <c r="AA117" i="5"/>
  <c r="AB117" i="5"/>
  <c r="AC117" i="5"/>
  <c r="AG117" i="5"/>
  <c r="AH117" i="5"/>
  <c r="AI117" i="5"/>
  <c r="AJ117" i="5"/>
  <c r="AN117" i="5"/>
  <c r="AO117" i="5"/>
  <c r="AP117" i="5"/>
  <c r="AQ117" i="5"/>
  <c r="AU117" i="5"/>
  <c r="AV117" i="5"/>
  <c r="AW117" i="5"/>
  <c r="AX117" i="5"/>
  <c r="BB117" i="5"/>
  <c r="BC117" i="5"/>
  <c r="BD117" i="5"/>
  <c r="BE117" i="5"/>
  <c r="BI117" i="5"/>
  <c r="BJ117" i="5"/>
  <c r="BK117" i="5"/>
  <c r="BL117" i="5"/>
  <c r="BP117" i="5"/>
  <c r="BQ117" i="5"/>
  <c r="BR117" i="5"/>
  <c r="BS117" i="5"/>
  <c r="BW117" i="5"/>
  <c r="BX117" i="5"/>
  <c r="BY117" i="5"/>
  <c r="BZ117" i="5"/>
  <c r="CD117" i="5"/>
  <c r="CE117" i="5"/>
  <c r="CF117" i="5"/>
  <c r="CG117" i="5"/>
  <c r="CK117" i="5"/>
  <c r="CL117" i="5"/>
  <c r="CM117" i="5"/>
  <c r="CN117" i="5"/>
  <c r="CR117" i="5"/>
  <c r="CS117" i="5"/>
  <c r="CT117" i="5"/>
  <c r="V118" i="5"/>
  <c r="Z118" i="5"/>
  <c r="AA118" i="5"/>
  <c r="AB118" i="5"/>
  <c r="AC118" i="5"/>
  <c r="AG118" i="5"/>
  <c r="AH118" i="5"/>
  <c r="AI118" i="5"/>
  <c r="AJ118" i="5"/>
  <c r="AN118" i="5"/>
  <c r="AO118" i="5"/>
  <c r="AP118" i="5"/>
  <c r="AQ118" i="5"/>
  <c r="AU118" i="5"/>
  <c r="AV118" i="5"/>
  <c r="AW118" i="5"/>
  <c r="AX118" i="5"/>
  <c r="BB118" i="5"/>
  <c r="BC118" i="5"/>
  <c r="BD118" i="5"/>
  <c r="BE118" i="5"/>
  <c r="BI118" i="5"/>
  <c r="BJ118" i="5"/>
  <c r="BK118" i="5"/>
  <c r="BL118" i="5"/>
  <c r="BP118" i="5"/>
  <c r="BQ118" i="5"/>
  <c r="BR118" i="5"/>
  <c r="BS118" i="5"/>
  <c r="BW118" i="5"/>
  <c r="BX118" i="5"/>
  <c r="BY118" i="5"/>
  <c r="BZ118" i="5"/>
  <c r="CD118" i="5"/>
  <c r="CE118" i="5"/>
  <c r="CF118" i="5"/>
  <c r="CG118" i="5"/>
  <c r="CK118" i="5"/>
  <c r="CL118" i="5"/>
  <c r="CM118" i="5"/>
  <c r="CN118" i="5"/>
  <c r="CR118" i="5"/>
  <c r="CS118" i="5"/>
  <c r="CT118" i="5"/>
  <c r="V119" i="5"/>
  <c r="Z119" i="5"/>
  <c r="AA119" i="5"/>
  <c r="AB119" i="5"/>
  <c r="AC119" i="5"/>
  <c r="AG119" i="5"/>
  <c r="AH119" i="5"/>
  <c r="AI119" i="5"/>
  <c r="AJ119" i="5"/>
  <c r="AN119" i="5"/>
  <c r="AO119" i="5"/>
  <c r="AP119" i="5"/>
  <c r="AQ119" i="5"/>
  <c r="AU119" i="5"/>
  <c r="AV119" i="5"/>
  <c r="AW119" i="5"/>
  <c r="AX119" i="5"/>
  <c r="BB119" i="5"/>
  <c r="BC119" i="5"/>
  <c r="BD119" i="5"/>
  <c r="BE119" i="5"/>
  <c r="BI119" i="5"/>
  <c r="BJ119" i="5"/>
  <c r="BK119" i="5"/>
  <c r="BL119" i="5"/>
  <c r="BP119" i="5"/>
  <c r="BQ119" i="5"/>
  <c r="BR119" i="5"/>
  <c r="BS119" i="5"/>
  <c r="BW119" i="5"/>
  <c r="BX119" i="5"/>
  <c r="BY119" i="5"/>
  <c r="BZ119" i="5"/>
  <c r="CD119" i="5"/>
  <c r="CE119" i="5"/>
  <c r="CF119" i="5"/>
  <c r="CG119" i="5"/>
  <c r="CK119" i="5"/>
  <c r="CL119" i="5"/>
  <c r="CM119" i="5"/>
  <c r="CN119" i="5"/>
  <c r="CR119" i="5"/>
  <c r="CS119" i="5"/>
  <c r="CT119" i="5"/>
  <c r="V120" i="5"/>
  <c r="Z120" i="5"/>
  <c r="AA120" i="5"/>
  <c r="AB120" i="5"/>
  <c r="AC120" i="5"/>
  <c r="AG120" i="5"/>
  <c r="AH120" i="5"/>
  <c r="AI120" i="5"/>
  <c r="AJ120" i="5"/>
  <c r="AN120" i="5"/>
  <c r="AO120" i="5"/>
  <c r="AP120" i="5"/>
  <c r="AQ120" i="5"/>
  <c r="AU120" i="5"/>
  <c r="AV120" i="5"/>
  <c r="AW120" i="5"/>
  <c r="AX120" i="5"/>
  <c r="BB120" i="5"/>
  <c r="BC120" i="5"/>
  <c r="BD120" i="5"/>
  <c r="BE120" i="5"/>
  <c r="BI120" i="5"/>
  <c r="BJ120" i="5"/>
  <c r="BK120" i="5"/>
  <c r="BL120" i="5"/>
  <c r="BP120" i="5"/>
  <c r="BQ120" i="5"/>
  <c r="BR120" i="5"/>
  <c r="BS120" i="5"/>
  <c r="BW120" i="5"/>
  <c r="BX120" i="5"/>
  <c r="BY120" i="5"/>
  <c r="BZ120" i="5"/>
  <c r="CD120" i="5"/>
  <c r="CE120" i="5"/>
  <c r="CF120" i="5"/>
  <c r="CG120" i="5"/>
  <c r="CK120" i="5"/>
  <c r="CL120" i="5"/>
  <c r="CM120" i="5"/>
  <c r="CN120" i="5"/>
  <c r="CR120" i="5"/>
  <c r="CS120" i="5"/>
  <c r="CT120" i="5"/>
  <c r="V121" i="5"/>
  <c r="Z121" i="5"/>
  <c r="AA121" i="5"/>
  <c r="AB121" i="5"/>
  <c r="AC121" i="5"/>
  <c r="AG121" i="5"/>
  <c r="AH121" i="5"/>
  <c r="AI121" i="5"/>
  <c r="AJ121" i="5"/>
  <c r="AN121" i="5"/>
  <c r="AO121" i="5"/>
  <c r="AP121" i="5"/>
  <c r="AQ121" i="5"/>
  <c r="AU121" i="5"/>
  <c r="AV121" i="5"/>
  <c r="AW121" i="5"/>
  <c r="AX121" i="5"/>
  <c r="BB121" i="5"/>
  <c r="BC121" i="5"/>
  <c r="BD121" i="5"/>
  <c r="BE121" i="5"/>
  <c r="BI121" i="5"/>
  <c r="BJ121" i="5"/>
  <c r="BK121" i="5"/>
  <c r="BL121" i="5"/>
  <c r="BP121" i="5"/>
  <c r="BQ121" i="5"/>
  <c r="BR121" i="5"/>
  <c r="BS121" i="5"/>
  <c r="BW121" i="5"/>
  <c r="BX121" i="5"/>
  <c r="BY121" i="5"/>
  <c r="BZ121" i="5"/>
  <c r="CD121" i="5"/>
  <c r="CE121" i="5"/>
  <c r="CF121" i="5"/>
  <c r="CG121" i="5"/>
  <c r="CK121" i="5"/>
  <c r="CL121" i="5"/>
  <c r="CM121" i="5"/>
  <c r="CN121" i="5"/>
  <c r="CR121" i="5"/>
  <c r="CS121" i="5"/>
  <c r="CT121" i="5"/>
  <c r="V122" i="5"/>
  <c r="Z122" i="5"/>
  <c r="AA122" i="5"/>
  <c r="AB122" i="5"/>
  <c r="AC122" i="5"/>
  <c r="AG122" i="5"/>
  <c r="AH122" i="5"/>
  <c r="AI122" i="5"/>
  <c r="AJ122" i="5"/>
  <c r="AN122" i="5"/>
  <c r="AO122" i="5"/>
  <c r="AP122" i="5"/>
  <c r="AQ122" i="5"/>
  <c r="AU122" i="5"/>
  <c r="AV122" i="5"/>
  <c r="AW122" i="5"/>
  <c r="AX122" i="5"/>
  <c r="BB122" i="5"/>
  <c r="BC122" i="5"/>
  <c r="BD122" i="5"/>
  <c r="BE122" i="5"/>
  <c r="BI122" i="5"/>
  <c r="BJ122" i="5"/>
  <c r="BK122" i="5"/>
  <c r="BL122" i="5"/>
  <c r="BP122" i="5"/>
  <c r="BQ122" i="5"/>
  <c r="BR122" i="5"/>
  <c r="BS122" i="5"/>
  <c r="BW122" i="5"/>
  <c r="BX122" i="5"/>
  <c r="BY122" i="5"/>
  <c r="BZ122" i="5"/>
  <c r="CD122" i="5"/>
  <c r="CE122" i="5"/>
  <c r="CF122" i="5"/>
  <c r="CG122" i="5"/>
  <c r="CK122" i="5"/>
  <c r="CL122" i="5"/>
  <c r="CM122" i="5"/>
  <c r="CN122" i="5"/>
  <c r="CR122" i="5"/>
  <c r="CS122" i="5"/>
  <c r="CT122" i="5"/>
  <c r="V123" i="5"/>
  <c r="Z123" i="5"/>
  <c r="AA123" i="5"/>
  <c r="AB123" i="5"/>
  <c r="AC123" i="5"/>
  <c r="AG123" i="5"/>
  <c r="AH123" i="5"/>
  <c r="AI123" i="5"/>
  <c r="AJ123" i="5"/>
  <c r="AN123" i="5"/>
  <c r="AO123" i="5"/>
  <c r="AP123" i="5"/>
  <c r="AQ123" i="5"/>
  <c r="AU123" i="5"/>
  <c r="AV123" i="5"/>
  <c r="AW123" i="5"/>
  <c r="AX123" i="5"/>
  <c r="BB123" i="5"/>
  <c r="BC123" i="5"/>
  <c r="BD123" i="5"/>
  <c r="BE123" i="5"/>
  <c r="BI123" i="5"/>
  <c r="BJ123" i="5"/>
  <c r="BK123" i="5"/>
  <c r="BL123" i="5"/>
  <c r="BP123" i="5"/>
  <c r="BQ123" i="5"/>
  <c r="BR123" i="5"/>
  <c r="BS123" i="5"/>
  <c r="BW123" i="5"/>
  <c r="BX123" i="5"/>
  <c r="BY123" i="5"/>
  <c r="BZ123" i="5"/>
  <c r="CD123" i="5"/>
  <c r="CE123" i="5"/>
  <c r="CF123" i="5"/>
  <c r="CG123" i="5"/>
  <c r="CK123" i="5"/>
  <c r="CL123" i="5"/>
  <c r="CM123" i="5"/>
  <c r="CN123" i="5"/>
  <c r="CR123" i="5"/>
  <c r="CS123" i="5"/>
  <c r="CT123" i="5"/>
  <c r="V124" i="5"/>
  <c r="Z124" i="5"/>
  <c r="AA124" i="5"/>
  <c r="AB124" i="5"/>
  <c r="AC124" i="5"/>
  <c r="AG124" i="5"/>
  <c r="AH124" i="5"/>
  <c r="AI124" i="5"/>
  <c r="AJ124" i="5"/>
  <c r="AN124" i="5"/>
  <c r="AO124" i="5"/>
  <c r="AP124" i="5"/>
  <c r="AQ124" i="5"/>
  <c r="AU124" i="5"/>
  <c r="AV124" i="5"/>
  <c r="AW124" i="5"/>
  <c r="AX124" i="5"/>
  <c r="BB124" i="5"/>
  <c r="BC124" i="5"/>
  <c r="BD124" i="5"/>
  <c r="BE124" i="5"/>
  <c r="BI124" i="5"/>
  <c r="BJ124" i="5"/>
  <c r="BK124" i="5"/>
  <c r="BL124" i="5"/>
  <c r="BP124" i="5"/>
  <c r="BQ124" i="5"/>
  <c r="BR124" i="5"/>
  <c r="BS124" i="5"/>
  <c r="BW124" i="5"/>
  <c r="BX124" i="5"/>
  <c r="BY124" i="5"/>
  <c r="BZ124" i="5"/>
  <c r="CD124" i="5"/>
  <c r="CE124" i="5"/>
  <c r="CF124" i="5"/>
  <c r="CG124" i="5"/>
  <c r="CK124" i="5"/>
  <c r="CL124" i="5"/>
  <c r="CM124" i="5"/>
  <c r="CN124" i="5"/>
  <c r="CR124" i="5"/>
  <c r="CS124" i="5"/>
  <c r="CT124" i="5"/>
  <c r="V125" i="5"/>
  <c r="Z125" i="5"/>
  <c r="AA125" i="5"/>
  <c r="AB125" i="5"/>
  <c r="AC125" i="5"/>
  <c r="AG125" i="5"/>
  <c r="AH125" i="5"/>
  <c r="AI125" i="5"/>
  <c r="AJ125" i="5"/>
  <c r="AN125" i="5"/>
  <c r="AO125" i="5"/>
  <c r="AP125" i="5"/>
  <c r="AQ125" i="5"/>
  <c r="AU125" i="5"/>
  <c r="AV125" i="5"/>
  <c r="AW125" i="5"/>
  <c r="AX125" i="5"/>
  <c r="BB125" i="5"/>
  <c r="BC125" i="5"/>
  <c r="BD125" i="5"/>
  <c r="BE125" i="5"/>
  <c r="BI125" i="5"/>
  <c r="BJ125" i="5"/>
  <c r="BK125" i="5"/>
  <c r="BL125" i="5"/>
  <c r="BP125" i="5"/>
  <c r="BQ125" i="5"/>
  <c r="BR125" i="5"/>
  <c r="BS125" i="5"/>
  <c r="BW125" i="5"/>
  <c r="BX125" i="5"/>
  <c r="BY125" i="5"/>
  <c r="BZ125" i="5"/>
  <c r="CD125" i="5"/>
  <c r="CE125" i="5"/>
  <c r="CF125" i="5"/>
  <c r="CG125" i="5"/>
  <c r="CK125" i="5"/>
  <c r="CL125" i="5"/>
  <c r="CM125" i="5"/>
  <c r="CN125" i="5"/>
  <c r="CR125" i="5"/>
  <c r="CS125" i="5"/>
  <c r="CT125" i="5"/>
  <c r="V126" i="5"/>
  <c r="Z126" i="5"/>
  <c r="AA126" i="5"/>
  <c r="AB126" i="5"/>
  <c r="AC126" i="5"/>
  <c r="AG126" i="5"/>
  <c r="AH126" i="5"/>
  <c r="AI126" i="5"/>
  <c r="AJ126" i="5"/>
  <c r="AN126" i="5"/>
  <c r="AO126" i="5"/>
  <c r="AP126" i="5"/>
  <c r="AQ126" i="5"/>
  <c r="AU126" i="5"/>
  <c r="AV126" i="5"/>
  <c r="AW126" i="5"/>
  <c r="AX126" i="5"/>
  <c r="BB126" i="5"/>
  <c r="BC126" i="5"/>
  <c r="BD126" i="5"/>
  <c r="BE126" i="5"/>
  <c r="BI126" i="5"/>
  <c r="BJ126" i="5"/>
  <c r="BK126" i="5"/>
  <c r="BL126" i="5"/>
  <c r="BP126" i="5"/>
  <c r="BQ126" i="5"/>
  <c r="BR126" i="5"/>
  <c r="BS126" i="5"/>
  <c r="BW126" i="5"/>
  <c r="BX126" i="5"/>
  <c r="BY126" i="5"/>
  <c r="BZ126" i="5"/>
  <c r="CD126" i="5"/>
  <c r="CE126" i="5"/>
  <c r="CF126" i="5"/>
  <c r="CG126" i="5"/>
  <c r="CK126" i="5"/>
  <c r="CL126" i="5"/>
  <c r="CM126" i="5"/>
  <c r="CN126" i="5"/>
  <c r="CR126" i="5"/>
  <c r="CS126" i="5"/>
  <c r="CT126" i="5"/>
  <c r="V127" i="5"/>
  <c r="Z127" i="5"/>
  <c r="AA127" i="5"/>
  <c r="AB127" i="5"/>
  <c r="AC127" i="5"/>
  <c r="AG127" i="5"/>
  <c r="AH127" i="5"/>
  <c r="AI127" i="5"/>
  <c r="AJ127" i="5"/>
  <c r="AN127" i="5"/>
  <c r="AO127" i="5"/>
  <c r="AP127" i="5"/>
  <c r="AQ127" i="5"/>
  <c r="AU127" i="5"/>
  <c r="AV127" i="5"/>
  <c r="AW127" i="5"/>
  <c r="AX127" i="5"/>
  <c r="BB127" i="5"/>
  <c r="BC127" i="5"/>
  <c r="BD127" i="5"/>
  <c r="BE127" i="5"/>
  <c r="BI127" i="5"/>
  <c r="BJ127" i="5"/>
  <c r="BK127" i="5"/>
  <c r="BL127" i="5"/>
  <c r="BP127" i="5"/>
  <c r="BQ127" i="5"/>
  <c r="BR127" i="5"/>
  <c r="BS127" i="5"/>
  <c r="BW127" i="5"/>
  <c r="BX127" i="5"/>
  <c r="BY127" i="5"/>
  <c r="BZ127" i="5"/>
  <c r="CD127" i="5"/>
  <c r="CE127" i="5"/>
  <c r="CF127" i="5"/>
  <c r="CG127" i="5"/>
  <c r="CK127" i="5"/>
  <c r="CL127" i="5"/>
  <c r="CM127" i="5"/>
  <c r="CN127" i="5"/>
  <c r="CR127" i="5"/>
  <c r="CS127" i="5"/>
  <c r="CT127" i="5"/>
  <c r="V128" i="5"/>
  <c r="Z128" i="5"/>
  <c r="AA128" i="5"/>
  <c r="AB128" i="5"/>
  <c r="AC128" i="5"/>
  <c r="AG128" i="5"/>
  <c r="AH128" i="5"/>
  <c r="AI128" i="5"/>
  <c r="AJ128" i="5"/>
  <c r="AN128" i="5"/>
  <c r="AO128" i="5"/>
  <c r="AP128" i="5"/>
  <c r="AQ128" i="5"/>
  <c r="AU128" i="5"/>
  <c r="AV128" i="5"/>
  <c r="AW128" i="5"/>
  <c r="AX128" i="5"/>
  <c r="BB128" i="5"/>
  <c r="BC128" i="5"/>
  <c r="BD128" i="5"/>
  <c r="BE128" i="5"/>
  <c r="BI128" i="5"/>
  <c r="BJ128" i="5"/>
  <c r="BK128" i="5"/>
  <c r="BL128" i="5"/>
  <c r="BP128" i="5"/>
  <c r="BQ128" i="5"/>
  <c r="BR128" i="5"/>
  <c r="BS128" i="5"/>
  <c r="BW128" i="5"/>
  <c r="BX128" i="5"/>
  <c r="BY128" i="5"/>
  <c r="BZ128" i="5"/>
  <c r="CD128" i="5"/>
  <c r="CE128" i="5"/>
  <c r="CF128" i="5"/>
  <c r="CG128" i="5"/>
  <c r="CK128" i="5"/>
  <c r="CL128" i="5"/>
  <c r="CM128" i="5"/>
  <c r="CN128" i="5"/>
  <c r="CR128" i="5"/>
  <c r="CS128" i="5"/>
  <c r="CT128" i="5"/>
  <c r="V129" i="5"/>
  <c r="Z129" i="5"/>
  <c r="AA129" i="5"/>
  <c r="AB129" i="5"/>
  <c r="AC129" i="5"/>
  <c r="AG129" i="5"/>
  <c r="AH129" i="5"/>
  <c r="AI129" i="5"/>
  <c r="AJ129" i="5"/>
  <c r="AN129" i="5"/>
  <c r="AO129" i="5"/>
  <c r="AP129" i="5"/>
  <c r="AQ129" i="5"/>
  <c r="AU129" i="5"/>
  <c r="AV129" i="5"/>
  <c r="AW129" i="5"/>
  <c r="AX129" i="5"/>
  <c r="BB129" i="5"/>
  <c r="BC129" i="5"/>
  <c r="BD129" i="5"/>
  <c r="BE129" i="5"/>
  <c r="BI129" i="5"/>
  <c r="BJ129" i="5"/>
  <c r="BK129" i="5"/>
  <c r="BL129" i="5"/>
  <c r="BP129" i="5"/>
  <c r="BQ129" i="5"/>
  <c r="BR129" i="5"/>
  <c r="BS129" i="5"/>
  <c r="BW129" i="5"/>
  <c r="BX129" i="5"/>
  <c r="BY129" i="5"/>
  <c r="BZ129" i="5"/>
  <c r="CD129" i="5"/>
  <c r="CE129" i="5"/>
  <c r="CF129" i="5"/>
  <c r="CG129" i="5"/>
  <c r="CK129" i="5"/>
  <c r="CL129" i="5"/>
  <c r="CM129" i="5"/>
  <c r="CN129" i="5"/>
  <c r="CR129" i="5"/>
  <c r="CS129" i="5"/>
  <c r="CT129" i="5"/>
  <c r="V130" i="5"/>
  <c r="Z130" i="5"/>
  <c r="AA130" i="5"/>
  <c r="AB130" i="5"/>
  <c r="AC130" i="5"/>
  <c r="AG130" i="5"/>
  <c r="AH130" i="5"/>
  <c r="AI130" i="5"/>
  <c r="AJ130" i="5"/>
  <c r="AN130" i="5"/>
  <c r="AO130" i="5"/>
  <c r="AP130" i="5"/>
  <c r="AQ130" i="5"/>
  <c r="AU130" i="5"/>
  <c r="AV130" i="5"/>
  <c r="AW130" i="5"/>
  <c r="AX130" i="5"/>
  <c r="BB130" i="5"/>
  <c r="BC130" i="5"/>
  <c r="BD130" i="5"/>
  <c r="BE130" i="5"/>
  <c r="BI130" i="5"/>
  <c r="BJ130" i="5"/>
  <c r="BK130" i="5"/>
  <c r="BL130" i="5"/>
  <c r="BP130" i="5"/>
  <c r="BQ130" i="5"/>
  <c r="BR130" i="5"/>
  <c r="BS130" i="5"/>
  <c r="BW130" i="5"/>
  <c r="BX130" i="5"/>
  <c r="BY130" i="5"/>
  <c r="BZ130" i="5"/>
  <c r="CD130" i="5"/>
  <c r="CE130" i="5"/>
  <c r="CF130" i="5"/>
  <c r="CG130" i="5"/>
  <c r="CK130" i="5"/>
  <c r="CL130" i="5"/>
  <c r="CM130" i="5"/>
  <c r="CN130" i="5"/>
  <c r="CR130" i="5"/>
  <c r="CS130" i="5"/>
  <c r="CT130" i="5"/>
  <c r="V131" i="5"/>
  <c r="Z131" i="5"/>
  <c r="AA131" i="5"/>
  <c r="AB131" i="5"/>
  <c r="AC131" i="5"/>
  <c r="AG131" i="5"/>
  <c r="AH131" i="5"/>
  <c r="AI131" i="5"/>
  <c r="AJ131" i="5"/>
  <c r="AN131" i="5"/>
  <c r="AO131" i="5"/>
  <c r="AP131" i="5"/>
  <c r="AQ131" i="5"/>
  <c r="AU131" i="5"/>
  <c r="AV131" i="5"/>
  <c r="AW131" i="5"/>
  <c r="AX131" i="5"/>
  <c r="BB131" i="5"/>
  <c r="BC131" i="5"/>
  <c r="BD131" i="5"/>
  <c r="BE131" i="5"/>
  <c r="BI131" i="5"/>
  <c r="BJ131" i="5"/>
  <c r="BK131" i="5"/>
  <c r="BL131" i="5"/>
  <c r="BP131" i="5"/>
  <c r="BQ131" i="5"/>
  <c r="BR131" i="5"/>
  <c r="BS131" i="5"/>
  <c r="BW131" i="5"/>
  <c r="BX131" i="5"/>
  <c r="BY131" i="5"/>
  <c r="BZ131" i="5"/>
  <c r="CD131" i="5"/>
  <c r="CE131" i="5"/>
  <c r="CF131" i="5"/>
  <c r="CG131" i="5"/>
  <c r="CK131" i="5"/>
  <c r="CL131" i="5"/>
  <c r="CM131" i="5"/>
  <c r="CN131" i="5"/>
  <c r="CR131" i="5"/>
  <c r="CS131" i="5"/>
  <c r="CT131" i="5"/>
  <c r="V132" i="5"/>
  <c r="Z132" i="5"/>
  <c r="AA132" i="5"/>
  <c r="AB132" i="5"/>
  <c r="AC132" i="5"/>
  <c r="AG132" i="5"/>
  <c r="AH132" i="5"/>
  <c r="AI132" i="5"/>
  <c r="AJ132" i="5"/>
  <c r="AN132" i="5"/>
  <c r="AO132" i="5"/>
  <c r="AP132" i="5"/>
  <c r="AQ132" i="5"/>
  <c r="AU132" i="5"/>
  <c r="AV132" i="5"/>
  <c r="AW132" i="5"/>
  <c r="AX132" i="5"/>
  <c r="BB132" i="5"/>
  <c r="BC132" i="5"/>
  <c r="BD132" i="5"/>
  <c r="BE132" i="5"/>
  <c r="BI132" i="5"/>
  <c r="BJ132" i="5"/>
  <c r="BK132" i="5"/>
  <c r="BL132" i="5"/>
  <c r="BP132" i="5"/>
  <c r="BQ132" i="5"/>
  <c r="BR132" i="5"/>
  <c r="BS132" i="5"/>
  <c r="BW132" i="5"/>
  <c r="BX132" i="5"/>
  <c r="BY132" i="5"/>
  <c r="BZ132" i="5"/>
  <c r="CD132" i="5"/>
  <c r="CE132" i="5"/>
  <c r="CF132" i="5"/>
  <c r="CG132" i="5"/>
  <c r="CK132" i="5"/>
  <c r="CL132" i="5"/>
  <c r="CM132" i="5"/>
  <c r="CN132" i="5"/>
  <c r="CR132" i="5"/>
  <c r="CS132" i="5"/>
  <c r="CT132" i="5"/>
  <c r="V133" i="5"/>
  <c r="Z133" i="5"/>
  <c r="AA133" i="5"/>
  <c r="AB133" i="5"/>
  <c r="AC133" i="5"/>
  <c r="AG133" i="5"/>
  <c r="AH133" i="5"/>
  <c r="AI133" i="5"/>
  <c r="AJ133" i="5"/>
  <c r="AN133" i="5"/>
  <c r="AO133" i="5"/>
  <c r="AP133" i="5"/>
  <c r="AQ133" i="5"/>
  <c r="AU133" i="5"/>
  <c r="AV133" i="5"/>
  <c r="AW133" i="5"/>
  <c r="AX133" i="5"/>
  <c r="BB133" i="5"/>
  <c r="BC133" i="5"/>
  <c r="BD133" i="5"/>
  <c r="BE133" i="5"/>
  <c r="BI133" i="5"/>
  <c r="BJ133" i="5"/>
  <c r="BK133" i="5"/>
  <c r="BL133" i="5"/>
  <c r="BP133" i="5"/>
  <c r="BQ133" i="5"/>
  <c r="BR133" i="5"/>
  <c r="BS133" i="5"/>
  <c r="BW133" i="5"/>
  <c r="BX133" i="5"/>
  <c r="BY133" i="5"/>
  <c r="BZ133" i="5"/>
  <c r="CD133" i="5"/>
  <c r="CE133" i="5"/>
  <c r="CF133" i="5"/>
  <c r="CG133" i="5"/>
  <c r="CK133" i="5"/>
  <c r="CL133" i="5"/>
  <c r="CM133" i="5"/>
  <c r="CN133" i="5"/>
  <c r="CR133" i="5"/>
  <c r="CS133" i="5"/>
  <c r="CT133" i="5"/>
  <c r="V134" i="5"/>
  <c r="Z134" i="5"/>
  <c r="AA134" i="5"/>
  <c r="AB134" i="5"/>
  <c r="AC134" i="5"/>
  <c r="AG134" i="5"/>
  <c r="AH134" i="5"/>
  <c r="AI134" i="5"/>
  <c r="AJ134" i="5"/>
  <c r="AN134" i="5"/>
  <c r="AO134" i="5"/>
  <c r="AP134" i="5"/>
  <c r="AQ134" i="5"/>
  <c r="AU134" i="5"/>
  <c r="AV134" i="5"/>
  <c r="AW134" i="5"/>
  <c r="AX134" i="5"/>
  <c r="BB134" i="5"/>
  <c r="BC134" i="5"/>
  <c r="BD134" i="5"/>
  <c r="BE134" i="5"/>
  <c r="BI134" i="5"/>
  <c r="BJ134" i="5"/>
  <c r="BK134" i="5"/>
  <c r="BL134" i="5"/>
  <c r="BP134" i="5"/>
  <c r="BQ134" i="5"/>
  <c r="BR134" i="5"/>
  <c r="BS134" i="5"/>
  <c r="BW134" i="5"/>
  <c r="BX134" i="5"/>
  <c r="BY134" i="5"/>
  <c r="BZ134" i="5"/>
  <c r="CD134" i="5"/>
  <c r="CE134" i="5"/>
  <c r="CF134" i="5"/>
  <c r="CG134" i="5"/>
  <c r="CK134" i="5"/>
  <c r="CL134" i="5"/>
  <c r="CM134" i="5"/>
  <c r="CN134" i="5"/>
  <c r="CR134" i="5"/>
  <c r="CS134" i="5"/>
  <c r="CT134" i="5"/>
  <c r="V135" i="5"/>
  <c r="Z135" i="5"/>
  <c r="AA135" i="5"/>
  <c r="AB135" i="5"/>
  <c r="AC135" i="5"/>
  <c r="AG135" i="5"/>
  <c r="AH135" i="5"/>
  <c r="AI135" i="5"/>
  <c r="AJ135" i="5"/>
  <c r="AN135" i="5"/>
  <c r="AO135" i="5"/>
  <c r="AP135" i="5"/>
  <c r="AQ135" i="5"/>
  <c r="AU135" i="5"/>
  <c r="AV135" i="5"/>
  <c r="AW135" i="5"/>
  <c r="AX135" i="5"/>
  <c r="BB135" i="5"/>
  <c r="BC135" i="5"/>
  <c r="BD135" i="5"/>
  <c r="BE135" i="5"/>
  <c r="BI135" i="5"/>
  <c r="BJ135" i="5"/>
  <c r="BK135" i="5"/>
  <c r="BL135" i="5"/>
  <c r="BP135" i="5"/>
  <c r="BQ135" i="5"/>
  <c r="BR135" i="5"/>
  <c r="BS135" i="5"/>
  <c r="BW135" i="5"/>
  <c r="BX135" i="5"/>
  <c r="BY135" i="5"/>
  <c r="BZ135" i="5"/>
  <c r="CD135" i="5"/>
  <c r="CE135" i="5"/>
  <c r="CF135" i="5"/>
  <c r="CG135" i="5"/>
  <c r="CK135" i="5"/>
  <c r="CL135" i="5"/>
  <c r="CM135" i="5"/>
  <c r="CN135" i="5"/>
  <c r="CR135" i="5"/>
  <c r="CS135" i="5"/>
  <c r="CT135" i="5"/>
  <c r="V136" i="5"/>
  <c r="Z136" i="5"/>
  <c r="AA136" i="5"/>
  <c r="AB136" i="5"/>
  <c r="AC136" i="5"/>
  <c r="AG136" i="5"/>
  <c r="AH136" i="5"/>
  <c r="AI136" i="5"/>
  <c r="AJ136" i="5"/>
  <c r="AN136" i="5"/>
  <c r="AO136" i="5"/>
  <c r="AP136" i="5"/>
  <c r="AQ136" i="5"/>
  <c r="AU136" i="5"/>
  <c r="AV136" i="5"/>
  <c r="AW136" i="5"/>
  <c r="AX136" i="5"/>
  <c r="BB136" i="5"/>
  <c r="BC136" i="5"/>
  <c r="BD136" i="5"/>
  <c r="BE136" i="5"/>
  <c r="BI136" i="5"/>
  <c r="BJ136" i="5"/>
  <c r="BK136" i="5"/>
  <c r="BL136" i="5"/>
  <c r="BP136" i="5"/>
  <c r="BQ136" i="5"/>
  <c r="BR136" i="5"/>
  <c r="BS136" i="5"/>
  <c r="BW136" i="5"/>
  <c r="BX136" i="5"/>
  <c r="BY136" i="5"/>
  <c r="BZ136" i="5"/>
  <c r="CD136" i="5"/>
  <c r="CE136" i="5"/>
  <c r="CF136" i="5"/>
  <c r="CG136" i="5"/>
  <c r="CK136" i="5"/>
  <c r="CL136" i="5"/>
  <c r="CM136" i="5"/>
  <c r="CN136" i="5"/>
  <c r="CR136" i="5"/>
  <c r="CS136" i="5"/>
  <c r="CT136" i="5"/>
  <c r="V137" i="5"/>
  <c r="Z137" i="5"/>
  <c r="AA137" i="5"/>
  <c r="AB137" i="5"/>
  <c r="AC137" i="5"/>
  <c r="AG137" i="5"/>
  <c r="AH137" i="5"/>
  <c r="AI137" i="5"/>
  <c r="AJ137" i="5"/>
  <c r="AN137" i="5"/>
  <c r="AO137" i="5"/>
  <c r="AP137" i="5"/>
  <c r="AQ137" i="5"/>
  <c r="AU137" i="5"/>
  <c r="AV137" i="5"/>
  <c r="AW137" i="5"/>
  <c r="AX137" i="5"/>
  <c r="BB137" i="5"/>
  <c r="BC137" i="5"/>
  <c r="BD137" i="5"/>
  <c r="BE137" i="5"/>
  <c r="BI137" i="5"/>
  <c r="BJ137" i="5"/>
  <c r="BK137" i="5"/>
  <c r="BL137" i="5"/>
  <c r="BP137" i="5"/>
  <c r="BQ137" i="5"/>
  <c r="BR137" i="5"/>
  <c r="BS137" i="5"/>
  <c r="BW137" i="5"/>
  <c r="BX137" i="5"/>
  <c r="BY137" i="5"/>
  <c r="BZ137" i="5"/>
  <c r="CD137" i="5"/>
  <c r="CE137" i="5"/>
  <c r="CF137" i="5"/>
  <c r="CG137" i="5"/>
  <c r="CK137" i="5"/>
  <c r="CL137" i="5"/>
  <c r="CM137" i="5"/>
  <c r="CN137" i="5"/>
  <c r="CR137" i="5"/>
  <c r="CS137" i="5"/>
  <c r="CT137" i="5"/>
  <c r="V138" i="5"/>
  <c r="Z138" i="5"/>
  <c r="AA138" i="5"/>
  <c r="AB138" i="5"/>
  <c r="AC138" i="5"/>
  <c r="AG138" i="5"/>
  <c r="AH138" i="5"/>
  <c r="AI138" i="5"/>
  <c r="AJ138" i="5"/>
  <c r="AN138" i="5"/>
  <c r="AO138" i="5"/>
  <c r="AP138" i="5"/>
  <c r="AQ138" i="5"/>
  <c r="AU138" i="5"/>
  <c r="AV138" i="5"/>
  <c r="AW138" i="5"/>
  <c r="AX138" i="5"/>
  <c r="BB138" i="5"/>
  <c r="BC138" i="5"/>
  <c r="BD138" i="5"/>
  <c r="BE138" i="5"/>
  <c r="BI138" i="5"/>
  <c r="BJ138" i="5"/>
  <c r="BK138" i="5"/>
  <c r="BL138" i="5"/>
  <c r="BP138" i="5"/>
  <c r="BQ138" i="5"/>
  <c r="BR138" i="5"/>
  <c r="BS138" i="5"/>
  <c r="BW138" i="5"/>
  <c r="BX138" i="5"/>
  <c r="BY138" i="5"/>
  <c r="BZ138" i="5"/>
  <c r="CD138" i="5"/>
  <c r="CE138" i="5"/>
  <c r="CF138" i="5"/>
  <c r="CG138" i="5"/>
  <c r="CK138" i="5"/>
  <c r="CL138" i="5"/>
  <c r="CM138" i="5"/>
  <c r="CN138" i="5"/>
  <c r="CR138" i="5"/>
  <c r="CS138" i="5"/>
  <c r="CT138" i="5"/>
  <c r="V139" i="5"/>
  <c r="Z139" i="5"/>
  <c r="AA139" i="5"/>
  <c r="AB139" i="5"/>
  <c r="AC139" i="5"/>
  <c r="AG139" i="5"/>
  <c r="AH139" i="5"/>
  <c r="AI139" i="5"/>
  <c r="AJ139" i="5"/>
  <c r="AN139" i="5"/>
  <c r="AO139" i="5"/>
  <c r="AP139" i="5"/>
  <c r="AQ139" i="5"/>
  <c r="AU139" i="5"/>
  <c r="AV139" i="5"/>
  <c r="AW139" i="5"/>
  <c r="AX139" i="5"/>
  <c r="BB139" i="5"/>
  <c r="BC139" i="5"/>
  <c r="BD139" i="5"/>
  <c r="BE139" i="5"/>
  <c r="BI139" i="5"/>
  <c r="BJ139" i="5"/>
  <c r="BK139" i="5"/>
  <c r="BL139" i="5"/>
  <c r="BP139" i="5"/>
  <c r="BQ139" i="5"/>
  <c r="BR139" i="5"/>
  <c r="BS139" i="5"/>
  <c r="BW139" i="5"/>
  <c r="BX139" i="5"/>
  <c r="BY139" i="5"/>
  <c r="BZ139" i="5"/>
  <c r="CD139" i="5"/>
  <c r="CE139" i="5"/>
  <c r="CF139" i="5"/>
  <c r="CG139" i="5"/>
  <c r="CK139" i="5"/>
  <c r="CL139" i="5"/>
  <c r="CM139" i="5"/>
  <c r="CN139" i="5"/>
  <c r="CR139" i="5"/>
  <c r="CS139" i="5"/>
  <c r="CT139" i="5"/>
  <c r="V140" i="5"/>
  <c r="Z140" i="5"/>
  <c r="AA140" i="5"/>
  <c r="AB140" i="5"/>
  <c r="AC140" i="5"/>
  <c r="AG140" i="5"/>
  <c r="AH140" i="5"/>
  <c r="AI140" i="5"/>
  <c r="AJ140" i="5"/>
  <c r="AN140" i="5"/>
  <c r="AO140" i="5"/>
  <c r="AP140" i="5"/>
  <c r="AQ140" i="5"/>
  <c r="AU140" i="5"/>
  <c r="AV140" i="5"/>
  <c r="AW140" i="5"/>
  <c r="AX140" i="5"/>
  <c r="BB140" i="5"/>
  <c r="BC140" i="5"/>
  <c r="BD140" i="5"/>
  <c r="BE140" i="5"/>
  <c r="BI140" i="5"/>
  <c r="BJ140" i="5"/>
  <c r="BK140" i="5"/>
  <c r="BL140" i="5"/>
  <c r="BP140" i="5"/>
  <c r="BQ140" i="5"/>
  <c r="BR140" i="5"/>
  <c r="BS140" i="5"/>
  <c r="BW140" i="5"/>
  <c r="BX140" i="5"/>
  <c r="BY140" i="5"/>
  <c r="BZ140" i="5"/>
  <c r="CD140" i="5"/>
  <c r="CE140" i="5"/>
  <c r="CF140" i="5"/>
  <c r="CG140" i="5"/>
  <c r="CK140" i="5"/>
  <c r="CL140" i="5"/>
  <c r="CM140" i="5"/>
  <c r="CN140" i="5"/>
  <c r="CR140" i="5"/>
  <c r="CS140" i="5"/>
  <c r="CT140" i="5"/>
  <c r="V141" i="5"/>
  <c r="Z141" i="5"/>
  <c r="AA141" i="5"/>
  <c r="AB141" i="5"/>
  <c r="AC141" i="5"/>
  <c r="AG141" i="5"/>
  <c r="AH141" i="5"/>
  <c r="AI141" i="5"/>
  <c r="AJ141" i="5"/>
  <c r="AN141" i="5"/>
  <c r="AO141" i="5"/>
  <c r="AP141" i="5"/>
  <c r="AQ141" i="5"/>
  <c r="AU141" i="5"/>
  <c r="AV141" i="5"/>
  <c r="AW141" i="5"/>
  <c r="AX141" i="5"/>
  <c r="BB141" i="5"/>
  <c r="BC141" i="5"/>
  <c r="BD141" i="5"/>
  <c r="BE141" i="5"/>
  <c r="BI141" i="5"/>
  <c r="BJ141" i="5"/>
  <c r="BK141" i="5"/>
  <c r="BL141" i="5"/>
  <c r="BP141" i="5"/>
  <c r="BQ141" i="5"/>
  <c r="BR141" i="5"/>
  <c r="BS141" i="5"/>
  <c r="BW141" i="5"/>
  <c r="BX141" i="5"/>
  <c r="BY141" i="5"/>
  <c r="BZ141" i="5"/>
  <c r="CD141" i="5"/>
  <c r="CE141" i="5"/>
  <c r="CF141" i="5"/>
  <c r="CG141" i="5"/>
  <c r="CK141" i="5"/>
  <c r="CL141" i="5"/>
  <c r="CM141" i="5"/>
  <c r="CN141" i="5"/>
  <c r="CR141" i="5"/>
  <c r="CS141" i="5"/>
  <c r="CT141" i="5"/>
  <c r="V142" i="5"/>
  <c r="Z142" i="5"/>
  <c r="AA142" i="5"/>
  <c r="AB142" i="5"/>
  <c r="AC142" i="5"/>
  <c r="AG142" i="5"/>
  <c r="AH142" i="5"/>
  <c r="AI142" i="5"/>
  <c r="AJ142" i="5"/>
  <c r="AN142" i="5"/>
  <c r="AO142" i="5"/>
  <c r="AP142" i="5"/>
  <c r="AQ142" i="5"/>
  <c r="AU142" i="5"/>
  <c r="AV142" i="5"/>
  <c r="AW142" i="5"/>
  <c r="AX142" i="5"/>
  <c r="BB142" i="5"/>
  <c r="BC142" i="5"/>
  <c r="BD142" i="5"/>
  <c r="BE142" i="5"/>
  <c r="BI142" i="5"/>
  <c r="BJ142" i="5"/>
  <c r="BK142" i="5"/>
  <c r="BL142" i="5"/>
  <c r="BP142" i="5"/>
  <c r="BQ142" i="5"/>
  <c r="BR142" i="5"/>
  <c r="BS142" i="5"/>
  <c r="BW142" i="5"/>
  <c r="BX142" i="5"/>
  <c r="BY142" i="5"/>
  <c r="BZ142" i="5"/>
  <c r="CD142" i="5"/>
  <c r="CE142" i="5"/>
  <c r="CF142" i="5"/>
  <c r="CG142" i="5"/>
  <c r="CK142" i="5"/>
  <c r="CL142" i="5"/>
  <c r="CM142" i="5"/>
  <c r="CN142" i="5"/>
  <c r="CR142" i="5"/>
  <c r="CS142" i="5"/>
  <c r="CT142" i="5"/>
  <c r="V143" i="5"/>
  <c r="Z143" i="5"/>
  <c r="AA143" i="5"/>
  <c r="AB143" i="5"/>
  <c r="AC143" i="5"/>
  <c r="AG143" i="5"/>
  <c r="AH143" i="5"/>
  <c r="AI143" i="5"/>
  <c r="AJ143" i="5"/>
  <c r="AN143" i="5"/>
  <c r="AO143" i="5"/>
  <c r="AP143" i="5"/>
  <c r="AQ143" i="5"/>
  <c r="AU143" i="5"/>
  <c r="AV143" i="5"/>
  <c r="AW143" i="5"/>
  <c r="AX143" i="5"/>
  <c r="BB143" i="5"/>
  <c r="BC143" i="5"/>
  <c r="BD143" i="5"/>
  <c r="BE143" i="5"/>
  <c r="BI143" i="5"/>
  <c r="BJ143" i="5"/>
  <c r="BK143" i="5"/>
  <c r="BL143" i="5"/>
  <c r="BP143" i="5"/>
  <c r="BQ143" i="5"/>
  <c r="BR143" i="5"/>
  <c r="BS143" i="5"/>
  <c r="BW143" i="5"/>
  <c r="BX143" i="5"/>
  <c r="BY143" i="5"/>
  <c r="BZ143" i="5"/>
  <c r="CD143" i="5"/>
  <c r="CE143" i="5"/>
  <c r="CF143" i="5"/>
  <c r="CG143" i="5"/>
  <c r="CK143" i="5"/>
  <c r="CL143" i="5"/>
  <c r="CM143" i="5"/>
  <c r="CN143" i="5"/>
  <c r="CR143" i="5"/>
  <c r="CS143" i="5"/>
  <c r="CT143" i="5"/>
  <c r="V144" i="5"/>
  <c r="Z144" i="5"/>
  <c r="AA144" i="5"/>
  <c r="AB144" i="5"/>
  <c r="AC144" i="5"/>
  <c r="AG144" i="5"/>
  <c r="AH144" i="5"/>
  <c r="AI144" i="5"/>
  <c r="AJ144" i="5"/>
  <c r="AN144" i="5"/>
  <c r="AO144" i="5"/>
  <c r="AP144" i="5"/>
  <c r="AQ144" i="5"/>
  <c r="AU144" i="5"/>
  <c r="AV144" i="5"/>
  <c r="AW144" i="5"/>
  <c r="AX144" i="5"/>
  <c r="BB144" i="5"/>
  <c r="BC144" i="5"/>
  <c r="BD144" i="5"/>
  <c r="BE144" i="5"/>
  <c r="BI144" i="5"/>
  <c r="BJ144" i="5"/>
  <c r="BK144" i="5"/>
  <c r="BL144" i="5"/>
  <c r="BP144" i="5"/>
  <c r="BQ144" i="5"/>
  <c r="BR144" i="5"/>
  <c r="BS144" i="5"/>
  <c r="BW144" i="5"/>
  <c r="BX144" i="5"/>
  <c r="BY144" i="5"/>
  <c r="BZ144" i="5"/>
  <c r="CD144" i="5"/>
  <c r="CE144" i="5"/>
  <c r="CF144" i="5"/>
  <c r="CG144" i="5"/>
  <c r="CK144" i="5"/>
  <c r="CL144" i="5"/>
  <c r="CM144" i="5"/>
  <c r="CN144" i="5"/>
  <c r="CR144" i="5"/>
  <c r="CS144" i="5"/>
  <c r="CT144" i="5"/>
  <c r="V145" i="5"/>
  <c r="Z145" i="5"/>
  <c r="AA145" i="5"/>
  <c r="AB145" i="5"/>
  <c r="AC145" i="5"/>
  <c r="AG145" i="5"/>
  <c r="AH145" i="5"/>
  <c r="AI145" i="5"/>
  <c r="AJ145" i="5"/>
  <c r="AN145" i="5"/>
  <c r="AO145" i="5"/>
  <c r="AP145" i="5"/>
  <c r="AQ145" i="5"/>
  <c r="AU145" i="5"/>
  <c r="AV145" i="5"/>
  <c r="AW145" i="5"/>
  <c r="AX145" i="5"/>
  <c r="BB145" i="5"/>
  <c r="BC145" i="5"/>
  <c r="BD145" i="5"/>
  <c r="BE145" i="5"/>
  <c r="BI145" i="5"/>
  <c r="BJ145" i="5"/>
  <c r="BK145" i="5"/>
  <c r="BL145" i="5"/>
  <c r="BP145" i="5"/>
  <c r="BQ145" i="5"/>
  <c r="BR145" i="5"/>
  <c r="BS145" i="5"/>
  <c r="BW145" i="5"/>
  <c r="BX145" i="5"/>
  <c r="BY145" i="5"/>
  <c r="BZ145" i="5"/>
  <c r="CD145" i="5"/>
  <c r="CE145" i="5"/>
  <c r="CF145" i="5"/>
  <c r="CG145" i="5"/>
  <c r="CK145" i="5"/>
  <c r="CL145" i="5"/>
  <c r="CM145" i="5"/>
  <c r="CN145" i="5"/>
  <c r="CR145" i="5"/>
  <c r="CS145" i="5"/>
  <c r="CT145" i="5"/>
  <c r="V146" i="5"/>
  <c r="Z146" i="5"/>
  <c r="AA146" i="5"/>
  <c r="AB146" i="5"/>
  <c r="AC146" i="5"/>
  <c r="AG146" i="5"/>
  <c r="AH146" i="5"/>
  <c r="AI146" i="5"/>
  <c r="AJ146" i="5"/>
  <c r="AN146" i="5"/>
  <c r="AO146" i="5"/>
  <c r="AP146" i="5"/>
  <c r="AQ146" i="5"/>
  <c r="AU146" i="5"/>
  <c r="AV146" i="5"/>
  <c r="AW146" i="5"/>
  <c r="AX146" i="5"/>
  <c r="BB146" i="5"/>
  <c r="BC146" i="5"/>
  <c r="BD146" i="5"/>
  <c r="BE146" i="5"/>
  <c r="BI146" i="5"/>
  <c r="BJ146" i="5"/>
  <c r="BK146" i="5"/>
  <c r="BL146" i="5"/>
  <c r="BP146" i="5"/>
  <c r="BQ146" i="5"/>
  <c r="BR146" i="5"/>
  <c r="BS146" i="5"/>
  <c r="BW146" i="5"/>
  <c r="BX146" i="5"/>
  <c r="BY146" i="5"/>
  <c r="BZ146" i="5"/>
  <c r="CD146" i="5"/>
  <c r="CE146" i="5"/>
  <c r="CF146" i="5"/>
  <c r="CG146" i="5"/>
  <c r="CK146" i="5"/>
  <c r="CL146" i="5"/>
  <c r="CM146" i="5"/>
  <c r="CN146" i="5"/>
  <c r="CR146" i="5"/>
  <c r="CS146" i="5"/>
  <c r="CT146" i="5"/>
  <c r="V147" i="5"/>
  <c r="Z147" i="5"/>
  <c r="AA147" i="5"/>
  <c r="AB147" i="5"/>
  <c r="AC147" i="5"/>
  <c r="AG147" i="5"/>
  <c r="AH147" i="5"/>
  <c r="AI147" i="5"/>
  <c r="AJ147" i="5"/>
  <c r="AN147" i="5"/>
  <c r="AO147" i="5"/>
  <c r="AP147" i="5"/>
  <c r="AQ147" i="5"/>
  <c r="AU147" i="5"/>
  <c r="AV147" i="5"/>
  <c r="AW147" i="5"/>
  <c r="AX147" i="5"/>
  <c r="BB147" i="5"/>
  <c r="BC147" i="5"/>
  <c r="BD147" i="5"/>
  <c r="BE147" i="5"/>
  <c r="BI147" i="5"/>
  <c r="BJ147" i="5"/>
  <c r="BK147" i="5"/>
  <c r="BL147" i="5"/>
  <c r="BP147" i="5"/>
  <c r="BQ147" i="5"/>
  <c r="BR147" i="5"/>
  <c r="BS147" i="5"/>
  <c r="BW147" i="5"/>
  <c r="BX147" i="5"/>
  <c r="BY147" i="5"/>
  <c r="BZ147" i="5"/>
  <c r="CD147" i="5"/>
  <c r="CE147" i="5"/>
  <c r="CF147" i="5"/>
  <c r="CG147" i="5"/>
  <c r="CK147" i="5"/>
  <c r="CL147" i="5"/>
  <c r="CM147" i="5"/>
  <c r="CN147" i="5"/>
  <c r="CR147" i="5"/>
  <c r="CS147" i="5"/>
  <c r="CT147" i="5"/>
  <c r="V148" i="5"/>
  <c r="Z148" i="5"/>
  <c r="AA148" i="5"/>
  <c r="AB148" i="5"/>
  <c r="AC148" i="5"/>
  <c r="AG148" i="5"/>
  <c r="AH148" i="5"/>
  <c r="AI148" i="5"/>
  <c r="AJ148" i="5"/>
  <c r="AN148" i="5"/>
  <c r="AO148" i="5"/>
  <c r="AP148" i="5"/>
  <c r="AQ148" i="5"/>
  <c r="AU148" i="5"/>
  <c r="AV148" i="5"/>
  <c r="AW148" i="5"/>
  <c r="AX148" i="5"/>
  <c r="BB148" i="5"/>
  <c r="BC148" i="5"/>
  <c r="BD148" i="5"/>
  <c r="BE148" i="5"/>
  <c r="BI148" i="5"/>
  <c r="BJ148" i="5"/>
  <c r="BK148" i="5"/>
  <c r="BL148" i="5"/>
  <c r="BP148" i="5"/>
  <c r="BQ148" i="5"/>
  <c r="BR148" i="5"/>
  <c r="BS148" i="5"/>
  <c r="BW148" i="5"/>
  <c r="BX148" i="5"/>
  <c r="BY148" i="5"/>
  <c r="BZ148" i="5"/>
  <c r="CD148" i="5"/>
  <c r="CE148" i="5"/>
  <c r="CF148" i="5"/>
  <c r="CG148" i="5"/>
  <c r="CK148" i="5"/>
  <c r="CL148" i="5"/>
  <c r="CM148" i="5"/>
  <c r="CN148" i="5"/>
  <c r="CR148" i="5"/>
  <c r="CS148" i="5"/>
  <c r="CT148" i="5"/>
  <c r="V149" i="5"/>
  <c r="Z149" i="5"/>
  <c r="AA149" i="5"/>
  <c r="AB149" i="5"/>
  <c r="AC149" i="5"/>
  <c r="AG149" i="5"/>
  <c r="AH149" i="5"/>
  <c r="AI149" i="5"/>
  <c r="AJ149" i="5"/>
  <c r="AN149" i="5"/>
  <c r="AO149" i="5"/>
  <c r="AP149" i="5"/>
  <c r="AQ149" i="5"/>
  <c r="AU149" i="5"/>
  <c r="AV149" i="5"/>
  <c r="AW149" i="5"/>
  <c r="AX149" i="5"/>
  <c r="BB149" i="5"/>
  <c r="BC149" i="5"/>
  <c r="BD149" i="5"/>
  <c r="BE149" i="5"/>
  <c r="BI149" i="5"/>
  <c r="BJ149" i="5"/>
  <c r="BK149" i="5"/>
  <c r="BL149" i="5"/>
  <c r="BP149" i="5"/>
  <c r="BQ149" i="5"/>
  <c r="BR149" i="5"/>
  <c r="BS149" i="5"/>
  <c r="BW149" i="5"/>
  <c r="BX149" i="5"/>
  <c r="BY149" i="5"/>
  <c r="BZ149" i="5"/>
  <c r="CD149" i="5"/>
  <c r="CE149" i="5"/>
  <c r="CF149" i="5"/>
  <c r="CG149" i="5"/>
  <c r="CK149" i="5"/>
  <c r="CL149" i="5"/>
  <c r="CM149" i="5"/>
  <c r="CN149" i="5"/>
  <c r="CR149" i="5"/>
  <c r="CS149" i="5"/>
  <c r="CT149" i="5"/>
  <c r="V150" i="5"/>
  <c r="Z150" i="5"/>
  <c r="AA150" i="5"/>
  <c r="AB150" i="5"/>
  <c r="AC150" i="5"/>
  <c r="AG150" i="5"/>
  <c r="AH150" i="5"/>
  <c r="AI150" i="5"/>
  <c r="AJ150" i="5"/>
  <c r="AN150" i="5"/>
  <c r="AO150" i="5"/>
  <c r="AP150" i="5"/>
  <c r="AQ150" i="5"/>
  <c r="AU150" i="5"/>
  <c r="AV150" i="5"/>
  <c r="AW150" i="5"/>
  <c r="AX150" i="5"/>
  <c r="BB150" i="5"/>
  <c r="BC150" i="5"/>
  <c r="BD150" i="5"/>
  <c r="BE150" i="5"/>
  <c r="BI150" i="5"/>
  <c r="BJ150" i="5"/>
  <c r="BK150" i="5"/>
  <c r="BL150" i="5"/>
  <c r="BP150" i="5"/>
  <c r="BQ150" i="5"/>
  <c r="BR150" i="5"/>
  <c r="BS150" i="5"/>
  <c r="BW150" i="5"/>
  <c r="BX150" i="5"/>
  <c r="BY150" i="5"/>
  <c r="BZ150" i="5"/>
  <c r="CD150" i="5"/>
  <c r="CE150" i="5"/>
  <c r="CF150" i="5"/>
  <c r="CG150" i="5"/>
  <c r="CK150" i="5"/>
  <c r="CL150" i="5"/>
  <c r="CM150" i="5"/>
  <c r="CN150" i="5"/>
  <c r="CR150" i="5"/>
  <c r="CS150" i="5"/>
  <c r="CT150" i="5"/>
  <c r="V151" i="5"/>
  <c r="Z151" i="5"/>
  <c r="AA151" i="5"/>
  <c r="AB151" i="5"/>
  <c r="AC151" i="5"/>
  <c r="AG151" i="5"/>
  <c r="AH151" i="5"/>
  <c r="AI151" i="5"/>
  <c r="AJ151" i="5"/>
  <c r="AN151" i="5"/>
  <c r="AO151" i="5"/>
  <c r="AP151" i="5"/>
  <c r="AQ151" i="5"/>
  <c r="AU151" i="5"/>
  <c r="AV151" i="5"/>
  <c r="AW151" i="5"/>
  <c r="AX151" i="5"/>
  <c r="BB151" i="5"/>
  <c r="BC151" i="5"/>
  <c r="BD151" i="5"/>
  <c r="BE151" i="5"/>
  <c r="BI151" i="5"/>
  <c r="BJ151" i="5"/>
  <c r="BK151" i="5"/>
  <c r="BL151" i="5"/>
  <c r="BP151" i="5"/>
  <c r="BQ151" i="5"/>
  <c r="BR151" i="5"/>
  <c r="BS151" i="5"/>
  <c r="BW151" i="5"/>
  <c r="BX151" i="5"/>
  <c r="BY151" i="5"/>
  <c r="BZ151" i="5"/>
  <c r="CD151" i="5"/>
  <c r="CE151" i="5"/>
  <c r="CF151" i="5"/>
  <c r="CG151" i="5"/>
  <c r="CK151" i="5"/>
  <c r="CL151" i="5"/>
  <c r="CM151" i="5"/>
  <c r="CN151" i="5"/>
  <c r="CR151" i="5"/>
  <c r="CS151" i="5"/>
  <c r="CT151" i="5"/>
  <c r="V152" i="5"/>
  <c r="Z152" i="5"/>
  <c r="AA152" i="5"/>
  <c r="AB152" i="5"/>
  <c r="AC152" i="5"/>
  <c r="AG152" i="5"/>
  <c r="AH152" i="5"/>
  <c r="AI152" i="5"/>
  <c r="AJ152" i="5"/>
  <c r="AN152" i="5"/>
  <c r="AO152" i="5"/>
  <c r="AP152" i="5"/>
  <c r="AQ152" i="5"/>
  <c r="AU152" i="5"/>
  <c r="AV152" i="5"/>
  <c r="AW152" i="5"/>
  <c r="AX152" i="5"/>
  <c r="BB152" i="5"/>
  <c r="BC152" i="5"/>
  <c r="BD152" i="5"/>
  <c r="BE152" i="5"/>
  <c r="BI152" i="5"/>
  <c r="BJ152" i="5"/>
  <c r="BK152" i="5"/>
  <c r="BL152" i="5"/>
  <c r="BP152" i="5"/>
  <c r="BQ152" i="5"/>
  <c r="BR152" i="5"/>
  <c r="BS152" i="5"/>
  <c r="BW152" i="5"/>
  <c r="BX152" i="5"/>
  <c r="BY152" i="5"/>
  <c r="BZ152" i="5"/>
  <c r="CD152" i="5"/>
  <c r="CE152" i="5"/>
  <c r="CF152" i="5"/>
  <c r="CG152" i="5"/>
  <c r="CK152" i="5"/>
  <c r="CL152" i="5"/>
  <c r="CM152" i="5"/>
  <c r="CN152" i="5"/>
  <c r="CR152" i="5"/>
  <c r="CS152" i="5"/>
  <c r="CT152" i="5"/>
  <c r="V153" i="5"/>
  <c r="Z153" i="5"/>
  <c r="AA153" i="5"/>
  <c r="AB153" i="5"/>
  <c r="AC153" i="5"/>
  <c r="AG153" i="5"/>
  <c r="AH153" i="5"/>
  <c r="AI153" i="5"/>
  <c r="AJ153" i="5"/>
  <c r="AN153" i="5"/>
  <c r="AO153" i="5"/>
  <c r="AP153" i="5"/>
  <c r="AQ153" i="5"/>
  <c r="AU153" i="5"/>
  <c r="AV153" i="5"/>
  <c r="AW153" i="5"/>
  <c r="AX153" i="5"/>
  <c r="BB153" i="5"/>
  <c r="BC153" i="5"/>
  <c r="BD153" i="5"/>
  <c r="BE153" i="5"/>
  <c r="BI153" i="5"/>
  <c r="BJ153" i="5"/>
  <c r="BK153" i="5"/>
  <c r="BL153" i="5"/>
  <c r="BP153" i="5"/>
  <c r="BQ153" i="5"/>
  <c r="BR153" i="5"/>
  <c r="BS153" i="5"/>
  <c r="BW153" i="5"/>
  <c r="BX153" i="5"/>
  <c r="BY153" i="5"/>
  <c r="BZ153" i="5"/>
  <c r="CD153" i="5"/>
  <c r="CE153" i="5"/>
  <c r="CF153" i="5"/>
  <c r="CG153" i="5"/>
  <c r="CK153" i="5"/>
  <c r="CL153" i="5"/>
  <c r="CM153" i="5"/>
  <c r="CN153" i="5"/>
  <c r="CR153" i="5"/>
  <c r="CS153" i="5"/>
  <c r="CT153" i="5"/>
  <c r="V154" i="5"/>
  <c r="Z154" i="5"/>
  <c r="AA154" i="5"/>
  <c r="AB154" i="5"/>
  <c r="AC154" i="5"/>
  <c r="AG154" i="5"/>
  <c r="AH154" i="5"/>
  <c r="AI154" i="5"/>
  <c r="AJ154" i="5"/>
  <c r="AN154" i="5"/>
  <c r="AO154" i="5"/>
  <c r="AP154" i="5"/>
  <c r="AQ154" i="5"/>
  <c r="AU154" i="5"/>
  <c r="AV154" i="5"/>
  <c r="AW154" i="5"/>
  <c r="AX154" i="5"/>
  <c r="BB154" i="5"/>
  <c r="BC154" i="5"/>
  <c r="BD154" i="5"/>
  <c r="BE154" i="5"/>
  <c r="BI154" i="5"/>
  <c r="BJ154" i="5"/>
  <c r="BK154" i="5"/>
  <c r="BL154" i="5"/>
  <c r="BP154" i="5"/>
  <c r="BQ154" i="5"/>
  <c r="BR154" i="5"/>
  <c r="BS154" i="5"/>
  <c r="BW154" i="5"/>
  <c r="BX154" i="5"/>
  <c r="BY154" i="5"/>
  <c r="BZ154" i="5"/>
  <c r="CD154" i="5"/>
  <c r="CE154" i="5"/>
  <c r="CF154" i="5"/>
  <c r="CG154" i="5"/>
  <c r="CK154" i="5"/>
  <c r="CL154" i="5"/>
  <c r="CM154" i="5"/>
  <c r="CN154" i="5"/>
  <c r="CR154" i="5"/>
  <c r="CS154" i="5"/>
  <c r="CT154" i="5"/>
  <c r="V155" i="5"/>
  <c r="Z155" i="5"/>
  <c r="AA155" i="5"/>
  <c r="AB155" i="5"/>
  <c r="AC155" i="5"/>
  <c r="AG155" i="5"/>
  <c r="AH155" i="5"/>
  <c r="AI155" i="5"/>
  <c r="AJ155" i="5"/>
  <c r="AN155" i="5"/>
  <c r="AO155" i="5"/>
  <c r="AP155" i="5"/>
  <c r="AQ155" i="5"/>
  <c r="AU155" i="5"/>
  <c r="AV155" i="5"/>
  <c r="AW155" i="5"/>
  <c r="AX155" i="5"/>
  <c r="BB155" i="5"/>
  <c r="BC155" i="5"/>
  <c r="BD155" i="5"/>
  <c r="BE155" i="5"/>
  <c r="BI155" i="5"/>
  <c r="BJ155" i="5"/>
  <c r="BK155" i="5"/>
  <c r="BL155" i="5"/>
  <c r="BP155" i="5"/>
  <c r="BQ155" i="5"/>
  <c r="BR155" i="5"/>
  <c r="BS155" i="5"/>
  <c r="BW155" i="5"/>
  <c r="BX155" i="5"/>
  <c r="BY155" i="5"/>
  <c r="BZ155" i="5"/>
  <c r="CD155" i="5"/>
  <c r="CE155" i="5"/>
  <c r="CF155" i="5"/>
  <c r="CG155" i="5"/>
  <c r="CK155" i="5"/>
  <c r="CL155" i="5"/>
  <c r="CM155" i="5"/>
  <c r="CN155" i="5"/>
  <c r="CR155" i="5"/>
  <c r="CS155" i="5"/>
  <c r="CT155" i="5"/>
  <c r="V156" i="5"/>
  <c r="Z156" i="5"/>
  <c r="AA156" i="5"/>
  <c r="AB156" i="5"/>
  <c r="AC156" i="5"/>
  <c r="AG156" i="5"/>
  <c r="AH156" i="5"/>
  <c r="AI156" i="5"/>
  <c r="AJ156" i="5"/>
  <c r="AN156" i="5"/>
  <c r="AO156" i="5"/>
  <c r="AP156" i="5"/>
  <c r="AQ156" i="5"/>
  <c r="AU156" i="5"/>
  <c r="AV156" i="5"/>
  <c r="AW156" i="5"/>
  <c r="AX156" i="5"/>
  <c r="BB156" i="5"/>
  <c r="BC156" i="5"/>
  <c r="BD156" i="5"/>
  <c r="BE156" i="5"/>
  <c r="BI156" i="5"/>
  <c r="BJ156" i="5"/>
  <c r="BK156" i="5"/>
  <c r="BL156" i="5"/>
  <c r="BP156" i="5"/>
  <c r="BQ156" i="5"/>
  <c r="BR156" i="5"/>
  <c r="BS156" i="5"/>
  <c r="BW156" i="5"/>
  <c r="BX156" i="5"/>
  <c r="BY156" i="5"/>
  <c r="BZ156" i="5"/>
  <c r="CD156" i="5"/>
  <c r="CE156" i="5"/>
  <c r="CF156" i="5"/>
  <c r="CG156" i="5"/>
  <c r="CK156" i="5"/>
  <c r="CL156" i="5"/>
  <c r="CM156" i="5"/>
  <c r="CN156" i="5"/>
  <c r="CR156" i="5"/>
  <c r="CS156" i="5"/>
  <c r="CT156" i="5"/>
  <c r="V157" i="5"/>
  <c r="Z157" i="5"/>
  <c r="AA157" i="5"/>
  <c r="AB157" i="5"/>
  <c r="AC157" i="5"/>
  <c r="AG157" i="5"/>
  <c r="AH157" i="5"/>
  <c r="AI157" i="5"/>
  <c r="AJ157" i="5"/>
  <c r="AN157" i="5"/>
  <c r="AO157" i="5"/>
  <c r="AP157" i="5"/>
  <c r="AQ157" i="5"/>
  <c r="AU157" i="5"/>
  <c r="AV157" i="5"/>
  <c r="AW157" i="5"/>
  <c r="AX157" i="5"/>
  <c r="BB157" i="5"/>
  <c r="BC157" i="5"/>
  <c r="BD157" i="5"/>
  <c r="BE157" i="5"/>
  <c r="BI157" i="5"/>
  <c r="BJ157" i="5"/>
  <c r="BK157" i="5"/>
  <c r="BL157" i="5"/>
  <c r="BP157" i="5"/>
  <c r="BQ157" i="5"/>
  <c r="BR157" i="5"/>
  <c r="BS157" i="5"/>
  <c r="BW157" i="5"/>
  <c r="BX157" i="5"/>
  <c r="BY157" i="5"/>
  <c r="BZ157" i="5"/>
  <c r="CD157" i="5"/>
  <c r="CE157" i="5"/>
  <c r="CF157" i="5"/>
  <c r="CG157" i="5"/>
  <c r="CK157" i="5"/>
  <c r="CL157" i="5"/>
  <c r="CM157" i="5"/>
  <c r="CN157" i="5"/>
  <c r="CR157" i="5"/>
  <c r="CS157" i="5"/>
  <c r="CT157" i="5"/>
  <c r="V158" i="5"/>
  <c r="Z158" i="5"/>
  <c r="AA158" i="5"/>
  <c r="AB158" i="5"/>
  <c r="AC158" i="5"/>
  <c r="AG158" i="5"/>
  <c r="AH158" i="5"/>
  <c r="AI158" i="5"/>
  <c r="AJ158" i="5"/>
  <c r="AN158" i="5"/>
  <c r="AO158" i="5"/>
  <c r="AP158" i="5"/>
  <c r="AQ158" i="5"/>
  <c r="AU158" i="5"/>
  <c r="AV158" i="5"/>
  <c r="AW158" i="5"/>
  <c r="AX158" i="5"/>
  <c r="BB158" i="5"/>
  <c r="BC158" i="5"/>
  <c r="BD158" i="5"/>
  <c r="BE158" i="5"/>
  <c r="BI158" i="5"/>
  <c r="BJ158" i="5"/>
  <c r="BK158" i="5"/>
  <c r="BL158" i="5"/>
  <c r="BP158" i="5"/>
  <c r="BQ158" i="5"/>
  <c r="BR158" i="5"/>
  <c r="BS158" i="5"/>
  <c r="BW158" i="5"/>
  <c r="BX158" i="5"/>
  <c r="BY158" i="5"/>
  <c r="BZ158" i="5"/>
  <c r="CD158" i="5"/>
  <c r="CE158" i="5"/>
  <c r="CF158" i="5"/>
  <c r="CG158" i="5"/>
  <c r="CK158" i="5"/>
  <c r="CL158" i="5"/>
  <c r="CM158" i="5"/>
  <c r="CN158" i="5"/>
  <c r="CR158" i="5"/>
  <c r="CS158" i="5"/>
  <c r="CT158" i="5"/>
  <c r="V159" i="5"/>
  <c r="Z159" i="5"/>
  <c r="AA159" i="5"/>
  <c r="AB159" i="5"/>
  <c r="AC159" i="5"/>
  <c r="AG159" i="5"/>
  <c r="AH159" i="5"/>
  <c r="AI159" i="5"/>
  <c r="AJ159" i="5"/>
  <c r="AN159" i="5"/>
  <c r="AO159" i="5"/>
  <c r="AP159" i="5"/>
  <c r="AQ159" i="5"/>
  <c r="AU159" i="5"/>
  <c r="AV159" i="5"/>
  <c r="AW159" i="5"/>
  <c r="AX159" i="5"/>
  <c r="BB159" i="5"/>
  <c r="BC159" i="5"/>
  <c r="BD159" i="5"/>
  <c r="BE159" i="5"/>
  <c r="BI159" i="5"/>
  <c r="BJ159" i="5"/>
  <c r="BK159" i="5"/>
  <c r="BL159" i="5"/>
  <c r="BP159" i="5"/>
  <c r="BQ159" i="5"/>
  <c r="BR159" i="5"/>
  <c r="BS159" i="5"/>
  <c r="BW159" i="5"/>
  <c r="BX159" i="5"/>
  <c r="BY159" i="5"/>
  <c r="BZ159" i="5"/>
  <c r="CD159" i="5"/>
  <c r="CE159" i="5"/>
  <c r="CF159" i="5"/>
  <c r="CG159" i="5"/>
  <c r="CK159" i="5"/>
  <c r="CL159" i="5"/>
  <c r="CM159" i="5"/>
  <c r="CN159" i="5"/>
  <c r="CR159" i="5"/>
  <c r="CS159" i="5"/>
  <c r="CT159" i="5"/>
  <c r="V160" i="5"/>
  <c r="Z160" i="5"/>
  <c r="AA160" i="5"/>
  <c r="AB160" i="5"/>
  <c r="AC160" i="5"/>
  <c r="AG160" i="5"/>
  <c r="AH160" i="5"/>
  <c r="AI160" i="5"/>
  <c r="AJ160" i="5"/>
  <c r="AN160" i="5"/>
  <c r="AO160" i="5"/>
  <c r="AP160" i="5"/>
  <c r="AQ160" i="5"/>
  <c r="AU160" i="5"/>
  <c r="AV160" i="5"/>
  <c r="AW160" i="5"/>
  <c r="AX160" i="5"/>
  <c r="BB160" i="5"/>
  <c r="BC160" i="5"/>
  <c r="BD160" i="5"/>
  <c r="BE160" i="5"/>
  <c r="BI160" i="5"/>
  <c r="BJ160" i="5"/>
  <c r="BK160" i="5"/>
  <c r="BL160" i="5"/>
  <c r="BP160" i="5"/>
  <c r="BQ160" i="5"/>
  <c r="BR160" i="5"/>
  <c r="BS160" i="5"/>
  <c r="BW160" i="5"/>
  <c r="BX160" i="5"/>
  <c r="BY160" i="5"/>
  <c r="BZ160" i="5"/>
  <c r="CD160" i="5"/>
  <c r="CE160" i="5"/>
  <c r="CF160" i="5"/>
  <c r="CG160" i="5"/>
  <c r="CK160" i="5"/>
  <c r="CL160" i="5"/>
  <c r="CM160" i="5"/>
  <c r="CN160" i="5"/>
  <c r="CR160" i="5"/>
  <c r="CS160" i="5"/>
  <c r="CT160" i="5"/>
  <c r="V161" i="5"/>
  <c r="Z161" i="5"/>
  <c r="AA161" i="5"/>
  <c r="AB161" i="5"/>
  <c r="AC161" i="5"/>
  <c r="AG161" i="5"/>
  <c r="AH161" i="5"/>
  <c r="AI161" i="5"/>
  <c r="AJ161" i="5"/>
  <c r="AN161" i="5"/>
  <c r="AO161" i="5"/>
  <c r="AP161" i="5"/>
  <c r="AQ161" i="5"/>
  <c r="AU161" i="5"/>
  <c r="AV161" i="5"/>
  <c r="AW161" i="5"/>
  <c r="AX161" i="5"/>
  <c r="BB161" i="5"/>
  <c r="BC161" i="5"/>
  <c r="BD161" i="5"/>
  <c r="BE161" i="5"/>
  <c r="BI161" i="5"/>
  <c r="BJ161" i="5"/>
  <c r="BK161" i="5"/>
  <c r="BL161" i="5"/>
  <c r="BP161" i="5"/>
  <c r="BQ161" i="5"/>
  <c r="BR161" i="5"/>
  <c r="BS161" i="5"/>
  <c r="BW161" i="5"/>
  <c r="BX161" i="5"/>
  <c r="BY161" i="5"/>
  <c r="BZ161" i="5"/>
  <c r="CD161" i="5"/>
  <c r="CE161" i="5"/>
  <c r="CF161" i="5"/>
  <c r="CG161" i="5"/>
  <c r="CK161" i="5"/>
  <c r="CL161" i="5"/>
  <c r="CM161" i="5"/>
  <c r="CN161" i="5"/>
  <c r="CR161" i="5"/>
  <c r="CS161" i="5"/>
  <c r="CT161" i="5"/>
  <c r="V162" i="5"/>
  <c r="Z162" i="5"/>
  <c r="AA162" i="5"/>
  <c r="AB162" i="5"/>
  <c r="AC162" i="5"/>
  <c r="AG162" i="5"/>
  <c r="AH162" i="5"/>
  <c r="AI162" i="5"/>
  <c r="AJ162" i="5"/>
  <c r="AN162" i="5"/>
  <c r="AO162" i="5"/>
  <c r="AP162" i="5"/>
  <c r="AQ162" i="5"/>
  <c r="AU162" i="5"/>
  <c r="AV162" i="5"/>
  <c r="AW162" i="5"/>
  <c r="AX162" i="5"/>
  <c r="BB162" i="5"/>
  <c r="BC162" i="5"/>
  <c r="BD162" i="5"/>
  <c r="BE162" i="5"/>
  <c r="BI162" i="5"/>
  <c r="BJ162" i="5"/>
  <c r="BK162" i="5"/>
  <c r="BL162" i="5"/>
  <c r="BP162" i="5"/>
  <c r="BQ162" i="5"/>
  <c r="BR162" i="5"/>
  <c r="BS162" i="5"/>
  <c r="BW162" i="5"/>
  <c r="BX162" i="5"/>
  <c r="BY162" i="5"/>
  <c r="BZ162" i="5"/>
  <c r="CD162" i="5"/>
  <c r="CE162" i="5"/>
  <c r="CF162" i="5"/>
  <c r="CG162" i="5"/>
  <c r="CK162" i="5"/>
  <c r="CL162" i="5"/>
  <c r="CM162" i="5"/>
  <c r="CN162" i="5"/>
  <c r="CR162" i="5"/>
  <c r="CS162" i="5"/>
  <c r="CT162" i="5"/>
  <c r="V163" i="5"/>
  <c r="Z163" i="5"/>
  <c r="AA163" i="5"/>
  <c r="AB163" i="5"/>
  <c r="AC163" i="5"/>
  <c r="AG163" i="5"/>
  <c r="AH163" i="5"/>
  <c r="AI163" i="5"/>
  <c r="AJ163" i="5"/>
  <c r="AN163" i="5"/>
  <c r="AO163" i="5"/>
  <c r="AP163" i="5"/>
  <c r="AQ163" i="5"/>
  <c r="AU163" i="5"/>
  <c r="AV163" i="5"/>
  <c r="AW163" i="5"/>
  <c r="AX163" i="5"/>
  <c r="BB163" i="5"/>
  <c r="BC163" i="5"/>
  <c r="BD163" i="5"/>
  <c r="BE163" i="5"/>
  <c r="BI163" i="5"/>
  <c r="BJ163" i="5"/>
  <c r="BK163" i="5"/>
  <c r="BL163" i="5"/>
  <c r="BP163" i="5"/>
  <c r="BQ163" i="5"/>
  <c r="BR163" i="5"/>
  <c r="BS163" i="5"/>
  <c r="BW163" i="5"/>
  <c r="BX163" i="5"/>
  <c r="BY163" i="5"/>
  <c r="BZ163" i="5"/>
  <c r="CD163" i="5"/>
  <c r="CE163" i="5"/>
  <c r="CF163" i="5"/>
  <c r="CG163" i="5"/>
  <c r="CK163" i="5"/>
  <c r="CL163" i="5"/>
  <c r="CM163" i="5"/>
  <c r="CN163" i="5"/>
  <c r="CR163" i="5"/>
  <c r="CS163" i="5"/>
  <c r="CT163" i="5"/>
  <c r="V164" i="5"/>
  <c r="Z164" i="5"/>
  <c r="AA164" i="5"/>
  <c r="AB164" i="5"/>
  <c r="AC164" i="5"/>
  <c r="AG164" i="5"/>
  <c r="AH164" i="5"/>
  <c r="AI164" i="5"/>
  <c r="AJ164" i="5"/>
  <c r="AN164" i="5"/>
  <c r="AO164" i="5"/>
  <c r="AP164" i="5"/>
  <c r="AQ164" i="5"/>
  <c r="AU164" i="5"/>
  <c r="AV164" i="5"/>
  <c r="AW164" i="5"/>
  <c r="AX164" i="5"/>
  <c r="BB164" i="5"/>
  <c r="BC164" i="5"/>
  <c r="BD164" i="5"/>
  <c r="BE164" i="5"/>
  <c r="BI164" i="5"/>
  <c r="BJ164" i="5"/>
  <c r="BK164" i="5"/>
  <c r="BL164" i="5"/>
  <c r="BP164" i="5"/>
  <c r="BQ164" i="5"/>
  <c r="BR164" i="5"/>
  <c r="BS164" i="5"/>
  <c r="BW164" i="5"/>
  <c r="BX164" i="5"/>
  <c r="BY164" i="5"/>
  <c r="BZ164" i="5"/>
  <c r="CD164" i="5"/>
  <c r="CE164" i="5"/>
  <c r="CF164" i="5"/>
  <c r="CG164" i="5"/>
  <c r="CK164" i="5"/>
  <c r="CL164" i="5"/>
  <c r="CM164" i="5"/>
  <c r="CN164" i="5"/>
  <c r="CR164" i="5"/>
  <c r="CS164" i="5"/>
  <c r="CT164" i="5"/>
  <c r="V165" i="5"/>
  <c r="Z165" i="5"/>
  <c r="AA165" i="5"/>
  <c r="AB165" i="5"/>
  <c r="AC165" i="5"/>
  <c r="AG165" i="5"/>
  <c r="AH165" i="5"/>
  <c r="AI165" i="5"/>
  <c r="AJ165" i="5"/>
  <c r="AN165" i="5"/>
  <c r="AO165" i="5"/>
  <c r="AP165" i="5"/>
  <c r="AQ165" i="5"/>
  <c r="AU165" i="5"/>
  <c r="AV165" i="5"/>
  <c r="AW165" i="5"/>
  <c r="AX165" i="5"/>
  <c r="BB165" i="5"/>
  <c r="BC165" i="5"/>
  <c r="BD165" i="5"/>
  <c r="BE165" i="5"/>
  <c r="BI165" i="5"/>
  <c r="BJ165" i="5"/>
  <c r="BK165" i="5"/>
  <c r="BL165" i="5"/>
  <c r="BP165" i="5"/>
  <c r="BQ165" i="5"/>
  <c r="BR165" i="5"/>
  <c r="BS165" i="5"/>
  <c r="BW165" i="5"/>
  <c r="BX165" i="5"/>
  <c r="BY165" i="5"/>
  <c r="BZ165" i="5"/>
  <c r="CD165" i="5"/>
  <c r="CE165" i="5"/>
  <c r="CF165" i="5"/>
  <c r="CG165" i="5"/>
  <c r="CK165" i="5"/>
  <c r="CL165" i="5"/>
  <c r="CM165" i="5"/>
  <c r="CN165" i="5"/>
  <c r="CR165" i="5"/>
  <c r="CS165" i="5"/>
  <c r="CT165" i="5"/>
  <c r="V166" i="5"/>
  <c r="Z166" i="5"/>
  <c r="AA166" i="5"/>
  <c r="AB166" i="5"/>
  <c r="AC166" i="5"/>
  <c r="AG166" i="5"/>
  <c r="AH166" i="5"/>
  <c r="AI166" i="5"/>
  <c r="AJ166" i="5"/>
  <c r="AN166" i="5"/>
  <c r="AO166" i="5"/>
  <c r="AP166" i="5"/>
  <c r="AQ166" i="5"/>
  <c r="AU166" i="5"/>
  <c r="AV166" i="5"/>
  <c r="AW166" i="5"/>
  <c r="AX166" i="5"/>
  <c r="BB166" i="5"/>
  <c r="BC166" i="5"/>
  <c r="BD166" i="5"/>
  <c r="BE166" i="5"/>
  <c r="BI166" i="5"/>
  <c r="BJ166" i="5"/>
  <c r="BK166" i="5"/>
  <c r="BL166" i="5"/>
  <c r="BP166" i="5"/>
  <c r="BQ166" i="5"/>
  <c r="BR166" i="5"/>
  <c r="BS166" i="5"/>
  <c r="BW166" i="5"/>
  <c r="BX166" i="5"/>
  <c r="BY166" i="5"/>
  <c r="BZ166" i="5"/>
  <c r="CD166" i="5"/>
  <c r="CE166" i="5"/>
  <c r="CF166" i="5"/>
  <c r="CG166" i="5"/>
  <c r="CK166" i="5"/>
  <c r="CL166" i="5"/>
  <c r="CM166" i="5"/>
  <c r="CN166" i="5"/>
  <c r="CR166" i="5"/>
  <c r="CS166" i="5"/>
  <c r="CT166" i="5"/>
  <c r="V167" i="5"/>
  <c r="Z167" i="5"/>
  <c r="AA167" i="5"/>
  <c r="AB167" i="5"/>
  <c r="AC167" i="5"/>
  <c r="AG167" i="5"/>
  <c r="AH167" i="5"/>
  <c r="AI167" i="5"/>
  <c r="AJ167" i="5"/>
  <c r="AN167" i="5"/>
  <c r="AO167" i="5"/>
  <c r="AP167" i="5"/>
  <c r="AQ167" i="5"/>
  <c r="AU167" i="5"/>
  <c r="AV167" i="5"/>
  <c r="AW167" i="5"/>
  <c r="AX167" i="5"/>
  <c r="BB167" i="5"/>
  <c r="BC167" i="5"/>
  <c r="BD167" i="5"/>
  <c r="BE167" i="5"/>
  <c r="BI167" i="5"/>
  <c r="BJ167" i="5"/>
  <c r="BK167" i="5"/>
  <c r="BL167" i="5"/>
  <c r="BP167" i="5"/>
  <c r="BQ167" i="5"/>
  <c r="BR167" i="5"/>
  <c r="BS167" i="5"/>
  <c r="BW167" i="5"/>
  <c r="BX167" i="5"/>
  <c r="BY167" i="5"/>
  <c r="BZ167" i="5"/>
  <c r="CD167" i="5"/>
  <c r="CE167" i="5"/>
  <c r="CF167" i="5"/>
  <c r="CG167" i="5"/>
  <c r="CK167" i="5"/>
  <c r="CL167" i="5"/>
  <c r="CM167" i="5"/>
  <c r="CN167" i="5"/>
  <c r="CR167" i="5"/>
  <c r="CS167" i="5"/>
  <c r="CT167" i="5"/>
  <c r="V168" i="5"/>
  <c r="Z168" i="5"/>
  <c r="AA168" i="5"/>
  <c r="AB168" i="5"/>
  <c r="AC168" i="5"/>
  <c r="AG168" i="5"/>
  <c r="AH168" i="5"/>
  <c r="AI168" i="5"/>
  <c r="AJ168" i="5"/>
  <c r="AN168" i="5"/>
  <c r="AO168" i="5"/>
  <c r="AP168" i="5"/>
  <c r="AQ168" i="5"/>
  <c r="AU168" i="5"/>
  <c r="AV168" i="5"/>
  <c r="AW168" i="5"/>
  <c r="AX168" i="5"/>
  <c r="BB168" i="5"/>
  <c r="BC168" i="5"/>
  <c r="BD168" i="5"/>
  <c r="BE168" i="5"/>
  <c r="BI168" i="5"/>
  <c r="BJ168" i="5"/>
  <c r="BK168" i="5"/>
  <c r="BL168" i="5"/>
  <c r="BP168" i="5"/>
  <c r="BQ168" i="5"/>
  <c r="BR168" i="5"/>
  <c r="BS168" i="5"/>
  <c r="BW168" i="5"/>
  <c r="BX168" i="5"/>
  <c r="BY168" i="5"/>
  <c r="BZ168" i="5"/>
  <c r="CD168" i="5"/>
  <c r="CE168" i="5"/>
  <c r="CF168" i="5"/>
  <c r="CG168" i="5"/>
  <c r="CK168" i="5"/>
  <c r="CL168" i="5"/>
  <c r="CM168" i="5"/>
  <c r="CN168" i="5"/>
  <c r="CR168" i="5"/>
  <c r="CS168" i="5"/>
  <c r="CT168" i="5"/>
  <c r="V169" i="5"/>
  <c r="Z169" i="5"/>
  <c r="AA169" i="5"/>
  <c r="AB169" i="5"/>
  <c r="AC169" i="5"/>
  <c r="AG169" i="5"/>
  <c r="AH169" i="5"/>
  <c r="AI169" i="5"/>
  <c r="AJ169" i="5"/>
  <c r="AN169" i="5"/>
  <c r="AO169" i="5"/>
  <c r="AP169" i="5"/>
  <c r="AQ169" i="5"/>
  <c r="AU169" i="5"/>
  <c r="AV169" i="5"/>
  <c r="AW169" i="5"/>
  <c r="AX169" i="5"/>
  <c r="BB169" i="5"/>
  <c r="BC169" i="5"/>
  <c r="BD169" i="5"/>
  <c r="BE169" i="5"/>
  <c r="BI169" i="5"/>
  <c r="BJ169" i="5"/>
  <c r="BK169" i="5"/>
  <c r="BL169" i="5"/>
  <c r="BP169" i="5"/>
  <c r="BQ169" i="5"/>
  <c r="BR169" i="5"/>
  <c r="BS169" i="5"/>
  <c r="BW169" i="5"/>
  <c r="BX169" i="5"/>
  <c r="BY169" i="5"/>
  <c r="BZ169" i="5"/>
  <c r="CD169" i="5"/>
  <c r="CE169" i="5"/>
  <c r="CF169" i="5"/>
  <c r="CG169" i="5"/>
  <c r="CK169" i="5"/>
  <c r="CL169" i="5"/>
  <c r="CM169" i="5"/>
  <c r="CN169" i="5"/>
  <c r="CR169" i="5"/>
  <c r="CS169" i="5"/>
  <c r="CT169" i="5"/>
  <c r="V170" i="5"/>
  <c r="Z170" i="5"/>
  <c r="AA170" i="5"/>
  <c r="AB170" i="5"/>
  <c r="AC170" i="5"/>
  <c r="AG170" i="5"/>
  <c r="AH170" i="5"/>
  <c r="AI170" i="5"/>
  <c r="AJ170" i="5"/>
  <c r="AN170" i="5"/>
  <c r="AO170" i="5"/>
  <c r="AP170" i="5"/>
  <c r="AQ170" i="5"/>
  <c r="AU170" i="5"/>
  <c r="AV170" i="5"/>
  <c r="AW170" i="5"/>
  <c r="AX170" i="5"/>
  <c r="BB170" i="5"/>
  <c r="BC170" i="5"/>
  <c r="BD170" i="5"/>
  <c r="BE170" i="5"/>
  <c r="BI170" i="5"/>
  <c r="BJ170" i="5"/>
  <c r="BK170" i="5"/>
  <c r="BL170" i="5"/>
  <c r="BP170" i="5"/>
  <c r="BQ170" i="5"/>
  <c r="BR170" i="5"/>
  <c r="BS170" i="5"/>
  <c r="BW170" i="5"/>
  <c r="BX170" i="5"/>
  <c r="BY170" i="5"/>
  <c r="BZ170" i="5"/>
  <c r="CD170" i="5"/>
  <c r="CE170" i="5"/>
  <c r="CF170" i="5"/>
  <c r="CG170" i="5"/>
  <c r="CK170" i="5"/>
  <c r="CL170" i="5"/>
  <c r="CM170" i="5"/>
  <c r="CN170" i="5"/>
  <c r="CR170" i="5"/>
  <c r="CS170" i="5"/>
  <c r="CT170" i="5"/>
  <c r="V171" i="5"/>
  <c r="Z171" i="5"/>
  <c r="AA171" i="5"/>
  <c r="AB171" i="5"/>
  <c r="AC171" i="5"/>
  <c r="AG171" i="5"/>
  <c r="AH171" i="5"/>
  <c r="AI171" i="5"/>
  <c r="AJ171" i="5"/>
  <c r="AN171" i="5"/>
  <c r="AO171" i="5"/>
  <c r="AP171" i="5"/>
  <c r="AQ171" i="5"/>
  <c r="AU171" i="5"/>
  <c r="AV171" i="5"/>
  <c r="AW171" i="5"/>
  <c r="AX171" i="5"/>
  <c r="BB171" i="5"/>
  <c r="BC171" i="5"/>
  <c r="BD171" i="5"/>
  <c r="BE171" i="5"/>
  <c r="BI171" i="5"/>
  <c r="BJ171" i="5"/>
  <c r="BK171" i="5"/>
  <c r="BL171" i="5"/>
  <c r="BP171" i="5"/>
  <c r="BQ171" i="5"/>
  <c r="BR171" i="5"/>
  <c r="BS171" i="5"/>
  <c r="BW171" i="5"/>
  <c r="BX171" i="5"/>
  <c r="BY171" i="5"/>
  <c r="BZ171" i="5"/>
  <c r="CD171" i="5"/>
  <c r="CE171" i="5"/>
  <c r="CF171" i="5"/>
  <c r="CG171" i="5"/>
  <c r="CK171" i="5"/>
  <c r="CL171" i="5"/>
  <c r="CM171" i="5"/>
  <c r="CN171" i="5"/>
  <c r="CR171" i="5"/>
  <c r="CS171" i="5"/>
  <c r="CT171" i="5"/>
  <c r="V172" i="5"/>
  <c r="Z172" i="5"/>
  <c r="AA172" i="5"/>
  <c r="AB172" i="5"/>
  <c r="AC172" i="5"/>
  <c r="AG172" i="5"/>
  <c r="AH172" i="5"/>
  <c r="AI172" i="5"/>
  <c r="AJ172" i="5"/>
  <c r="AN172" i="5"/>
  <c r="AO172" i="5"/>
  <c r="AP172" i="5"/>
  <c r="AQ172" i="5"/>
  <c r="AU172" i="5"/>
  <c r="AV172" i="5"/>
  <c r="AW172" i="5"/>
  <c r="AX172" i="5"/>
  <c r="BB172" i="5"/>
  <c r="BC172" i="5"/>
  <c r="BD172" i="5"/>
  <c r="BE172" i="5"/>
  <c r="BI172" i="5"/>
  <c r="BJ172" i="5"/>
  <c r="BK172" i="5"/>
  <c r="BL172" i="5"/>
  <c r="BP172" i="5"/>
  <c r="BQ172" i="5"/>
  <c r="BR172" i="5"/>
  <c r="BS172" i="5"/>
  <c r="BW172" i="5"/>
  <c r="BX172" i="5"/>
  <c r="BY172" i="5"/>
  <c r="BZ172" i="5"/>
  <c r="CD172" i="5"/>
  <c r="CE172" i="5"/>
  <c r="CF172" i="5"/>
  <c r="CG172" i="5"/>
  <c r="CK172" i="5"/>
  <c r="CL172" i="5"/>
  <c r="CM172" i="5"/>
  <c r="CN172" i="5"/>
  <c r="CR172" i="5"/>
  <c r="CS172" i="5"/>
  <c r="CT172" i="5"/>
  <c r="V173" i="5"/>
  <c r="Z173" i="5"/>
  <c r="AA173" i="5"/>
  <c r="AB173" i="5"/>
  <c r="AC173" i="5"/>
  <c r="AG173" i="5"/>
  <c r="AH173" i="5"/>
  <c r="AI173" i="5"/>
  <c r="AJ173" i="5"/>
  <c r="AN173" i="5"/>
  <c r="AO173" i="5"/>
  <c r="AP173" i="5"/>
  <c r="AQ173" i="5"/>
  <c r="AU173" i="5"/>
  <c r="AV173" i="5"/>
  <c r="AW173" i="5"/>
  <c r="AX173" i="5"/>
  <c r="BB173" i="5"/>
  <c r="BC173" i="5"/>
  <c r="BD173" i="5"/>
  <c r="BE173" i="5"/>
  <c r="BI173" i="5"/>
  <c r="BJ173" i="5"/>
  <c r="BK173" i="5"/>
  <c r="BL173" i="5"/>
  <c r="BP173" i="5"/>
  <c r="BQ173" i="5"/>
  <c r="BR173" i="5"/>
  <c r="BS173" i="5"/>
  <c r="BW173" i="5"/>
  <c r="BX173" i="5"/>
  <c r="BY173" i="5"/>
  <c r="BZ173" i="5"/>
  <c r="CD173" i="5"/>
  <c r="CE173" i="5"/>
  <c r="CF173" i="5"/>
  <c r="CG173" i="5"/>
  <c r="CK173" i="5"/>
  <c r="CL173" i="5"/>
  <c r="CM173" i="5"/>
  <c r="CN173" i="5"/>
  <c r="CR173" i="5"/>
  <c r="CS173" i="5"/>
  <c r="CT173" i="5"/>
  <c r="V174" i="5"/>
  <c r="Z174" i="5"/>
  <c r="AA174" i="5"/>
  <c r="AB174" i="5"/>
  <c r="AC174" i="5"/>
  <c r="AG174" i="5"/>
  <c r="AH174" i="5"/>
  <c r="AI174" i="5"/>
  <c r="AJ174" i="5"/>
  <c r="AN174" i="5"/>
  <c r="AO174" i="5"/>
  <c r="AP174" i="5"/>
  <c r="AQ174" i="5"/>
  <c r="AU174" i="5"/>
  <c r="AV174" i="5"/>
  <c r="AW174" i="5"/>
  <c r="AX174" i="5"/>
  <c r="BB174" i="5"/>
  <c r="BC174" i="5"/>
  <c r="BD174" i="5"/>
  <c r="BE174" i="5"/>
  <c r="BI174" i="5"/>
  <c r="BJ174" i="5"/>
  <c r="BK174" i="5"/>
  <c r="BL174" i="5"/>
  <c r="BP174" i="5"/>
  <c r="BQ174" i="5"/>
  <c r="BR174" i="5"/>
  <c r="BS174" i="5"/>
  <c r="BW174" i="5"/>
  <c r="BX174" i="5"/>
  <c r="BY174" i="5"/>
  <c r="BZ174" i="5"/>
  <c r="CD174" i="5"/>
  <c r="CE174" i="5"/>
  <c r="CF174" i="5"/>
  <c r="CG174" i="5"/>
  <c r="CK174" i="5"/>
  <c r="CL174" i="5"/>
  <c r="CM174" i="5"/>
  <c r="CN174" i="5"/>
  <c r="CR174" i="5"/>
  <c r="CS174" i="5"/>
  <c r="CT174" i="5"/>
  <c r="V175" i="5"/>
  <c r="Z175" i="5"/>
  <c r="AA175" i="5"/>
  <c r="AB175" i="5"/>
  <c r="AC175" i="5"/>
  <c r="AG175" i="5"/>
  <c r="AH175" i="5"/>
  <c r="AI175" i="5"/>
  <c r="AJ175" i="5"/>
  <c r="AN175" i="5"/>
  <c r="AO175" i="5"/>
  <c r="AP175" i="5"/>
  <c r="AQ175" i="5"/>
  <c r="AU175" i="5"/>
  <c r="AV175" i="5"/>
  <c r="AW175" i="5"/>
  <c r="AX175" i="5"/>
  <c r="BB175" i="5"/>
  <c r="BC175" i="5"/>
  <c r="BD175" i="5"/>
  <c r="BE175" i="5"/>
  <c r="BI175" i="5"/>
  <c r="BJ175" i="5"/>
  <c r="BK175" i="5"/>
  <c r="BL175" i="5"/>
  <c r="BP175" i="5"/>
  <c r="BQ175" i="5"/>
  <c r="BR175" i="5"/>
  <c r="BS175" i="5"/>
  <c r="BW175" i="5"/>
  <c r="BX175" i="5"/>
  <c r="BY175" i="5"/>
  <c r="BZ175" i="5"/>
  <c r="CD175" i="5"/>
  <c r="CE175" i="5"/>
  <c r="CF175" i="5"/>
  <c r="CG175" i="5"/>
  <c r="CK175" i="5"/>
  <c r="CL175" i="5"/>
  <c r="CM175" i="5"/>
  <c r="CN175" i="5"/>
  <c r="CR175" i="5"/>
  <c r="CS175" i="5"/>
  <c r="CT175" i="5"/>
  <c r="V176" i="5"/>
  <c r="Z176" i="5"/>
  <c r="AA176" i="5"/>
  <c r="AB176" i="5"/>
  <c r="AC176" i="5"/>
  <c r="AG176" i="5"/>
  <c r="AH176" i="5"/>
  <c r="AI176" i="5"/>
  <c r="AJ176" i="5"/>
  <c r="AN176" i="5"/>
  <c r="AO176" i="5"/>
  <c r="AP176" i="5"/>
  <c r="AQ176" i="5"/>
  <c r="AU176" i="5"/>
  <c r="AV176" i="5"/>
  <c r="AW176" i="5"/>
  <c r="AX176" i="5"/>
  <c r="BB176" i="5"/>
  <c r="BC176" i="5"/>
  <c r="BD176" i="5"/>
  <c r="BE176" i="5"/>
  <c r="BI176" i="5"/>
  <c r="BJ176" i="5"/>
  <c r="BK176" i="5"/>
  <c r="BL176" i="5"/>
  <c r="BP176" i="5"/>
  <c r="BQ176" i="5"/>
  <c r="BR176" i="5"/>
  <c r="BS176" i="5"/>
  <c r="BW176" i="5"/>
  <c r="BX176" i="5"/>
  <c r="BY176" i="5"/>
  <c r="BZ176" i="5"/>
  <c r="CD176" i="5"/>
  <c r="CE176" i="5"/>
  <c r="CF176" i="5"/>
  <c r="CG176" i="5"/>
  <c r="CK176" i="5"/>
  <c r="CL176" i="5"/>
  <c r="CM176" i="5"/>
  <c r="CN176" i="5"/>
  <c r="CR176" i="5"/>
  <c r="CS176" i="5"/>
  <c r="CT176" i="5"/>
  <c r="V177" i="5"/>
  <c r="Z177" i="5"/>
  <c r="AA177" i="5"/>
  <c r="AB177" i="5"/>
  <c r="AC177" i="5"/>
  <c r="AG177" i="5"/>
  <c r="AH177" i="5"/>
  <c r="AI177" i="5"/>
  <c r="AJ177" i="5"/>
  <c r="AN177" i="5"/>
  <c r="AO177" i="5"/>
  <c r="AP177" i="5"/>
  <c r="AQ177" i="5"/>
  <c r="AU177" i="5"/>
  <c r="AV177" i="5"/>
  <c r="AW177" i="5"/>
  <c r="AX177" i="5"/>
  <c r="BB177" i="5"/>
  <c r="BC177" i="5"/>
  <c r="BD177" i="5"/>
  <c r="BE177" i="5"/>
  <c r="BI177" i="5"/>
  <c r="BJ177" i="5"/>
  <c r="BK177" i="5"/>
  <c r="BL177" i="5"/>
  <c r="BP177" i="5"/>
  <c r="BQ177" i="5"/>
  <c r="BR177" i="5"/>
  <c r="BS177" i="5"/>
  <c r="BW177" i="5"/>
  <c r="BX177" i="5"/>
  <c r="BY177" i="5"/>
  <c r="BZ177" i="5"/>
  <c r="CD177" i="5"/>
  <c r="CE177" i="5"/>
  <c r="CF177" i="5"/>
  <c r="CG177" i="5"/>
  <c r="CK177" i="5"/>
  <c r="CL177" i="5"/>
  <c r="CM177" i="5"/>
  <c r="CN177" i="5"/>
  <c r="CR177" i="5"/>
  <c r="CS177" i="5"/>
  <c r="CT177" i="5"/>
  <c r="V178" i="5"/>
  <c r="Z178" i="5"/>
  <c r="AA178" i="5"/>
  <c r="AB178" i="5"/>
  <c r="AC178" i="5"/>
  <c r="AG178" i="5"/>
  <c r="AH178" i="5"/>
  <c r="AI178" i="5"/>
  <c r="AJ178" i="5"/>
  <c r="AN178" i="5"/>
  <c r="AO178" i="5"/>
  <c r="AP178" i="5"/>
  <c r="AQ178" i="5"/>
  <c r="AU178" i="5"/>
  <c r="AV178" i="5"/>
  <c r="AW178" i="5"/>
  <c r="AX178" i="5"/>
  <c r="BB178" i="5"/>
  <c r="BC178" i="5"/>
  <c r="BD178" i="5"/>
  <c r="BE178" i="5"/>
  <c r="BI178" i="5"/>
  <c r="BJ178" i="5"/>
  <c r="BK178" i="5"/>
  <c r="BL178" i="5"/>
  <c r="BP178" i="5"/>
  <c r="BQ178" i="5"/>
  <c r="BR178" i="5"/>
  <c r="BS178" i="5"/>
  <c r="BW178" i="5"/>
  <c r="BX178" i="5"/>
  <c r="BY178" i="5"/>
  <c r="BZ178" i="5"/>
  <c r="CD178" i="5"/>
  <c r="CE178" i="5"/>
  <c r="CF178" i="5"/>
  <c r="CG178" i="5"/>
  <c r="CK178" i="5"/>
  <c r="CL178" i="5"/>
  <c r="CM178" i="5"/>
  <c r="CN178" i="5"/>
  <c r="CR178" i="5"/>
  <c r="CS178" i="5"/>
  <c r="CT178" i="5"/>
  <c r="V179" i="5"/>
  <c r="Z179" i="5"/>
  <c r="AA179" i="5"/>
  <c r="AB179" i="5"/>
  <c r="AC179" i="5"/>
  <c r="AG179" i="5"/>
  <c r="AH179" i="5"/>
  <c r="AI179" i="5"/>
  <c r="AJ179" i="5"/>
  <c r="AN179" i="5"/>
  <c r="AO179" i="5"/>
  <c r="AP179" i="5"/>
  <c r="AQ179" i="5"/>
  <c r="AU179" i="5"/>
  <c r="AV179" i="5"/>
  <c r="AW179" i="5"/>
  <c r="AX179" i="5"/>
  <c r="BB179" i="5"/>
  <c r="BC179" i="5"/>
  <c r="BD179" i="5"/>
  <c r="BE179" i="5"/>
  <c r="BI179" i="5"/>
  <c r="BJ179" i="5"/>
  <c r="BK179" i="5"/>
  <c r="BL179" i="5"/>
  <c r="BP179" i="5"/>
  <c r="BQ179" i="5"/>
  <c r="BR179" i="5"/>
  <c r="BS179" i="5"/>
  <c r="BW179" i="5"/>
  <c r="BX179" i="5"/>
  <c r="BY179" i="5"/>
  <c r="BZ179" i="5"/>
  <c r="CD179" i="5"/>
  <c r="CE179" i="5"/>
  <c r="CF179" i="5"/>
  <c r="CG179" i="5"/>
  <c r="CK179" i="5"/>
  <c r="CL179" i="5"/>
  <c r="CM179" i="5"/>
  <c r="CN179" i="5"/>
  <c r="CR179" i="5"/>
  <c r="CS179" i="5"/>
  <c r="CT179" i="5"/>
  <c r="V180" i="5"/>
  <c r="Z180" i="5"/>
  <c r="AA180" i="5"/>
  <c r="AB180" i="5"/>
  <c r="AC180" i="5"/>
  <c r="AG180" i="5"/>
  <c r="AH180" i="5"/>
  <c r="AI180" i="5"/>
  <c r="AJ180" i="5"/>
  <c r="AN180" i="5"/>
  <c r="AO180" i="5"/>
  <c r="AP180" i="5"/>
  <c r="AQ180" i="5"/>
  <c r="AU180" i="5"/>
  <c r="AV180" i="5"/>
  <c r="AW180" i="5"/>
  <c r="AX180" i="5"/>
  <c r="BB180" i="5"/>
  <c r="BC180" i="5"/>
  <c r="BD180" i="5"/>
  <c r="BE180" i="5"/>
  <c r="BI180" i="5"/>
  <c r="BJ180" i="5"/>
  <c r="BK180" i="5"/>
  <c r="BL180" i="5"/>
  <c r="BP180" i="5"/>
  <c r="BQ180" i="5"/>
  <c r="BR180" i="5"/>
  <c r="BS180" i="5"/>
  <c r="BW180" i="5"/>
  <c r="BX180" i="5"/>
  <c r="BY180" i="5"/>
  <c r="BZ180" i="5"/>
  <c r="CD180" i="5"/>
  <c r="CE180" i="5"/>
  <c r="CF180" i="5"/>
  <c r="CG180" i="5"/>
  <c r="CK180" i="5"/>
  <c r="CL180" i="5"/>
  <c r="CM180" i="5"/>
  <c r="CN180" i="5"/>
  <c r="CR180" i="5"/>
  <c r="CS180" i="5"/>
  <c r="CT180" i="5"/>
  <c r="V181" i="5"/>
  <c r="Z181" i="5"/>
  <c r="AA181" i="5"/>
  <c r="AB181" i="5"/>
  <c r="AC181" i="5"/>
  <c r="AG181" i="5"/>
  <c r="AH181" i="5"/>
  <c r="AI181" i="5"/>
  <c r="AJ181" i="5"/>
  <c r="AN181" i="5"/>
  <c r="AO181" i="5"/>
  <c r="AP181" i="5"/>
  <c r="AQ181" i="5"/>
  <c r="AU181" i="5"/>
  <c r="AV181" i="5"/>
  <c r="AW181" i="5"/>
  <c r="AX181" i="5"/>
  <c r="BB181" i="5"/>
  <c r="BC181" i="5"/>
  <c r="BD181" i="5"/>
  <c r="BE181" i="5"/>
  <c r="BI181" i="5"/>
  <c r="BJ181" i="5"/>
  <c r="BK181" i="5"/>
  <c r="BL181" i="5"/>
  <c r="BP181" i="5"/>
  <c r="BQ181" i="5"/>
  <c r="BR181" i="5"/>
  <c r="BS181" i="5"/>
  <c r="BW181" i="5"/>
  <c r="BX181" i="5"/>
  <c r="BY181" i="5"/>
  <c r="BZ181" i="5"/>
  <c r="CD181" i="5"/>
  <c r="CE181" i="5"/>
  <c r="CF181" i="5"/>
  <c r="CG181" i="5"/>
  <c r="CK181" i="5"/>
  <c r="CL181" i="5"/>
  <c r="CM181" i="5"/>
  <c r="CN181" i="5"/>
  <c r="CR181" i="5"/>
  <c r="CS181" i="5"/>
  <c r="CT181" i="5"/>
  <c r="V182" i="5"/>
  <c r="Z182" i="5"/>
  <c r="AA182" i="5"/>
  <c r="AB182" i="5"/>
  <c r="AC182" i="5"/>
  <c r="AG182" i="5"/>
  <c r="AH182" i="5"/>
  <c r="AI182" i="5"/>
  <c r="AJ182" i="5"/>
  <c r="AN182" i="5"/>
  <c r="AO182" i="5"/>
  <c r="AP182" i="5"/>
  <c r="AQ182" i="5"/>
  <c r="AU182" i="5"/>
  <c r="AV182" i="5"/>
  <c r="AW182" i="5"/>
  <c r="AX182" i="5"/>
  <c r="BB182" i="5"/>
  <c r="BC182" i="5"/>
  <c r="BD182" i="5"/>
  <c r="BE182" i="5"/>
  <c r="BI182" i="5"/>
  <c r="BJ182" i="5"/>
  <c r="BK182" i="5"/>
  <c r="BL182" i="5"/>
  <c r="BP182" i="5"/>
  <c r="BQ182" i="5"/>
  <c r="BR182" i="5"/>
  <c r="BS182" i="5"/>
  <c r="BW182" i="5"/>
  <c r="BX182" i="5"/>
  <c r="BY182" i="5"/>
  <c r="BZ182" i="5"/>
  <c r="CD182" i="5"/>
  <c r="CE182" i="5"/>
  <c r="CF182" i="5"/>
  <c r="CG182" i="5"/>
  <c r="CK182" i="5"/>
  <c r="CL182" i="5"/>
  <c r="CM182" i="5"/>
  <c r="CN182" i="5"/>
  <c r="CR182" i="5"/>
  <c r="CS182" i="5"/>
  <c r="CT182" i="5"/>
  <c r="V183" i="5"/>
  <c r="Z183" i="5"/>
  <c r="AA183" i="5"/>
  <c r="AB183" i="5"/>
  <c r="AC183" i="5"/>
  <c r="AG183" i="5"/>
  <c r="AH183" i="5"/>
  <c r="AI183" i="5"/>
  <c r="AJ183" i="5"/>
  <c r="AN183" i="5"/>
  <c r="AO183" i="5"/>
  <c r="AP183" i="5"/>
  <c r="AQ183" i="5"/>
  <c r="AU183" i="5"/>
  <c r="AV183" i="5"/>
  <c r="AW183" i="5"/>
  <c r="AX183" i="5"/>
  <c r="BB183" i="5"/>
  <c r="BC183" i="5"/>
  <c r="BD183" i="5"/>
  <c r="BE183" i="5"/>
  <c r="BI183" i="5"/>
  <c r="BJ183" i="5"/>
  <c r="BK183" i="5"/>
  <c r="BL183" i="5"/>
  <c r="BP183" i="5"/>
  <c r="BQ183" i="5"/>
  <c r="BR183" i="5"/>
  <c r="BS183" i="5"/>
  <c r="BW183" i="5"/>
  <c r="BX183" i="5"/>
  <c r="BY183" i="5"/>
  <c r="BZ183" i="5"/>
  <c r="CD183" i="5"/>
  <c r="CE183" i="5"/>
  <c r="CF183" i="5"/>
  <c r="CG183" i="5"/>
  <c r="CK183" i="5"/>
  <c r="CL183" i="5"/>
  <c r="CM183" i="5"/>
  <c r="CN183" i="5"/>
  <c r="CR183" i="5"/>
  <c r="CS183" i="5"/>
  <c r="CT183" i="5"/>
  <c r="V184" i="5"/>
  <c r="Z184" i="5"/>
  <c r="AA184" i="5"/>
  <c r="AB184" i="5"/>
  <c r="AC184" i="5"/>
  <c r="AG184" i="5"/>
  <c r="AH184" i="5"/>
  <c r="AI184" i="5"/>
  <c r="AJ184" i="5"/>
  <c r="AN184" i="5"/>
  <c r="AO184" i="5"/>
  <c r="AP184" i="5"/>
  <c r="AQ184" i="5"/>
  <c r="AU184" i="5"/>
  <c r="AV184" i="5"/>
  <c r="AW184" i="5"/>
  <c r="AX184" i="5"/>
  <c r="BB184" i="5"/>
  <c r="BC184" i="5"/>
  <c r="BD184" i="5"/>
  <c r="BE184" i="5"/>
  <c r="BI184" i="5"/>
  <c r="BJ184" i="5"/>
  <c r="BK184" i="5"/>
  <c r="BL184" i="5"/>
  <c r="BP184" i="5"/>
  <c r="BQ184" i="5"/>
  <c r="BR184" i="5"/>
  <c r="BS184" i="5"/>
  <c r="BW184" i="5"/>
  <c r="BX184" i="5"/>
  <c r="BY184" i="5"/>
  <c r="BZ184" i="5"/>
  <c r="CD184" i="5"/>
  <c r="CE184" i="5"/>
  <c r="CF184" i="5"/>
  <c r="CG184" i="5"/>
  <c r="CK184" i="5"/>
  <c r="CL184" i="5"/>
  <c r="CM184" i="5"/>
  <c r="CN184" i="5"/>
  <c r="CR184" i="5"/>
  <c r="CS184" i="5"/>
  <c r="CT184" i="5"/>
  <c r="V185" i="5"/>
  <c r="Z185" i="5"/>
  <c r="AA185" i="5"/>
  <c r="AB185" i="5"/>
  <c r="AC185" i="5"/>
  <c r="AG185" i="5"/>
  <c r="AH185" i="5"/>
  <c r="AI185" i="5"/>
  <c r="AJ185" i="5"/>
  <c r="AN185" i="5"/>
  <c r="AO185" i="5"/>
  <c r="AP185" i="5"/>
  <c r="AQ185" i="5"/>
  <c r="AU185" i="5"/>
  <c r="AV185" i="5"/>
  <c r="AW185" i="5"/>
  <c r="AX185" i="5"/>
  <c r="BB185" i="5"/>
  <c r="BC185" i="5"/>
  <c r="BD185" i="5"/>
  <c r="BE185" i="5"/>
  <c r="BI185" i="5"/>
  <c r="BJ185" i="5"/>
  <c r="BK185" i="5"/>
  <c r="BL185" i="5"/>
  <c r="BP185" i="5"/>
  <c r="BQ185" i="5"/>
  <c r="BR185" i="5"/>
  <c r="BS185" i="5"/>
  <c r="BW185" i="5"/>
  <c r="BX185" i="5"/>
  <c r="BY185" i="5"/>
  <c r="BZ185" i="5"/>
  <c r="CD185" i="5"/>
  <c r="CE185" i="5"/>
  <c r="CF185" i="5"/>
  <c r="CG185" i="5"/>
  <c r="CK185" i="5"/>
  <c r="CL185" i="5"/>
  <c r="CM185" i="5"/>
  <c r="CN185" i="5"/>
  <c r="CR185" i="5"/>
  <c r="CS185" i="5"/>
  <c r="CT185" i="5"/>
  <c r="V186" i="5"/>
  <c r="Z186" i="5"/>
  <c r="AA186" i="5"/>
  <c r="AB186" i="5"/>
  <c r="AC186" i="5"/>
  <c r="AG186" i="5"/>
  <c r="AH186" i="5"/>
  <c r="AI186" i="5"/>
  <c r="AJ186" i="5"/>
  <c r="AN186" i="5"/>
  <c r="AO186" i="5"/>
  <c r="AP186" i="5"/>
  <c r="AQ186" i="5"/>
  <c r="AU186" i="5"/>
  <c r="AV186" i="5"/>
  <c r="AW186" i="5"/>
  <c r="AX186" i="5"/>
  <c r="BB186" i="5"/>
  <c r="BC186" i="5"/>
  <c r="BD186" i="5"/>
  <c r="BE186" i="5"/>
  <c r="BI186" i="5"/>
  <c r="BJ186" i="5"/>
  <c r="BK186" i="5"/>
  <c r="BL186" i="5"/>
  <c r="BP186" i="5"/>
  <c r="BQ186" i="5"/>
  <c r="BR186" i="5"/>
  <c r="BS186" i="5"/>
  <c r="BW186" i="5"/>
  <c r="BX186" i="5"/>
  <c r="BY186" i="5"/>
  <c r="BZ186" i="5"/>
  <c r="CD186" i="5"/>
  <c r="CE186" i="5"/>
  <c r="CF186" i="5"/>
  <c r="CG186" i="5"/>
  <c r="CK186" i="5"/>
  <c r="CL186" i="5"/>
  <c r="CM186" i="5"/>
  <c r="CN186" i="5"/>
  <c r="CR186" i="5"/>
  <c r="CS186" i="5"/>
  <c r="CT186" i="5"/>
  <c r="V187" i="5"/>
  <c r="Z187" i="5"/>
  <c r="AA187" i="5"/>
  <c r="AB187" i="5"/>
  <c r="AC187" i="5"/>
  <c r="AG187" i="5"/>
  <c r="AH187" i="5"/>
  <c r="AI187" i="5"/>
  <c r="AJ187" i="5"/>
  <c r="AN187" i="5"/>
  <c r="AO187" i="5"/>
  <c r="AP187" i="5"/>
  <c r="AQ187" i="5"/>
  <c r="AU187" i="5"/>
  <c r="AV187" i="5"/>
  <c r="AW187" i="5"/>
  <c r="AX187" i="5"/>
  <c r="BB187" i="5"/>
  <c r="BC187" i="5"/>
  <c r="BD187" i="5"/>
  <c r="BE187" i="5"/>
  <c r="BI187" i="5"/>
  <c r="BJ187" i="5"/>
  <c r="BK187" i="5"/>
  <c r="BL187" i="5"/>
  <c r="BP187" i="5"/>
  <c r="BQ187" i="5"/>
  <c r="BR187" i="5"/>
  <c r="BS187" i="5"/>
  <c r="BW187" i="5"/>
  <c r="BX187" i="5"/>
  <c r="BY187" i="5"/>
  <c r="BZ187" i="5"/>
  <c r="CD187" i="5"/>
  <c r="CE187" i="5"/>
  <c r="CF187" i="5"/>
  <c r="CG187" i="5"/>
  <c r="CK187" i="5"/>
  <c r="CL187" i="5"/>
  <c r="CM187" i="5"/>
  <c r="CN187" i="5"/>
  <c r="CR187" i="5"/>
  <c r="CS187" i="5"/>
  <c r="CT187" i="5"/>
  <c r="V188" i="5"/>
  <c r="Z188" i="5"/>
  <c r="AA188" i="5"/>
  <c r="AB188" i="5"/>
  <c r="AC188" i="5"/>
  <c r="AG188" i="5"/>
  <c r="AH188" i="5"/>
  <c r="AI188" i="5"/>
  <c r="AJ188" i="5"/>
  <c r="AN188" i="5"/>
  <c r="AO188" i="5"/>
  <c r="AP188" i="5"/>
  <c r="AQ188" i="5"/>
  <c r="AU188" i="5"/>
  <c r="AV188" i="5"/>
  <c r="AW188" i="5"/>
  <c r="AX188" i="5"/>
  <c r="BB188" i="5"/>
  <c r="BC188" i="5"/>
  <c r="BD188" i="5"/>
  <c r="BE188" i="5"/>
  <c r="BI188" i="5"/>
  <c r="BJ188" i="5"/>
  <c r="BK188" i="5"/>
  <c r="BL188" i="5"/>
  <c r="BP188" i="5"/>
  <c r="BQ188" i="5"/>
  <c r="BR188" i="5"/>
  <c r="BS188" i="5"/>
  <c r="BW188" i="5"/>
  <c r="BX188" i="5"/>
  <c r="BY188" i="5"/>
  <c r="BZ188" i="5"/>
  <c r="CD188" i="5"/>
  <c r="CE188" i="5"/>
  <c r="CF188" i="5"/>
  <c r="CG188" i="5"/>
  <c r="CK188" i="5"/>
  <c r="CL188" i="5"/>
  <c r="CM188" i="5"/>
  <c r="CN188" i="5"/>
  <c r="CR188" i="5"/>
  <c r="CS188" i="5"/>
  <c r="CT188" i="5"/>
  <c r="V189" i="5"/>
  <c r="Z189" i="5"/>
  <c r="AA189" i="5"/>
  <c r="AB189" i="5"/>
  <c r="AC189" i="5"/>
  <c r="AG189" i="5"/>
  <c r="AH189" i="5"/>
  <c r="AI189" i="5"/>
  <c r="AJ189" i="5"/>
  <c r="AN189" i="5"/>
  <c r="AO189" i="5"/>
  <c r="AP189" i="5"/>
  <c r="AQ189" i="5"/>
  <c r="AU189" i="5"/>
  <c r="AV189" i="5"/>
  <c r="AW189" i="5"/>
  <c r="AX189" i="5"/>
  <c r="BB189" i="5"/>
  <c r="BC189" i="5"/>
  <c r="BD189" i="5"/>
  <c r="BE189" i="5"/>
  <c r="BI189" i="5"/>
  <c r="BJ189" i="5"/>
  <c r="BK189" i="5"/>
  <c r="BL189" i="5"/>
  <c r="BP189" i="5"/>
  <c r="BQ189" i="5"/>
  <c r="BR189" i="5"/>
  <c r="BS189" i="5"/>
  <c r="BW189" i="5"/>
  <c r="BX189" i="5"/>
  <c r="BY189" i="5"/>
  <c r="BZ189" i="5"/>
  <c r="CD189" i="5"/>
  <c r="CE189" i="5"/>
  <c r="CF189" i="5"/>
  <c r="CG189" i="5"/>
  <c r="CK189" i="5"/>
  <c r="CL189" i="5"/>
  <c r="CM189" i="5"/>
  <c r="CN189" i="5"/>
  <c r="CR189" i="5"/>
  <c r="CS189" i="5"/>
  <c r="CT189" i="5"/>
  <c r="V190" i="5"/>
  <c r="Z190" i="5"/>
  <c r="AA190" i="5"/>
  <c r="AB190" i="5"/>
  <c r="AC190" i="5"/>
  <c r="AG190" i="5"/>
  <c r="AH190" i="5"/>
  <c r="AI190" i="5"/>
  <c r="AJ190" i="5"/>
  <c r="AN190" i="5"/>
  <c r="AO190" i="5"/>
  <c r="AP190" i="5"/>
  <c r="AQ190" i="5"/>
  <c r="AU190" i="5"/>
  <c r="AV190" i="5"/>
  <c r="AW190" i="5"/>
  <c r="AX190" i="5"/>
  <c r="BB190" i="5"/>
  <c r="BC190" i="5"/>
  <c r="BD190" i="5"/>
  <c r="BE190" i="5"/>
  <c r="BI190" i="5"/>
  <c r="BJ190" i="5"/>
  <c r="BK190" i="5"/>
  <c r="BL190" i="5"/>
  <c r="BP190" i="5"/>
  <c r="BQ190" i="5"/>
  <c r="BR190" i="5"/>
  <c r="BS190" i="5"/>
  <c r="BW190" i="5"/>
  <c r="BX190" i="5"/>
  <c r="BY190" i="5"/>
  <c r="BZ190" i="5"/>
  <c r="CD190" i="5"/>
  <c r="CE190" i="5"/>
  <c r="CF190" i="5"/>
  <c r="CG190" i="5"/>
  <c r="CK190" i="5"/>
  <c r="CL190" i="5"/>
  <c r="CM190" i="5"/>
  <c r="CN190" i="5"/>
  <c r="CR190" i="5"/>
  <c r="CS190" i="5"/>
  <c r="CT190" i="5"/>
  <c r="V191" i="5"/>
  <c r="Z191" i="5"/>
  <c r="AA191" i="5"/>
  <c r="AB191" i="5"/>
  <c r="AC191" i="5"/>
  <c r="AG191" i="5"/>
  <c r="AH191" i="5"/>
  <c r="AI191" i="5"/>
  <c r="AJ191" i="5"/>
  <c r="AN191" i="5"/>
  <c r="AO191" i="5"/>
  <c r="AP191" i="5"/>
  <c r="AQ191" i="5"/>
  <c r="AU191" i="5"/>
  <c r="AV191" i="5"/>
  <c r="AW191" i="5"/>
  <c r="AX191" i="5"/>
  <c r="BB191" i="5"/>
  <c r="BC191" i="5"/>
  <c r="BD191" i="5"/>
  <c r="BE191" i="5"/>
  <c r="BI191" i="5"/>
  <c r="BJ191" i="5"/>
  <c r="BK191" i="5"/>
  <c r="BL191" i="5"/>
  <c r="BP191" i="5"/>
  <c r="BQ191" i="5"/>
  <c r="BR191" i="5"/>
  <c r="BS191" i="5"/>
  <c r="BW191" i="5"/>
  <c r="BX191" i="5"/>
  <c r="BY191" i="5"/>
  <c r="BZ191" i="5"/>
  <c r="CD191" i="5"/>
  <c r="CE191" i="5"/>
  <c r="CF191" i="5"/>
  <c r="CG191" i="5"/>
  <c r="CK191" i="5"/>
  <c r="CL191" i="5"/>
  <c r="CM191" i="5"/>
  <c r="CN191" i="5"/>
  <c r="CR191" i="5"/>
  <c r="CS191" i="5"/>
  <c r="CT191" i="5"/>
  <c r="V192" i="5"/>
  <c r="Z192" i="5"/>
  <c r="AA192" i="5"/>
  <c r="AB192" i="5"/>
  <c r="AC192" i="5"/>
  <c r="AG192" i="5"/>
  <c r="AH192" i="5"/>
  <c r="AI192" i="5"/>
  <c r="AJ192" i="5"/>
  <c r="AN192" i="5"/>
  <c r="AO192" i="5"/>
  <c r="AP192" i="5"/>
  <c r="AQ192" i="5"/>
  <c r="AU192" i="5"/>
  <c r="AV192" i="5"/>
  <c r="AW192" i="5"/>
  <c r="AX192" i="5"/>
  <c r="BB192" i="5"/>
  <c r="BC192" i="5"/>
  <c r="BD192" i="5"/>
  <c r="BE192" i="5"/>
  <c r="BI192" i="5"/>
  <c r="BJ192" i="5"/>
  <c r="BK192" i="5"/>
  <c r="BL192" i="5"/>
  <c r="BP192" i="5"/>
  <c r="BQ192" i="5"/>
  <c r="BR192" i="5"/>
  <c r="BS192" i="5"/>
  <c r="BW192" i="5"/>
  <c r="BX192" i="5"/>
  <c r="BY192" i="5"/>
  <c r="BZ192" i="5"/>
  <c r="CD192" i="5"/>
  <c r="CE192" i="5"/>
  <c r="CF192" i="5"/>
  <c r="CG192" i="5"/>
  <c r="CK192" i="5"/>
  <c r="CL192" i="5"/>
  <c r="CM192" i="5"/>
  <c r="CN192" i="5"/>
  <c r="CR192" i="5"/>
  <c r="CS192" i="5"/>
  <c r="CT192" i="5"/>
  <c r="V193" i="5"/>
  <c r="Z193" i="5"/>
  <c r="AA193" i="5"/>
  <c r="AB193" i="5"/>
  <c r="AC193" i="5"/>
  <c r="AG193" i="5"/>
  <c r="AH193" i="5"/>
  <c r="AI193" i="5"/>
  <c r="AJ193" i="5"/>
  <c r="AN193" i="5"/>
  <c r="AO193" i="5"/>
  <c r="AP193" i="5"/>
  <c r="AQ193" i="5"/>
  <c r="AU193" i="5"/>
  <c r="AV193" i="5"/>
  <c r="AW193" i="5"/>
  <c r="AX193" i="5"/>
  <c r="BB193" i="5"/>
  <c r="BC193" i="5"/>
  <c r="BD193" i="5"/>
  <c r="BE193" i="5"/>
  <c r="BI193" i="5"/>
  <c r="BJ193" i="5"/>
  <c r="BK193" i="5"/>
  <c r="BL193" i="5"/>
  <c r="BP193" i="5"/>
  <c r="BQ193" i="5"/>
  <c r="BR193" i="5"/>
  <c r="BS193" i="5"/>
  <c r="BW193" i="5"/>
  <c r="BX193" i="5"/>
  <c r="BY193" i="5"/>
  <c r="BZ193" i="5"/>
  <c r="CD193" i="5"/>
  <c r="CE193" i="5"/>
  <c r="CF193" i="5"/>
  <c r="CG193" i="5"/>
  <c r="CK193" i="5"/>
  <c r="CL193" i="5"/>
  <c r="CM193" i="5"/>
  <c r="CN193" i="5"/>
  <c r="CR193" i="5"/>
  <c r="CS193" i="5"/>
  <c r="CT193" i="5"/>
  <c r="V194" i="5"/>
  <c r="Z194" i="5"/>
  <c r="AA194" i="5"/>
  <c r="AB194" i="5"/>
  <c r="AC194" i="5"/>
  <c r="AG194" i="5"/>
  <c r="AH194" i="5"/>
  <c r="AI194" i="5"/>
  <c r="AJ194" i="5"/>
  <c r="AN194" i="5"/>
  <c r="AO194" i="5"/>
  <c r="AP194" i="5"/>
  <c r="AQ194" i="5"/>
  <c r="AU194" i="5"/>
  <c r="AV194" i="5"/>
  <c r="AW194" i="5"/>
  <c r="AX194" i="5"/>
  <c r="BB194" i="5"/>
  <c r="BC194" i="5"/>
  <c r="BD194" i="5"/>
  <c r="BE194" i="5"/>
  <c r="BI194" i="5"/>
  <c r="BJ194" i="5"/>
  <c r="BK194" i="5"/>
  <c r="BL194" i="5"/>
  <c r="BP194" i="5"/>
  <c r="BQ194" i="5"/>
  <c r="BR194" i="5"/>
  <c r="BS194" i="5"/>
  <c r="BW194" i="5"/>
  <c r="BX194" i="5"/>
  <c r="BY194" i="5"/>
  <c r="BZ194" i="5"/>
  <c r="CD194" i="5"/>
  <c r="CE194" i="5"/>
  <c r="CF194" i="5"/>
  <c r="CG194" i="5"/>
  <c r="CK194" i="5"/>
  <c r="CL194" i="5"/>
  <c r="CM194" i="5"/>
  <c r="CN194" i="5"/>
  <c r="CR194" i="5"/>
  <c r="CS194" i="5"/>
  <c r="CT194" i="5"/>
  <c r="V195" i="5"/>
  <c r="Z195" i="5"/>
  <c r="AA195" i="5"/>
  <c r="AB195" i="5"/>
  <c r="AC195" i="5"/>
  <c r="AG195" i="5"/>
  <c r="AH195" i="5"/>
  <c r="AI195" i="5"/>
  <c r="AJ195" i="5"/>
  <c r="AN195" i="5"/>
  <c r="AO195" i="5"/>
  <c r="AP195" i="5"/>
  <c r="AQ195" i="5"/>
  <c r="AU195" i="5"/>
  <c r="AV195" i="5"/>
  <c r="AW195" i="5"/>
  <c r="AX195" i="5"/>
  <c r="BB195" i="5"/>
  <c r="BC195" i="5"/>
  <c r="BD195" i="5"/>
  <c r="BE195" i="5"/>
  <c r="BI195" i="5"/>
  <c r="BJ195" i="5"/>
  <c r="BK195" i="5"/>
  <c r="BL195" i="5"/>
  <c r="BP195" i="5"/>
  <c r="BQ195" i="5"/>
  <c r="BR195" i="5"/>
  <c r="BS195" i="5"/>
  <c r="BW195" i="5"/>
  <c r="BX195" i="5"/>
  <c r="BY195" i="5"/>
  <c r="BZ195" i="5"/>
  <c r="CD195" i="5"/>
  <c r="CE195" i="5"/>
  <c r="CF195" i="5"/>
  <c r="CG195" i="5"/>
  <c r="CK195" i="5"/>
  <c r="CL195" i="5"/>
  <c r="CM195" i="5"/>
  <c r="CN195" i="5"/>
  <c r="CR195" i="5"/>
  <c r="CS195" i="5"/>
  <c r="CT195" i="5"/>
  <c r="V196" i="5"/>
  <c r="Z196" i="5"/>
  <c r="AA196" i="5"/>
  <c r="AB196" i="5"/>
  <c r="AC196" i="5"/>
  <c r="AG196" i="5"/>
  <c r="AH196" i="5"/>
  <c r="AI196" i="5"/>
  <c r="AJ196" i="5"/>
  <c r="AN196" i="5"/>
  <c r="AO196" i="5"/>
  <c r="AP196" i="5"/>
  <c r="AQ196" i="5"/>
  <c r="AU196" i="5"/>
  <c r="AV196" i="5"/>
  <c r="AW196" i="5"/>
  <c r="AX196" i="5"/>
  <c r="BB196" i="5"/>
  <c r="BC196" i="5"/>
  <c r="BD196" i="5"/>
  <c r="BE196" i="5"/>
  <c r="BI196" i="5"/>
  <c r="BJ196" i="5"/>
  <c r="BK196" i="5"/>
  <c r="BL196" i="5"/>
  <c r="BP196" i="5"/>
  <c r="BQ196" i="5"/>
  <c r="BR196" i="5"/>
  <c r="BS196" i="5"/>
  <c r="BW196" i="5"/>
  <c r="BX196" i="5"/>
  <c r="BY196" i="5"/>
  <c r="BZ196" i="5"/>
  <c r="CD196" i="5"/>
  <c r="CE196" i="5"/>
  <c r="CF196" i="5"/>
  <c r="CG196" i="5"/>
  <c r="CK196" i="5"/>
  <c r="CL196" i="5"/>
  <c r="CM196" i="5"/>
  <c r="CN196" i="5"/>
  <c r="CR196" i="5"/>
  <c r="CS196" i="5"/>
  <c r="CT196" i="5"/>
  <c r="V197" i="5"/>
  <c r="Z197" i="5"/>
  <c r="AA197" i="5"/>
  <c r="AB197" i="5"/>
  <c r="AC197" i="5"/>
  <c r="AG197" i="5"/>
  <c r="AH197" i="5"/>
  <c r="AI197" i="5"/>
  <c r="AJ197" i="5"/>
  <c r="AN197" i="5"/>
  <c r="AO197" i="5"/>
  <c r="AP197" i="5"/>
  <c r="AQ197" i="5"/>
  <c r="AU197" i="5"/>
  <c r="AV197" i="5"/>
  <c r="AW197" i="5"/>
  <c r="AX197" i="5"/>
  <c r="BB197" i="5"/>
  <c r="BC197" i="5"/>
  <c r="BD197" i="5"/>
  <c r="BE197" i="5"/>
  <c r="BI197" i="5"/>
  <c r="BJ197" i="5"/>
  <c r="BK197" i="5"/>
  <c r="BL197" i="5"/>
  <c r="BP197" i="5"/>
  <c r="BQ197" i="5"/>
  <c r="BR197" i="5"/>
  <c r="BS197" i="5"/>
  <c r="BW197" i="5"/>
  <c r="BX197" i="5"/>
  <c r="BY197" i="5"/>
  <c r="BZ197" i="5"/>
  <c r="CD197" i="5"/>
  <c r="CE197" i="5"/>
  <c r="CF197" i="5"/>
  <c r="CG197" i="5"/>
  <c r="CK197" i="5"/>
  <c r="CL197" i="5"/>
  <c r="CM197" i="5"/>
  <c r="CN197" i="5"/>
  <c r="CR197" i="5"/>
  <c r="CS197" i="5"/>
  <c r="CT197" i="5"/>
  <c r="V198" i="5"/>
  <c r="Z198" i="5"/>
  <c r="AA198" i="5"/>
  <c r="AB198" i="5"/>
  <c r="AC198" i="5"/>
  <c r="AG198" i="5"/>
  <c r="AH198" i="5"/>
  <c r="AI198" i="5"/>
  <c r="AJ198" i="5"/>
  <c r="AN198" i="5"/>
  <c r="AO198" i="5"/>
  <c r="AP198" i="5"/>
  <c r="AQ198" i="5"/>
  <c r="AU198" i="5"/>
  <c r="AV198" i="5"/>
  <c r="AW198" i="5"/>
  <c r="AX198" i="5"/>
  <c r="BB198" i="5"/>
  <c r="BC198" i="5"/>
  <c r="BD198" i="5"/>
  <c r="BE198" i="5"/>
  <c r="BI198" i="5"/>
  <c r="BJ198" i="5"/>
  <c r="BK198" i="5"/>
  <c r="BL198" i="5"/>
  <c r="BP198" i="5"/>
  <c r="BQ198" i="5"/>
  <c r="BR198" i="5"/>
  <c r="BS198" i="5"/>
  <c r="BW198" i="5"/>
  <c r="BX198" i="5"/>
  <c r="BY198" i="5"/>
  <c r="BZ198" i="5"/>
  <c r="CD198" i="5"/>
  <c r="CE198" i="5"/>
  <c r="CF198" i="5"/>
  <c r="CG198" i="5"/>
  <c r="CK198" i="5"/>
  <c r="CL198" i="5"/>
  <c r="CM198" i="5"/>
  <c r="CN198" i="5"/>
  <c r="CR198" i="5"/>
  <c r="CS198" i="5"/>
  <c r="CT198" i="5"/>
  <c r="V199" i="5"/>
  <c r="Z199" i="5"/>
  <c r="AA199" i="5"/>
  <c r="AB199" i="5"/>
  <c r="AC199" i="5"/>
  <c r="AG199" i="5"/>
  <c r="AH199" i="5"/>
  <c r="AI199" i="5"/>
  <c r="AJ199" i="5"/>
  <c r="AN199" i="5"/>
  <c r="AO199" i="5"/>
  <c r="AP199" i="5"/>
  <c r="AQ199" i="5"/>
  <c r="AU199" i="5"/>
  <c r="AV199" i="5"/>
  <c r="AW199" i="5"/>
  <c r="AX199" i="5"/>
  <c r="BB199" i="5"/>
  <c r="BC199" i="5"/>
  <c r="BD199" i="5"/>
  <c r="BE199" i="5"/>
  <c r="BI199" i="5"/>
  <c r="BJ199" i="5"/>
  <c r="BK199" i="5"/>
  <c r="BL199" i="5"/>
  <c r="BP199" i="5"/>
  <c r="BQ199" i="5"/>
  <c r="BR199" i="5"/>
  <c r="BS199" i="5"/>
  <c r="BW199" i="5"/>
  <c r="BX199" i="5"/>
  <c r="BY199" i="5"/>
  <c r="BZ199" i="5"/>
  <c r="CD199" i="5"/>
  <c r="CE199" i="5"/>
  <c r="CF199" i="5"/>
  <c r="CG199" i="5"/>
  <c r="CK199" i="5"/>
  <c r="CL199" i="5"/>
  <c r="CM199" i="5"/>
  <c r="CN199" i="5"/>
  <c r="CR199" i="5"/>
  <c r="CS199" i="5"/>
  <c r="CT199" i="5"/>
  <c r="V200" i="5"/>
  <c r="Z200" i="5"/>
  <c r="AA200" i="5"/>
  <c r="AB200" i="5"/>
  <c r="AC200" i="5"/>
  <c r="AG200" i="5"/>
  <c r="AH200" i="5"/>
  <c r="AI200" i="5"/>
  <c r="AJ200" i="5"/>
  <c r="AN200" i="5"/>
  <c r="AO200" i="5"/>
  <c r="AP200" i="5"/>
  <c r="AQ200" i="5"/>
  <c r="AU200" i="5"/>
  <c r="AV200" i="5"/>
  <c r="AW200" i="5"/>
  <c r="AX200" i="5"/>
  <c r="BB200" i="5"/>
  <c r="BC200" i="5"/>
  <c r="BD200" i="5"/>
  <c r="BE200" i="5"/>
  <c r="BI200" i="5"/>
  <c r="BJ200" i="5"/>
  <c r="BK200" i="5"/>
  <c r="BL200" i="5"/>
  <c r="BP200" i="5"/>
  <c r="BQ200" i="5"/>
  <c r="BR200" i="5"/>
  <c r="BS200" i="5"/>
  <c r="BW200" i="5"/>
  <c r="BX200" i="5"/>
  <c r="BY200" i="5"/>
  <c r="BZ200" i="5"/>
  <c r="CD200" i="5"/>
  <c r="CE200" i="5"/>
  <c r="CF200" i="5"/>
  <c r="CG200" i="5"/>
  <c r="CK200" i="5"/>
  <c r="CL200" i="5"/>
  <c r="CM200" i="5"/>
  <c r="CN200" i="5"/>
  <c r="CR200" i="5"/>
  <c r="CS200" i="5"/>
  <c r="CT200" i="5"/>
  <c r="V201" i="5"/>
  <c r="Z201" i="5"/>
  <c r="AA201" i="5"/>
  <c r="AB201" i="5"/>
  <c r="AC201" i="5"/>
  <c r="AG201" i="5"/>
  <c r="AH201" i="5"/>
  <c r="AI201" i="5"/>
  <c r="AJ201" i="5"/>
  <c r="AN201" i="5"/>
  <c r="AO201" i="5"/>
  <c r="AP201" i="5"/>
  <c r="AQ201" i="5"/>
  <c r="AU201" i="5"/>
  <c r="AV201" i="5"/>
  <c r="AW201" i="5"/>
  <c r="AX201" i="5"/>
  <c r="BB201" i="5"/>
  <c r="BC201" i="5"/>
  <c r="BD201" i="5"/>
  <c r="BE201" i="5"/>
  <c r="BI201" i="5"/>
  <c r="BJ201" i="5"/>
  <c r="BK201" i="5"/>
  <c r="BL201" i="5"/>
  <c r="BP201" i="5"/>
  <c r="BQ201" i="5"/>
  <c r="BR201" i="5"/>
  <c r="BS201" i="5"/>
  <c r="BW201" i="5"/>
  <c r="BX201" i="5"/>
  <c r="BY201" i="5"/>
  <c r="BZ201" i="5"/>
  <c r="CD201" i="5"/>
  <c r="CE201" i="5"/>
  <c r="CF201" i="5"/>
  <c r="CG201" i="5"/>
  <c r="CK201" i="5"/>
  <c r="CL201" i="5"/>
  <c r="CM201" i="5"/>
  <c r="CN201" i="5"/>
  <c r="CR201" i="5"/>
  <c r="CS201" i="5"/>
  <c r="CT201" i="5"/>
  <c r="V202" i="5"/>
  <c r="Z202" i="5"/>
  <c r="AA202" i="5"/>
  <c r="AB202" i="5"/>
  <c r="AC202" i="5"/>
  <c r="AG202" i="5"/>
  <c r="AH202" i="5"/>
  <c r="AI202" i="5"/>
  <c r="AJ202" i="5"/>
  <c r="AN202" i="5"/>
  <c r="AO202" i="5"/>
  <c r="AP202" i="5"/>
  <c r="AQ202" i="5"/>
  <c r="AU202" i="5"/>
  <c r="AV202" i="5"/>
  <c r="AW202" i="5"/>
  <c r="AX202" i="5"/>
  <c r="BB202" i="5"/>
  <c r="BC202" i="5"/>
  <c r="BD202" i="5"/>
  <c r="BE202" i="5"/>
  <c r="BI202" i="5"/>
  <c r="BJ202" i="5"/>
  <c r="BK202" i="5"/>
  <c r="BL202" i="5"/>
  <c r="BP202" i="5"/>
  <c r="BQ202" i="5"/>
  <c r="BR202" i="5"/>
  <c r="BS202" i="5"/>
  <c r="BW202" i="5"/>
  <c r="BX202" i="5"/>
  <c r="BY202" i="5"/>
  <c r="BZ202" i="5"/>
  <c r="CD202" i="5"/>
  <c r="CE202" i="5"/>
  <c r="CF202" i="5"/>
  <c r="CG202" i="5"/>
  <c r="CK202" i="5"/>
  <c r="CL202" i="5"/>
  <c r="CM202" i="5"/>
  <c r="CN202" i="5"/>
  <c r="CR202" i="5"/>
  <c r="CS202" i="5"/>
  <c r="CT202" i="5"/>
  <c r="V203" i="5"/>
  <c r="Z203" i="5"/>
  <c r="AA203" i="5"/>
  <c r="AB203" i="5"/>
  <c r="AC203" i="5"/>
  <c r="AG203" i="5"/>
  <c r="AH203" i="5"/>
  <c r="AI203" i="5"/>
  <c r="AJ203" i="5"/>
  <c r="AN203" i="5"/>
  <c r="AO203" i="5"/>
  <c r="AP203" i="5"/>
  <c r="AQ203" i="5"/>
  <c r="AU203" i="5"/>
  <c r="AV203" i="5"/>
  <c r="AW203" i="5"/>
  <c r="AX203" i="5"/>
  <c r="BB203" i="5"/>
  <c r="BC203" i="5"/>
  <c r="BD203" i="5"/>
  <c r="BE203" i="5"/>
  <c r="BI203" i="5"/>
  <c r="BJ203" i="5"/>
  <c r="BK203" i="5"/>
  <c r="BL203" i="5"/>
  <c r="BP203" i="5"/>
  <c r="BQ203" i="5"/>
  <c r="BR203" i="5"/>
  <c r="BS203" i="5"/>
  <c r="BW203" i="5"/>
  <c r="BX203" i="5"/>
  <c r="BY203" i="5"/>
  <c r="BZ203" i="5"/>
  <c r="CD203" i="5"/>
  <c r="CE203" i="5"/>
  <c r="CF203" i="5"/>
  <c r="CG203" i="5"/>
  <c r="CK203" i="5"/>
  <c r="CL203" i="5"/>
  <c r="CM203" i="5"/>
  <c r="CN203" i="5"/>
  <c r="CR203" i="5"/>
  <c r="CS203" i="5"/>
  <c r="CT203" i="5"/>
  <c r="V204" i="5"/>
  <c r="Z204" i="5"/>
  <c r="AA204" i="5"/>
  <c r="AB204" i="5"/>
  <c r="AC204" i="5"/>
  <c r="AG204" i="5"/>
  <c r="AH204" i="5"/>
  <c r="AI204" i="5"/>
  <c r="AJ204" i="5"/>
  <c r="AN204" i="5"/>
  <c r="AO204" i="5"/>
  <c r="AP204" i="5"/>
  <c r="AQ204" i="5"/>
  <c r="AU204" i="5"/>
  <c r="AV204" i="5"/>
  <c r="AW204" i="5"/>
  <c r="AX204" i="5"/>
  <c r="BB204" i="5"/>
  <c r="BC204" i="5"/>
  <c r="BD204" i="5"/>
  <c r="BE204" i="5"/>
  <c r="BI204" i="5"/>
  <c r="BJ204" i="5"/>
  <c r="BK204" i="5"/>
  <c r="BL204" i="5"/>
  <c r="BP204" i="5"/>
  <c r="BQ204" i="5"/>
  <c r="BR204" i="5"/>
  <c r="BS204" i="5"/>
  <c r="BW204" i="5"/>
  <c r="BX204" i="5"/>
  <c r="BY204" i="5"/>
  <c r="BZ204" i="5"/>
  <c r="CD204" i="5"/>
  <c r="CE204" i="5"/>
  <c r="CF204" i="5"/>
  <c r="CG204" i="5"/>
  <c r="CK204" i="5"/>
  <c r="CL204" i="5"/>
  <c r="CM204" i="5"/>
  <c r="CN204" i="5"/>
  <c r="CR204" i="5"/>
  <c r="CS204" i="5"/>
  <c r="CT204" i="5"/>
  <c r="V205" i="5"/>
  <c r="Z205" i="5"/>
  <c r="AA205" i="5"/>
  <c r="AB205" i="5"/>
  <c r="AC205" i="5"/>
  <c r="AG205" i="5"/>
  <c r="AH205" i="5"/>
  <c r="AI205" i="5"/>
  <c r="AJ205" i="5"/>
  <c r="AN205" i="5"/>
  <c r="AO205" i="5"/>
  <c r="AP205" i="5"/>
  <c r="AQ205" i="5"/>
  <c r="AU205" i="5"/>
  <c r="AV205" i="5"/>
  <c r="AW205" i="5"/>
  <c r="AX205" i="5"/>
  <c r="BB205" i="5"/>
  <c r="BC205" i="5"/>
  <c r="BD205" i="5"/>
  <c r="BE205" i="5"/>
  <c r="BI205" i="5"/>
  <c r="BJ205" i="5"/>
  <c r="BK205" i="5"/>
  <c r="BL205" i="5"/>
  <c r="BP205" i="5"/>
  <c r="BQ205" i="5"/>
  <c r="BR205" i="5"/>
  <c r="BS205" i="5"/>
  <c r="BW205" i="5"/>
  <c r="BX205" i="5"/>
  <c r="BY205" i="5"/>
  <c r="BZ205" i="5"/>
  <c r="CD205" i="5"/>
  <c r="CE205" i="5"/>
  <c r="CF205" i="5"/>
  <c r="CG205" i="5"/>
  <c r="CK205" i="5"/>
  <c r="CL205" i="5"/>
  <c r="CM205" i="5"/>
  <c r="CN205" i="5"/>
  <c r="CR205" i="5"/>
  <c r="CS205" i="5"/>
  <c r="CT205" i="5"/>
  <c r="V206" i="5"/>
  <c r="Z206" i="5"/>
  <c r="AA206" i="5"/>
  <c r="AB206" i="5"/>
  <c r="AC206" i="5"/>
  <c r="AG206" i="5"/>
  <c r="AH206" i="5"/>
  <c r="AI206" i="5"/>
  <c r="AJ206" i="5"/>
  <c r="AN206" i="5"/>
  <c r="AO206" i="5"/>
  <c r="AP206" i="5"/>
  <c r="AQ206" i="5"/>
  <c r="AU206" i="5"/>
  <c r="AV206" i="5"/>
  <c r="AW206" i="5"/>
  <c r="AX206" i="5"/>
  <c r="BB206" i="5"/>
  <c r="BC206" i="5"/>
  <c r="BD206" i="5"/>
  <c r="BE206" i="5"/>
  <c r="BI206" i="5"/>
  <c r="BJ206" i="5"/>
  <c r="BK206" i="5"/>
  <c r="BL206" i="5"/>
  <c r="BP206" i="5"/>
  <c r="BQ206" i="5"/>
  <c r="BR206" i="5"/>
  <c r="BS206" i="5"/>
  <c r="BW206" i="5"/>
  <c r="BX206" i="5"/>
  <c r="BY206" i="5"/>
  <c r="BZ206" i="5"/>
  <c r="CD206" i="5"/>
  <c r="CE206" i="5"/>
  <c r="CF206" i="5"/>
  <c r="CG206" i="5"/>
  <c r="CK206" i="5"/>
  <c r="CL206" i="5"/>
  <c r="CM206" i="5"/>
  <c r="CN206" i="5"/>
  <c r="CR206" i="5"/>
  <c r="CS206" i="5"/>
  <c r="CT206" i="5"/>
  <c r="V207" i="5"/>
  <c r="Z207" i="5"/>
  <c r="AA207" i="5"/>
  <c r="AB207" i="5"/>
  <c r="AC207" i="5"/>
  <c r="AG207" i="5"/>
  <c r="AH207" i="5"/>
  <c r="AI207" i="5"/>
  <c r="AJ207" i="5"/>
  <c r="AN207" i="5"/>
  <c r="AO207" i="5"/>
  <c r="AP207" i="5"/>
  <c r="AQ207" i="5"/>
  <c r="AU207" i="5"/>
  <c r="AV207" i="5"/>
  <c r="AW207" i="5"/>
  <c r="AX207" i="5"/>
  <c r="BB207" i="5"/>
  <c r="BC207" i="5"/>
  <c r="BD207" i="5"/>
  <c r="BE207" i="5"/>
  <c r="BI207" i="5"/>
  <c r="BJ207" i="5"/>
  <c r="BK207" i="5"/>
  <c r="BL207" i="5"/>
  <c r="BP207" i="5"/>
  <c r="BQ207" i="5"/>
  <c r="BR207" i="5"/>
  <c r="BS207" i="5"/>
  <c r="BW207" i="5"/>
  <c r="BX207" i="5"/>
  <c r="BY207" i="5"/>
  <c r="BZ207" i="5"/>
  <c r="CD207" i="5"/>
  <c r="CE207" i="5"/>
  <c r="CF207" i="5"/>
  <c r="CG207" i="5"/>
  <c r="CK207" i="5"/>
  <c r="CL207" i="5"/>
  <c r="CM207" i="5"/>
  <c r="CN207" i="5"/>
  <c r="CR207" i="5"/>
  <c r="CS207" i="5"/>
  <c r="CT207" i="5"/>
  <c r="V208" i="5"/>
  <c r="Z208" i="5"/>
  <c r="AA208" i="5"/>
  <c r="AB208" i="5"/>
  <c r="AC208" i="5"/>
  <c r="AG208" i="5"/>
  <c r="AH208" i="5"/>
  <c r="AI208" i="5"/>
  <c r="AJ208" i="5"/>
  <c r="AN208" i="5"/>
  <c r="AO208" i="5"/>
  <c r="AP208" i="5"/>
  <c r="AQ208" i="5"/>
  <c r="AU208" i="5"/>
  <c r="AV208" i="5"/>
  <c r="AW208" i="5"/>
  <c r="AX208" i="5"/>
  <c r="BB208" i="5"/>
  <c r="BC208" i="5"/>
  <c r="BD208" i="5"/>
  <c r="BE208" i="5"/>
  <c r="BI208" i="5"/>
  <c r="BJ208" i="5"/>
  <c r="BK208" i="5"/>
  <c r="BL208" i="5"/>
  <c r="BP208" i="5"/>
  <c r="BQ208" i="5"/>
  <c r="BR208" i="5"/>
  <c r="BS208" i="5"/>
  <c r="BW208" i="5"/>
  <c r="BX208" i="5"/>
  <c r="BY208" i="5"/>
  <c r="BZ208" i="5"/>
  <c r="CD208" i="5"/>
  <c r="CE208" i="5"/>
  <c r="CF208" i="5"/>
  <c r="CG208" i="5"/>
  <c r="CK208" i="5"/>
  <c r="CL208" i="5"/>
  <c r="CM208" i="5"/>
  <c r="CN208" i="5"/>
  <c r="CR208" i="5"/>
  <c r="CS208" i="5"/>
  <c r="CT208" i="5"/>
  <c r="V209" i="5"/>
  <c r="Z209" i="5"/>
  <c r="AA209" i="5"/>
  <c r="AB209" i="5"/>
  <c r="AC209" i="5"/>
  <c r="AG209" i="5"/>
  <c r="AH209" i="5"/>
  <c r="AI209" i="5"/>
  <c r="AJ209" i="5"/>
  <c r="AN209" i="5"/>
  <c r="AO209" i="5"/>
  <c r="AP209" i="5"/>
  <c r="AQ209" i="5"/>
  <c r="AU209" i="5"/>
  <c r="AV209" i="5"/>
  <c r="AW209" i="5"/>
  <c r="AX209" i="5"/>
  <c r="BB209" i="5"/>
  <c r="BC209" i="5"/>
  <c r="BD209" i="5"/>
  <c r="BE209" i="5"/>
  <c r="BI209" i="5"/>
  <c r="BJ209" i="5"/>
  <c r="BK209" i="5"/>
  <c r="BL209" i="5"/>
  <c r="BP209" i="5"/>
  <c r="BQ209" i="5"/>
  <c r="BR209" i="5"/>
  <c r="BS209" i="5"/>
  <c r="BW209" i="5"/>
  <c r="BX209" i="5"/>
  <c r="BY209" i="5"/>
  <c r="BZ209" i="5"/>
  <c r="CD209" i="5"/>
  <c r="CE209" i="5"/>
  <c r="CF209" i="5"/>
  <c r="CG209" i="5"/>
  <c r="CK209" i="5"/>
  <c r="CL209" i="5"/>
  <c r="CM209" i="5"/>
  <c r="CN209" i="5"/>
  <c r="CR209" i="5"/>
  <c r="CS209" i="5"/>
  <c r="CT209" i="5"/>
  <c r="V210" i="5"/>
  <c r="Z210" i="5"/>
  <c r="AA210" i="5"/>
  <c r="AB210" i="5"/>
  <c r="AC210" i="5"/>
  <c r="AG210" i="5"/>
  <c r="AH210" i="5"/>
  <c r="AI210" i="5"/>
  <c r="AJ210" i="5"/>
  <c r="AN210" i="5"/>
  <c r="AO210" i="5"/>
  <c r="AP210" i="5"/>
  <c r="AQ210" i="5"/>
  <c r="AU210" i="5"/>
  <c r="AV210" i="5"/>
  <c r="AW210" i="5"/>
  <c r="AX210" i="5"/>
  <c r="BB210" i="5"/>
  <c r="BC210" i="5"/>
  <c r="BD210" i="5"/>
  <c r="BE210" i="5"/>
  <c r="BI210" i="5"/>
  <c r="BJ210" i="5"/>
  <c r="BK210" i="5"/>
  <c r="BL210" i="5"/>
  <c r="BP210" i="5"/>
  <c r="BQ210" i="5"/>
  <c r="BR210" i="5"/>
  <c r="BS210" i="5"/>
  <c r="BW210" i="5"/>
  <c r="BX210" i="5"/>
  <c r="BY210" i="5"/>
  <c r="BZ210" i="5"/>
  <c r="CD210" i="5"/>
  <c r="CE210" i="5"/>
  <c r="CF210" i="5"/>
  <c r="CG210" i="5"/>
  <c r="CK210" i="5"/>
  <c r="CL210" i="5"/>
  <c r="CM210" i="5"/>
  <c r="CN210" i="5"/>
  <c r="CR210" i="5"/>
  <c r="CS210" i="5"/>
  <c r="CT210" i="5"/>
  <c r="V211" i="5"/>
  <c r="Z211" i="5"/>
  <c r="AA211" i="5"/>
  <c r="AB211" i="5"/>
  <c r="AC211" i="5"/>
  <c r="AG211" i="5"/>
  <c r="AH211" i="5"/>
  <c r="AI211" i="5"/>
  <c r="AJ211" i="5"/>
  <c r="AN211" i="5"/>
  <c r="AO211" i="5"/>
  <c r="AP211" i="5"/>
  <c r="AQ211" i="5"/>
  <c r="AU211" i="5"/>
  <c r="AV211" i="5"/>
  <c r="AW211" i="5"/>
  <c r="AX211" i="5"/>
  <c r="BB211" i="5"/>
  <c r="BC211" i="5"/>
  <c r="BD211" i="5"/>
  <c r="BE211" i="5"/>
  <c r="BI211" i="5"/>
  <c r="BJ211" i="5"/>
  <c r="BK211" i="5"/>
  <c r="BL211" i="5"/>
  <c r="BP211" i="5"/>
  <c r="BQ211" i="5"/>
  <c r="BR211" i="5"/>
  <c r="BS211" i="5"/>
  <c r="BW211" i="5"/>
  <c r="BX211" i="5"/>
  <c r="BY211" i="5"/>
  <c r="BZ211" i="5"/>
  <c r="CD211" i="5"/>
  <c r="CE211" i="5"/>
  <c r="CF211" i="5"/>
  <c r="CG211" i="5"/>
  <c r="CK211" i="5"/>
  <c r="CL211" i="5"/>
  <c r="CM211" i="5"/>
  <c r="CN211" i="5"/>
  <c r="CR211" i="5"/>
  <c r="CS211" i="5"/>
  <c r="CT211" i="5"/>
  <c r="V212" i="5"/>
  <c r="Z212" i="5"/>
  <c r="AA212" i="5"/>
  <c r="AB212" i="5"/>
  <c r="AC212" i="5"/>
  <c r="AG212" i="5"/>
  <c r="AH212" i="5"/>
  <c r="AI212" i="5"/>
  <c r="AJ212" i="5"/>
  <c r="AN212" i="5"/>
  <c r="AO212" i="5"/>
  <c r="AP212" i="5"/>
  <c r="AQ212" i="5"/>
  <c r="AU212" i="5"/>
  <c r="AV212" i="5"/>
  <c r="AW212" i="5"/>
  <c r="AX212" i="5"/>
  <c r="BB212" i="5"/>
  <c r="BC212" i="5"/>
  <c r="BD212" i="5"/>
  <c r="BE212" i="5"/>
  <c r="BI212" i="5"/>
  <c r="BJ212" i="5"/>
  <c r="BK212" i="5"/>
  <c r="BL212" i="5"/>
  <c r="BP212" i="5"/>
  <c r="BQ212" i="5"/>
  <c r="BR212" i="5"/>
  <c r="BS212" i="5"/>
  <c r="BW212" i="5"/>
  <c r="BX212" i="5"/>
  <c r="BY212" i="5"/>
  <c r="BZ212" i="5"/>
  <c r="CD212" i="5"/>
  <c r="CE212" i="5"/>
  <c r="CF212" i="5"/>
  <c r="CG212" i="5"/>
  <c r="CK212" i="5"/>
  <c r="CL212" i="5"/>
  <c r="CM212" i="5"/>
  <c r="CN212" i="5"/>
  <c r="CR212" i="5"/>
  <c r="CS212" i="5"/>
  <c r="CT212" i="5"/>
  <c r="V213" i="5"/>
  <c r="Z213" i="5"/>
  <c r="AA213" i="5"/>
  <c r="AB213" i="5"/>
  <c r="AC213" i="5"/>
  <c r="AG213" i="5"/>
  <c r="AH213" i="5"/>
  <c r="AI213" i="5"/>
  <c r="AJ213" i="5"/>
  <c r="AN213" i="5"/>
  <c r="AO213" i="5"/>
  <c r="AP213" i="5"/>
  <c r="AQ213" i="5"/>
  <c r="AU213" i="5"/>
  <c r="AV213" i="5"/>
  <c r="AW213" i="5"/>
  <c r="AX213" i="5"/>
  <c r="BB213" i="5"/>
  <c r="BC213" i="5"/>
  <c r="BD213" i="5"/>
  <c r="BE213" i="5"/>
  <c r="BI213" i="5"/>
  <c r="BJ213" i="5"/>
  <c r="BK213" i="5"/>
  <c r="BL213" i="5"/>
  <c r="BP213" i="5"/>
  <c r="BQ213" i="5"/>
  <c r="BR213" i="5"/>
  <c r="BS213" i="5"/>
  <c r="BW213" i="5"/>
  <c r="BX213" i="5"/>
  <c r="BY213" i="5"/>
  <c r="BZ213" i="5"/>
  <c r="CD213" i="5"/>
  <c r="CE213" i="5"/>
  <c r="CF213" i="5"/>
  <c r="CG213" i="5"/>
  <c r="CK213" i="5"/>
  <c r="CL213" i="5"/>
  <c r="CM213" i="5"/>
  <c r="CN213" i="5"/>
  <c r="CR213" i="5"/>
  <c r="CS213" i="5"/>
  <c r="CT213" i="5"/>
  <c r="V214" i="5"/>
  <c r="Z214" i="5"/>
  <c r="AA214" i="5"/>
  <c r="AB214" i="5"/>
  <c r="AC214" i="5"/>
  <c r="AG214" i="5"/>
  <c r="AH214" i="5"/>
  <c r="AI214" i="5"/>
  <c r="AJ214" i="5"/>
  <c r="AN214" i="5"/>
  <c r="AO214" i="5"/>
  <c r="AP214" i="5"/>
  <c r="AQ214" i="5"/>
  <c r="AU214" i="5"/>
  <c r="AV214" i="5"/>
  <c r="AW214" i="5"/>
  <c r="AX214" i="5"/>
  <c r="BB214" i="5"/>
  <c r="BC214" i="5"/>
  <c r="BD214" i="5"/>
  <c r="BE214" i="5"/>
  <c r="BI214" i="5"/>
  <c r="BJ214" i="5"/>
  <c r="BK214" i="5"/>
  <c r="BL214" i="5"/>
  <c r="BP214" i="5"/>
  <c r="BQ214" i="5"/>
  <c r="BR214" i="5"/>
  <c r="BS214" i="5"/>
  <c r="BW214" i="5"/>
  <c r="BX214" i="5"/>
  <c r="BY214" i="5"/>
  <c r="BZ214" i="5"/>
  <c r="CD214" i="5"/>
  <c r="CE214" i="5"/>
  <c r="CF214" i="5"/>
  <c r="CG214" i="5"/>
  <c r="CK214" i="5"/>
  <c r="CL214" i="5"/>
  <c r="CM214" i="5"/>
  <c r="CN214" i="5"/>
  <c r="CR214" i="5"/>
  <c r="CS214" i="5"/>
  <c r="CT214" i="5"/>
  <c r="V215" i="5"/>
  <c r="Z215" i="5"/>
  <c r="AA215" i="5"/>
  <c r="AB215" i="5"/>
  <c r="AC215" i="5"/>
  <c r="AG215" i="5"/>
  <c r="AH215" i="5"/>
  <c r="AI215" i="5"/>
  <c r="AJ215" i="5"/>
  <c r="AN215" i="5"/>
  <c r="AO215" i="5"/>
  <c r="AP215" i="5"/>
  <c r="AQ215" i="5"/>
  <c r="AU215" i="5"/>
  <c r="AV215" i="5"/>
  <c r="AW215" i="5"/>
  <c r="AX215" i="5"/>
  <c r="BB215" i="5"/>
  <c r="BC215" i="5"/>
  <c r="BD215" i="5"/>
  <c r="BE215" i="5"/>
  <c r="BI215" i="5"/>
  <c r="BJ215" i="5"/>
  <c r="BK215" i="5"/>
  <c r="BL215" i="5"/>
  <c r="BP215" i="5"/>
  <c r="BQ215" i="5"/>
  <c r="BR215" i="5"/>
  <c r="BS215" i="5"/>
  <c r="BW215" i="5"/>
  <c r="BX215" i="5"/>
  <c r="BY215" i="5"/>
  <c r="BZ215" i="5"/>
  <c r="CD215" i="5"/>
  <c r="CE215" i="5"/>
  <c r="CF215" i="5"/>
  <c r="CG215" i="5"/>
  <c r="CK215" i="5"/>
  <c r="CL215" i="5"/>
  <c r="CM215" i="5"/>
  <c r="CN215" i="5"/>
  <c r="CR215" i="5"/>
  <c r="CS215" i="5"/>
  <c r="CT215" i="5"/>
  <c r="V216" i="5"/>
  <c r="Z216" i="5"/>
  <c r="AA216" i="5"/>
  <c r="AB216" i="5"/>
  <c r="AC216" i="5"/>
  <c r="AG216" i="5"/>
  <c r="AH216" i="5"/>
  <c r="AI216" i="5"/>
  <c r="AJ216" i="5"/>
  <c r="AN216" i="5"/>
  <c r="AO216" i="5"/>
  <c r="AP216" i="5"/>
  <c r="AQ216" i="5"/>
  <c r="AU216" i="5"/>
  <c r="AV216" i="5"/>
  <c r="AW216" i="5"/>
  <c r="AX216" i="5"/>
  <c r="BB216" i="5"/>
  <c r="BC216" i="5"/>
  <c r="BD216" i="5"/>
  <c r="BE216" i="5"/>
  <c r="BI216" i="5"/>
  <c r="BJ216" i="5"/>
  <c r="BK216" i="5"/>
  <c r="BL216" i="5"/>
  <c r="BP216" i="5"/>
  <c r="BQ216" i="5"/>
  <c r="BR216" i="5"/>
  <c r="BS216" i="5"/>
  <c r="BW216" i="5"/>
  <c r="BX216" i="5"/>
  <c r="BY216" i="5"/>
  <c r="BZ216" i="5"/>
  <c r="CD216" i="5"/>
  <c r="CE216" i="5"/>
  <c r="CF216" i="5"/>
  <c r="CG216" i="5"/>
  <c r="CK216" i="5"/>
  <c r="CL216" i="5"/>
  <c r="CM216" i="5"/>
  <c r="CN216" i="5"/>
  <c r="CR216" i="5"/>
  <c r="CS216" i="5"/>
  <c r="CT216" i="5"/>
  <c r="V217" i="5"/>
  <c r="Z217" i="5"/>
  <c r="AA217" i="5"/>
  <c r="AB217" i="5"/>
  <c r="AC217" i="5"/>
  <c r="AG217" i="5"/>
  <c r="AH217" i="5"/>
  <c r="AI217" i="5"/>
  <c r="AJ217" i="5"/>
  <c r="AN217" i="5"/>
  <c r="AO217" i="5"/>
  <c r="AP217" i="5"/>
  <c r="AQ217" i="5"/>
  <c r="AU217" i="5"/>
  <c r="AV217" i="5"/>
  <c r="AW217" i="5"/>
  <c r="AX217" i="5"/>
  <c r="BB217" i="5"/>
  <c r="BC217" i="5"/>
  <c r="BD217" i="5"/>
  <c r="BE217" i="5"/>
  <c r="BI217" i="5"/>
  <c r="BJ217" i="5"/>
  <c r="BK217" i="5"/>
  <c r="BL217" i="5"/>
  <c r="BP217" i="5"/>
  <c r="BQ217" i="5"/>
  <c r="BR217" i="5"/>
  <c r="BS217" i="5"/>
  <c r="BW217" i="5"/>
  <c r="BX217" i="5"/>
  <c r="BY217" i="5"/>
  <c r="BZ217" i="5"/>
  <c r="CD217" i="5"/>
  <c r="CE217" i="5"/>
  <c r="CF217" i="5"/>
  <c r="CG217" i="5"/>
  <c r="CK217" i="5"/>
  <c r="CL217" i="5"/>
  <c r="CM217" i="5"/>
  <c r="CN217" i="5"/>
  <c r="CR217" i="5"/>
  <c r="CS217" i="5"/>
  <c r="CT217" i="5"/>
  <c r="V218" i="5"/>
  <c r="Z218" i="5"/>
  <c r="AA218" i="5"/>
  <c r="AB218" i="5"/>
  <c r="AC218" i="5"/>
  <c r="AG218" i="5"/>
  <c r="AH218" i="5"/>
  <c r="AI218" i="5"/>
  <c r="AJ218" i="5"/>
  <c r="AN218" i="5"/>
  <c r="AO218" i="5"/>
  <c r="AP218" i="5"/>
  <c r="AQ218" i="5"/>
  <c r="AU218" i="5"/>
  <c r="AV218" i="5"/>
  <c r="AW218" i="5"/>
  <c r="AX218" i="5"/>
  <c r="BB218" i="5"/>
  <c r="BC218" i="5"/>
  <c r="BD218" i="5"/>
  <c r="BE218" i="5"/>
  <c r="BI218" i="5"/>
  <c r="BJ218" i="5"/>
  <c r="BK218" i="5"/>
  <c r="BL218" i="5"/>
  <c r="BP218" i="5"/>
  <c r="BQ218" i="5"/>
  <c r="BR218" i="5"/>
  <c r="BS218" i="5"/>
  <c r="BW218" i="5"/>
  <c r="BX218" i="5"/>
  <c r="BY218" i="5"/>
  <c r="BZ218" i="5"/>
  <c r="CD218" i="5"/>
  <c r="CE218" i="5"/>
  <c r="CF218" i="5"/>
  <c r="CG218" i="5"/>
  <c r="CK218" i="5"/>
  <c r="CL218" i="5"/>
  <c r="CM218" i="5"/>
  <c r="CN218" i="5"/>
  <c r="CR218" i="5"/>
  <c r="CS218" i="5"/>
  <c r="CT218" i="5"/>
  <c r="V219" i="5"/>
  <c r="Z219" i="5"/>
  <c r="AA219" i="5"/>
  <c r="AB219" i="5"/>
  <c r="AC219" i="5"/>
  <c r="AG219" i="5"/>
  <c r="AH219" i="5"/>
  <c r="AI219" i="5"/>
  <c r="AJ219" i="5"/>
  <c r="AN219" i="5"/>
  <c r="AO219" i="5"/>
  <c r="AP219" i="5"/>
  <c r="AQ219" i="5"/>
  <c r="AU219" i="5"/>
  <c r="AV219" i="5"/>
  <c r="AW219" i="5"/>
  <c r="AX219" i="5"/>
  <c r="BB219" i="5"/>
  <c r="BC219" i="5"/>
  <c r="BD219" i="5"/>
  <c r="BE219" i="5"/>
  <c r="BI219" i="5"/>
  <c r="BJ219" i="5"/>
  <c r="BK219" i="5"/>
  <c r="BL219" i="5"/>
  <c r="BP219" i="5"/>
  <c r="BQ219" i="5"/>
  <c r="BR219" i="5"/>
  <c r="BS219" i="5"/>
  <c r="BW219" i="5"/>
  <c r="BX219" i="5"/>
  <c r="BY219" i="5"/>
  <c r="BZ219" i="5"/>
  <c r="CD219" i="5"/>
  <c r="CE219" i="5"/>
  <c r="CF219" i="5"/>
  <c r="CG219" i="5"/>
  <c r="CK219" i="5"/>
  <c r="CL219" i="5"/>
  <c r="CM219" i="5"/>
  <c r="CN219" i="5"/>
  <c r="CR219" i="5"/>
  <c r="CS219" i="5"/>
  <c r="CT219" i="5"/>
  <c r="V220" i="5"/>
  <c r="Z220" i="5"/>
  <c r="AA220" i="5"/>
  <c r="AB220" i="5"/>
  <c r="AC220" i="5"/>
  <c r="AG220" i="5"/>
  <c r="AH220" i="5"/>
  <c r="AI220" i="5"/>
  <c r="AJ220" i="5"/>
  <c r="AN220" i="5"/>
  <c r="AO220" i="5"/>
  <c r="AP220" i="5"/>
  <c r="AQ220" i="5"/>
  <c r="AU220" i="5"/>
  <c r="AV220" i="5"/>
  <c r="AW220" i="5"/>
  <c r="AX220" i="5"/>
  <c r="BB220" i="5"/>
  <c r="BC220" i="5"/>
  <c r="BD220" i="5"/>
  <c r="BE220" i="5"/>
  <c r="BI220" i="5"/>
  <c r="BJ220" i="5"/>
  <c r="BK220" i="5"/>
  <c r="BL220" i="5"/>
  <c r="BP220" i="5"/>
  <c r="BQ220" i="5"/>
  <c r="BR220" i="5"/>
  <c r="BS220" i="5"/>
  <c r="BW220" i="5"/>
  <c r="BX220" i="5"/>
  <c r="BY220" i="5"/>
  <c r="BZ220" i="5"/>
  <c r="CD220" i="5"/>
  <c r="CE220" i="5"/>
  <c r="CF220" i="5"/>
  <c r="CG220" i="5"/>
  <c r="CK220" i="5"/>
  <c r="CL220" i="5"/>
  <c r="CM220" i="5"/>
  <c r="CN220" i="5"/>
  <c r="CR220" i="5"/>
  <c r="CS220" i="5"/>
  <c r="CT220" i="5"/>
  <c r="V221" i="5"/>
  <c r="Z221" i="5"/>
  <c r="AA221" i="5"/>
  <c r="AB221" i="5"/>
  <c r="AC221" i="5"/>
  <c r="AG221" i="5"/>
  <c r="AH221" i="5"/>
  <c r="AI221" i="5"/>
  <c r="AJ221" i="5"/>
  <c r="AN221" i="5"/>
  <c r="AO221" i="5"/>
  <c r="AP221" i="5"/>
  <c r="AQ221" i="5"/>
  <c r="AU221" i="5"/>
  <c r="AV221" i="5"/>
  <c r="AW221" i="5"/>
  <c r="AX221" i="5"/>
  <c r="BB221" i="5"/>
  <c r="BC221" i="5"/>
  <c r="BD221" i="5"/>
  <c r="BE221" i="5"/>
  <c r="BI221" i="5"/>
  <c r="BJ221" i="5"/>
  <c r="BK221" i="5"/>
  <c r="BL221" i="5"/>
  <c r="BP221" i="5"/>
  <c r="BQ221" i="5"/>
  <c r="BR221" i="5"/>
  <c r="BS221" i="5"/>
  <c r="BW221" i="5"/>
  <c r="BX221" i="5"/>
  <c r="BY221" i="5"/>
  <c r="BZ221" i="5"/>
  <c r="CD221" i="5"/>
  <c r="CE221" i="5"/>
  <c r="CF221" i="5"/>
  <c r="CG221" i="5"/>
  <c r="CK221" i="5"/>
  <c r="CL221" i="5"/>
  <c r="CM221" i="5"/>
  <c r="CN221" i="5"/>
  <c r="CR221" i="5"/>
  <c r="CS221" i="5"/>
  <c r="CT221" i="5"/>
  <c r="V222" i="5"/>
  <c r="Z222" i="5"/>
  <c r="AA222" i="5"/>
  <c r="AB222" i="5"/>
  <c r="AC222" i="5"/>
  <c r="AG222" i="5"/>
  <c r="AH222" i="5"/>
  <c r="AI222" i="5"/>
  <c r="AJ222" i="5"/>
  <c r="AN222" i="5"/>
  <c r="AO222" i="5"/>
  <c r="AP222" i="5"/>
  <c r="AQ222" i="5"/>
  <c r="AU222" i="5"/>
  <c r="AV222" i="5"/>
  <c r="AW222" i="5"/>
  <c r="AX222" i="5"/>
  <c r="BB222" i="5"/>
  <c r="BC222" i="5"/>
  <c r="BD222" i="5"/>
  <c r="BE222" i="5"/>
  <c r="BI222" i="5"/>
  <c r="BJ222" i="5"/>
  <c r="BK222" i="5"/>
  <c r="BL222" i="5"/>
  <c r="BP222" i="5"/>
  <c r="BQ222" i="5"/>
  <c r="BR222" i="5"/>
  <c r="BS222" i="5"/>
  <c r="BW222" i="5"/>
  <c r="BX222" i="5"/>
  <c r="BY222" i="5"/>
  <c r="BZ222" i="5"/>
  <c r="CD222" i="5"/>
  <c r="CE222" i="5"/>
  <c r="CF222" i="5"/>
  <c r="CG222" i="5"/>
  <c r="CK222" i="5"/>
  <c r="CL222" i="5"/>
  <c r="CM222" i="5"/>
  <c r="CN222" i="5"/>
  <c r="CR222" i="5"/>
  <c r="CS222" i="5"/>
  <c r="CT222" i="5"/>
  <c r="V223" i="5"/>
  <c r="Z223" i="5"/>
  <c r="AA223" i="5"/>
  <c r="AB223" i="5"/>
  <c r="AC223" i="5"/>
  <c r="AG223" i="5"/>
  <c r="AH223" i="5"/>
  <c r="AI223" i="5"/>
  <c r="AJ223" i="5"/>
  <c r="AN223" i="5"/>
  <c r="AO223" i="5"/>
  <c r="AP223" i="5"/>
  <c r="AQ223" i="5"/>
  <c r="AU223" i="5"/>
  <c r="AV223" i="5"/>
  <c r="AW223" i="5"/>
  <c r="AX223" i="5"/>
  <c r="BB223" i="5"/>
  <c r="BC223" i="5"/>
  <c r="BD223" i="5"/>
  <c r="BE223" i="5"/>
  <c r="BI223" i="5"/>
  <c r="BJ223" i="5"/>
  <c r="BK223" i="5"/>
  <c r="BL223" i="5"/>
  <c r="BP223" i="5"/>
  <c r="BQ223" i="5"/>
  <c r="BR223" i="5"/>
  <c r="BS223" i="5"/>
  <c r="BW223" i="5"/>
  <c r="BX223" i="5"/>
  <c r="BY223" i="5"/>
  <c r="BZ223" i="5"/>
  <c r="CD223" i="5"/>
  <c r="CE223" i="5"/>
  <c r="CF223" i="5"/>
  <c r="CG223" i="5"/>
  <c r="CK223" i="5"/>
  <c r="CL223" i="5"/>
  <c r="CM223" i="5"/>
  <c r="CN223" i="5"/>
  <c r="CR223" i="5"/>
  <c r="CS223" i="5"/>
  <c r="CT223" i="5"/>
  <c r="V224" i="5"/>
  <c r="Z224" i="5"/>
  <c r="AA224" i="5"/>
  <c r="AB224" i="5"/>
  <c r="AC224" i="5"/>
  <c r="AG224" i="5"/>
  <c r="AH224" i="5"/>
  <c r="AI224" i="5"/>
  <c r="AJ224" i="5"/>
  <c r="AN224" i="5"/>
  <c r="AO224" i="5"/>
  <c r="AP224" i="5"/>
  <c r="AQ224" i="5"/>
  <c r="AU224" i="5"/>
  <c r="AV224" i="5"/>
  <c r="AW224" i="5"/>
  <c r="AX224" i="5"/>
  <c r="BB224" i="5"/>
  <c r="BC224" i="5"/>
  <c r="BD224" i="5"/>
  <c r="BE224" i="5"/>
  <c r="BI224" i="5"/>
  <c r="BJ224" i="5"/>
  <c r="BK224" i="5"/>
  <c r="BL224" i="5"/>
  <c r="BP224" i="5"/>
  <c r="BQ224" i="5"/>
  <c r="BR224" i="5"/>
  <c r="BS224" i="5"/>
  <c r="BW224" i="5"/>
  <c r="BX224" i="5"/>
  <c r="BY224" i="5"/>
  <c r="BZ224" i="5"/>
  <c r="CD224" i="5"/>
  <c r="CE224" i="5"/>
  <c r="CF224" i="5"/>
  <c r="CG224" i="5"/>
  <c r="CK224" i="5"/>
  <c r="CL224" i="5"/>
  <c r="CM224" i="5"/>
  <c r="CN224" i="5"/>
  <c r="CR224" i="5"/>
  <c r="CS224" i="5"/>
  <c r="CT224" i="5"/>
  <c r="V225" i="5"/>
  <c r="Z225" i="5"/>
  <c r="AA225" i="5"/>
  <c r="AB225" i="5"/>
  <c r="AC225" i="5"/>
  <c r="AG225" i="5"/>
  <c r="AH225" i="5"/>
  <c r="AI225" i="5"/>
  <c r="AJ225" i="5"/>
  <c r="AN225" i="5"/>
  <c r="AO225" i="5"/>
  <c r="AP225" i="5"/>
  <c r="AQ225" i="5"/>
  <c r="AU225" i="5"/>
  <c r="AV225" i="5"/>
  <c r="AW225" i="5"/>
  <c r="AX225" i="5"/>
  <c r="BB225" i="5"/>
  <c r="BC225" i="5"/>
  <c r="BD225" i="5"/>
  <c r="BE225" i="5"/>
  <c r="BI225" i="5"/>
  <c r="BJ225" i="5"/>
  <c r="BK225" i="5"/>
  <c r="BL225" i="5"/>
  <c r="BP225" i="5"/>
  <c r="BQ225" i="5"/>
  <c r="BR225" i="5"/>
  <c r="BS225" i="5"/>
  <c r="BW225" i="5"/>
  <c r="BX225" i="5"/>
  <c r="BY225" i="5"/>
  <c r="BZ225" i="5"/>
  <c r="CD225" i="5"/>
  <c r="CE225" i="5"/>
  <c r="CF225" i="5"/>
  <c r="CG225" i="5"/>
  <c r="CK225" i="5"/>
  <c r="CL225" i="5"/>
  <c r="CM225" i="5"/>
  <c r="CN225" i="5"/>
  <c r="CR225" i="5"/>
  <c r="CS225" i="5"/>
  <c r="CT225" i="5"/>
  <c r="V226" i="5"/>
  <c r="Z226" i="5"/>
  <c r="AA226" i="5"/>
  <c r="AB226" i="5"/>
  <c r="AC226" i="5"/>
  <c r="AG226" i="5"/>
  <c r="AH226" i="5"/>
  <c r="AI226" i="5"/>
  <c r="AJ226" i="5"/>
  <c r="AN226" i="5"/>
  <c r="AO226" i="5"/>
  <c r="AP226" i="5"/>
  <c r="AQ226" i="5"/>
  <c r="AU226" i="5"/>
  <c r="AV226" i="5"/>
  <c r="AW226" i="5"/>
  <c r="AX226" i="5"/>
  <c r="BB226" i="5"/>
  <c r="BC226" i="5"/>
  <c r="BD226" i="5"/>
  <c r="BE226" i="5"/>
  <c r="BI226" i="5"/>
  <c r="BJ226" i="5"/>
  <c r="BK226" i="5"/>
  <c r="BL226" i="5"/>
  <c r="BP226" i="5"/>
  <c r="BQ226" i="5"/>
  <c r="BR226" i="5"/>
  <c r="BS226" i="5"/>
  <c r="BW226" i="5"/>
  <c r="BX226" i="5"/>
  <c r="BY226" i="5"/>
  <c r="BZ226" i="5"/>
  <c r="CD226" i="5"/>
  <c r="CE226" i="5"/>
  <c r="CF226" i="5"/>
  <c r="CG226" i="5"/>
  <c r="CK226" i="5"/>
  <c r="CL226" i="5"/>
  <c r="CM226" i="5"/>
  <c r="CN226" i="5"/>
  <c r="CR226" i="5"/>
  <c r="CS226" i="5"/>
  <c r="CT226" i="5"/>
  <c r="V227" i="5"/>
  <c r="Z227" i="5"/>
  <c r="AA227" i="5"/>
  <c r="AB227" i="5"/>
  <c r="AC227" i="5"/>
  <c r="AG227" i="5"/>
  <c r="AH227" i="5"/>
  <c r="AI227" i="5"/>
  <c r="AJ227" i="5"/>
  <c r="AN227" i="5"/>
  <c r="AO227" i="5"/>
  <c r="AP227" i="5"/>
  <c r="AQ227" i="5"/>
  <c r="AU227" i="5"/>
  <c r="AV227" i="5"/>
  <c r="AW227" i="5"/>
  <c r="AX227" i="5"/>
  <c r="BB227" i="5"/>
  <c r="BC227" i="5"/>
  <c r="BD227" i="5"/>
  <c r="BE227" i="5"/>
  <c r="BI227" i="5"/>
  <c r="BJ227" i="5"/>
  <c r="BK227" i="5"/>
  <c r="BL227" i="5"/>
  <c r="BP227" i="5"/>
  <c r="BQ227" i="5"/>
  <c r="BR227" i="5"/>
  <c r="BS227" i="5"/>
  <c r="BW227" i="5"/>
  <c r="BX227" i="5"/>
  <c r="BY227" i="5"/>
  <c r="BZ227" i="5"/>
  <c r="CD227" i="5"/>
  <c r="CE227" i="5"/>
  <c r="CF227" i="5"/>
  <c r="CG227" i="5"/>
  <c r="CK227" i="5"/>
  <c r="CL227" i="5"/>
  <c r="CM227" i="5"/>
  <c r="CN227" i="5"/>
  <c r="CR227" i="5"/>
  <c r="CS227" i="5"/>
  <c r="CT227" i="5"/>
  <c r="V228" i="5"/>
  <c r="Z228" i="5"/>
  <c r="AA228" i="5"/>
  <c r="AB228" i="5"/>
  <c r="AC228" i="5"/>
  <c r="AG228" i="5"/>
  <c r="AH228" i="5"/>
  <c r="AI228" i="5"/>
  <c r="AJ228" i="5"/>
  <c r="AN228" i="5"/>
  <c r="AO228" i="5"/>
  <c r="AP228" i="5"/>
  <c r="AQ228" i="5"/>
  <c r="AU228" i="5"/>
  <c r="AV228" i="5"/>
  <c r="AW228" i="5"/>
  <c r="AX228" i="5"/>
  <c r="BB228" i="5"/>
  <c r="BC228" i="5"/>
  <c r="BD228" i="5"/>
  <c r="BE228" i="5"/>
  <c r="BI228" i="5"/>
  <c r="BJ228" i="5"/>
  <c r="BK228" i="5"/>
  <c r="BL228" i="5"/>
  <c r="BP228" i="5"/>
  <c r="BQ228" i="5"/>
  <c r="BR228" i="5"/>
  <c r="BS228" i="5"/>
  <c r="BW228" i="5"/>
  <c r="BX228" i="5"/>
  <c r="BY228" i="5"/>
  <c r="BZ228" i="5"/>
  <c r="CD228" i="5"/>
  <c r="CE228" i="5"/>
  <c r="CF228" i="5"/>
  <c r="CG228" i="5"/>
  <c r="CK228" i="5"/>
  <c r="CL228" i="5"/>
  <c r="CM228" i="5"/>
  <c r="CN228" i="5"/>
  <c r="CR228" i="5"/>
  <c r="CS228" i="5"/>
  <c r="CT228" i="5"/>
  <c r="V229" i="5"/>
  <c r="Z229" i="5"/>
  <c r="AA229" i="5"/>
  <c r="AB229" i="5"/>
  <c r="AC229" i="5"/>
  <c r="AG229" i="5"/>
  <c r="AH229" i="5"/>
  <c r="AI229" i="5"/>
  <c r="AJ229" i="5"/>
  <c r="AN229" i="5"/>
  <c r="AO229" i="5"/>
  <c r="AP229" i="5"/>
  <c r="AQ229" i="5"/>
  <c r="AU229" i="5"/>
  <c r="AV229" i="5"/>
  <c r="AW229" i="5"/>
  <c r="AX229" i="5"/>
  <c r="BB229" i="5"/>
  <c r="BC229" i="5"/>
  <c r="BD229" i="5"/>
  <c r="BE229" i="5"/>
  <c r="BI229" i="5"/>
  <c r="BJ229" i="5"/>
  <c r="BK229" i="5"/>
  <c r="BL229" i="5"/>
  <c r="BP229" i="5"/>
  <c r="BQ229" i="5"/>
  <c r="BR229" i="5"/>
  <c r="BS229" i="5"/>
  <c r="BW229" i="5"/>
  <c r="BX229" i="5"/>
  <c r="BY229" i="5"/>
  <c r="BZ229" i="5"/>
  <c r="CD229" i="5"/>
  <c r="CE229" i="5"/>
  <c r="CF229" i="5"/>
  <c r="CG229" i="5"/>
  <c r="CK229" i="5"/>
  <c r="CL229" i="5"/>
  <c r="CM229" i="5"/>
  <c r="CN229" i="5"/>
  <c r="CR229" i="5"/>
  <c r="CS229" i="5"/>
  <c r="CT229" i="5"/>
  <c r="V230" i="5"/>
  <c r="Z230" i="5"/>
  <c r="AA230" i="5"/>
  <c r="AB230" i="5"/>
  <c r="AC230" i="5"/>
  <c r="AG230" i="5"/>
  <c r="AH230" i="5"/>
  <c r="AI230" i="5"/>
  <c r="AJ230" i="5"/>
  <c r="AN230" i="5"/>
  <c r="AO230" i="5"/>
  <c r="AP230" i="5"/>
  <c r="AQ230" i="5"/>
  <c r="AU230" i="5"/>
  <c r="AV230" i="5"/>
  <c r="AW230" i="5"/>
  <c r="AX230" i="5"/>
  <c r="BB230" i="5"/>
  <c r="BC230" i="5"/>
  <c r="BD230" i="5"/>
  <c r="BE230" i="5"/>
  <c r="BI230" i="5"/>
  <c r="BJ230" i="5"/>
  <c r="BK230" i="5"/>
  <c r="BL230" i="5"/>
  <c r="BP230" i="5"/>
  <c r="BQ230" i="5"/>
  <c r="BR230" i="5"/>
  <c r="BS230" i="5"/>
  <c r="BW230" i="5"/>
  <c r="BX230" i="5"/>
  <c r="BY230" i="5"/>
  <c r="BZ230" i="5"/>
  <c r="CD230" i="5"/>
  <c r="CE230" i="5"/>
  <c r="CF230" i="5"/>
  <c r="CG230" i="5"/>
  <c r="CK230" i="5"/>
  <c r="CL230" i="5"/>
  <c r="CM230" i="5"/>
  <c r="CN230" i="5"/>
  <c r="CR230" i="5"/>
  <c r="CS230" i="5"/>
  <c r="CT230" i="5"/>
  <c r="V231" i="5"/>
  <c r="Z231" i="5"/>
  <c r="AA231" i="5"/>
  <c r="AB231" i="5"/>
  <c r="AC231" i="5"/>
  <c r="AG231" i="5"/>
  <c r="AH231" i="5"/>
  <c r="AI231" i="5"/>
  <c r="AJ231" i="5"/>
  <c r="AN231" i="5"/>
  <c r="AO231" i="5"/>
  <c r="AP231" i="5"/>
  <c r="AQ231" i="5"/>
  <c r="AU231" i="5"/>
  <c r="AV231" i="5"/>
  <c r="AW231" i="5"/>
  <c r="AX231" i="5"/>
  <c r="BB231" i="5"/>
  <c r="BC231" i="5"/>
  <c r="BD231" i="5"/>
  <c r="BE231" i="5"/>
  <c r="BI231" i="5"/>
  <c r="BJ231" i="5"/>
  <c r="BK231" i="5"/>
  <c r="BL231" i="5"/>
  <c r="BP231" i="5"/>
  <c r="BQ231" i="5"/>
  <c r="BR231" i="5"/>
  <c r="BS231" i="5"/>
  <c r="BW231" i="5"/>
  <c r="BX231" i="5"/>
  <c r="BY231" i="5"/>
  <c r="BZ231" i="5"/>
  <c r="CD231" i="5"/>
  <c r="CE231" i="5"/>
  <c r="CF231" i="5"/>
  <c r="CG231" i="5"/>
  <c r="CK231" i="5"/>
  <c r="CL231" i="5"/>
  <c r="CM231" i="5"/>
  <c r="CN231" i="5"/>
  <c r="CR231" i="5"/>
  <c r="CS231" i="5"/>
  <c r="CT231" i="5"/>
  <c r="V232" i="5"/>
  <c r="Z232" i="5"/>
  <c r="AA232" i="5"/>
  <c r="AB232" i="5"/>
  <c r="AC232" i="5"/>
  <c r="AG232" i="5"/>
  <c r="AH232" i="5"/>
  <c r="AI232" i="5"/>
  <c r="AJ232" i="5"/>
  <c r="AN232" i="5"/>
  <c r="AO232" i="5"/>
  <c r="AP232" i="5"/>
  <c r="AQ232" i="5"/>
  <c r="AU232" i="5"/>
  <c r="AV232" i="5"/>
  <c r="AW232" i="5"/>
  <c r="AX232" i="5"/>
  <c r="BB232" i="5"/>
  <c r="BC232" i="5"/>
  <c r="BD232" i="5"/>
  <c r="BE232" i="5"/>
  <c r="BI232" i="5"/>
  <c r="BJ232" i="5"/>
  <c r="BK232" i="5"/>
  <c r="BL232" i="5"/>
  <c r="BP232" i="5"/>
  <c r="BQ232" i="5"/>
  <c r="BR232" i="5"/>
  <c r="BS232" i="5"/>
  <c r="BW232" i="5"/>
  <c r="BX232" i="5"/>
  <c r="BY232" i="5"/>
  <c r="BZ232" i="5"/>
  <c r="CD232" i="5"/>
  <c r="CE232" i="5"/>
  <c r="CF232" i="5"/>
  <c r="CG232" i="5"/>
  <c r="CK232" i="5"/>
  <c r="CL232" i="5"/>
  <c r="CM232" i="5"/>
  <c r="CN232" i="5"/>
  <c r="CR232" i="5"/>
  <c r="CS232" i="5"/>
  <c r="CT232" i="5"/>
  <c r="V233" i="5"/>
  <c r="Z233" i="5"/>
  <c r="AA233" i="5"/>
  <c r="AB233" i="5"/>
  <c r="AC233" i="5"/>
  <c r="AG233" i="5"/>
  <c r="AH233" i="5"/>
  <c r="AI233" i="5"/>
  <c r="AJ233" i="5"/>
  <c r="AN233" i="5"/>
  <c r="AO233" i="5"/>
  <c r="AP233" i="5"/>
  <c r="AQ233" i="5"/>
  <c r="AU233" i="5"/>
  <c r="AV233" i="5"/>
  <c r="AW233" i="5"/>
  <c r="AX233" i="5"/>
  <c r="BB233" i="5"/>
  <c r="BC233" i="5"/>
  <c r="BD233" i="5"/>
  <c r="BE233" i="5"/>
  <c r="BI233" i="5"/>
  <c r="BJ233" i="5"/>
  <c r="BK233" i="5"/>
  <c r="BL233" i="5"/>
  <c r="BP233" i="5"/>
  <c r="BQ233" i="5"/>
  <c r="BR233" i="5"/>
  <c r="BS233" i="5"/>
  <c r="BW233" i="5"/>
  <c r="BX233" i="5"/>
  <c r="BY233" i="5"/>
  <c r="BZ233" i="5"/>
  <c r="CD233" i="5"/>
  <c r="CE233" i="5"/>
  <c r="CF233" i="5"/>
  <c r="CG233" i="5"/>
  <c r="CK233" i="5"/>
  <c r="CL233" i="5"/>
  <c r="CM233" i="5"/>
  <c r="CN233" i="5"/>
  <c r="CR233" i="5"/>
  <c r="CS233" i="5"/>
  <c r="CT233" i="5"/>
  <c r="V234" i="5"/>
  <c r="Z234" i="5"/>
  <c r="AA234" i="5"/>
  <c r="AB234" i="5"/>
  <c r="AC234" i="5"/>
  <c r="AG234" i="5"/>
  <c r="AH234" i="5"/>
  <c r="AI234" i="5"/>
  <c r="AJ234" i="5"/>
  <c r="AN234" i="5"/>
  <c r="AO234" i="5"/>
  <c r="AP234" i="5"/>
  <c r="AQ234" i="5"/>
  <c r="AU234" i="5"/>
  <c r="AV234" i="5"/>
  <c r="AW234" i="5"/>
  <c r="AX234" i="5"/>
  <c r="BB234" i="5"/>
  <c r="BC234" i="5"/>
  <c r="BD234" i="5"/>
  <c r="BE234" i="5"/>
  <c r="BI234" i="5"/>
  <c r="BJ234" i="5"/>
  <c r="BK234" i="5"/>
  <c r="BL234" i="5"/>
  <c r="BP234" i="5"/>
  <c r="BQ234" i="5"/>
  <c r="BR234" i="5"/>
  <c r="BS234" i="5"/>
  <c r="BW234" i="5"/>
  <c r="BX234" i="5"/>
  <c r="BY234" i="5"/>
  <c r="BZ234" i="5"/>
  <c r="CD234" i="5"/>
  <c r="CE234" i="5"/>
  <c r="CF234" i="5"/>
  <c r="CG234" i="5"/>
  <c r="CK234" i="5"/>
  <c r="CL234" i="5"/>
  <c r="CM234" i="5"/>
  <c r="CN234" i="5"/>
  <c r="CR234" i="5"/>
  <c r="CS234" i="5"/>
  <c r="CT234" i="5"/>
  <c r="V235" i="5"/>
  <c r="Z235" i="5"/>
  <c r="AA235" i="5"/>
  <c r="AB235" i="5"/>
  <c r="AC235" i="5"/>
  <c r="AG235" i="5"/>
  <c r="AH235" i="5"/>
  <c r="AI235" i="5"/>
  <c r="AJ235" i="5"/>
  <c r="AN235" i="5"/>
  <c r="AO235" i="5"/>
  <c r="AP235" i="5"/>
  <c r="AQ235" i="5"/>
  <c r="AU235" i="5"/>
  <c r="AV235" i="5"/>
  <c r="AW235" i="5"/>
  <c r="AX235" i="5"/>
  <c r="BB235" i="5"/>
  <c r="BC235" i="5"/>
  <c r="BD235" i="5"/>
  <c r="BE235" i="5"/>
  <c r="BI235" i="5"/>
  <c r="BJ235" i="5"/>
  <c r="BK235" i="5"/>
  <c r="BL235" i="5"/>
  <c r="BP235" i="5"/>
  <c r="BQ235" i="5"/>
  <c r="BR235" i="5"/>
  <c r="BS235" i="5"/>
  <c r="BW235" i="5"/>
  <c r="BX235" i="5"/>
  <c r="BY235" i="5"/>
  <c r="BZ235" i="5"/>
  <c r="CD235" i="5"/>
  <c r="CE235" i="5"/>
  <c r="CF235" i="5"/>
  <c r="CG235" i="5"/>
  <c r="CK235" i="5"/>
  <c r="CL235" i="5"/>
  <c r="CM235" i="5"/>
  <c r="CN235" i="5"/>
  <c r="CR235" i="5"/>
  <c r="CS235" i="5"/>
  <c r="CT235" i="5"/>
  <c r="V236" i="5"/>
  <c r="Z236" i="5"/>
  <c r="AA236" i="5"/>
  <c r="AB236" i="5"/>
  <c r="AC236" i="5"/>
  <c r="AG236" i="5"/>
  <c r="AH236" i="5"/>
  <c r="AI236" i="5"/>
  <c r="AJ236" i="5"/>
  <c r="AN236" i="5"/>
  <c r="AO236" i="5"/>
  <c r="AP236" i="5"/>
  <c r="AQ236" i="5"/>
  <c r="AU236" i="5"/>
  <c r="AV236" i="5"/>
  <c r="AW236" i="5"/>
  <c r="AX236" i="5"/>
  <c r="BB236" i="5"/>
  <c r="BC236" i="5"/>
  <c r="BD236" i="5"/>
  <c r="BE236" i="5"/>
  <c r="BI236" i="5"/>
  <c r="BJ236" i="5"/>
  <c r="BK236" i="5"/>
  <c r="BL236" i="5"/>
  <c r="BP236" i="5"/>
  <c r="BQ236" i="5"/>
  <c r="BR236" i="5"/>
  <c r="BS236" i="5"/>
  <c r="BW236" i="5"/>
  <c r="BX236" i="5"/>
  <c r="BY236" i="5"/>
  <c r="BZ236" i="5"/>
  <c r="CD236" i="5"/>
  <c r="CE236" i="5"/>
  <c r="CF236" i="5"/>
  <c r="CG236" i="5"/>
  <c r="CK236" i="5"/>
  <c r="CL236" i="5"/>
  <c r="CM236" i="5"/>
  <c r="CN236" i="5"/>
  <c r="CR236" i="5"/>
  <c r="CS236" i="5"/>
  <c r="CT236" i="5"/>
  <c r="V237" i="5"/>
  <c r="Z237" i="5"/>
  <c r="AA237" i="5"/>
  <c r="AB237" i="5"/>
  <c r="AC237" i="5"/>
  <c r="AG237" i="5"/>
  <c r="AH237" i="5"/>
  <c r="AI237" i="5"/>
  <c r="AJ237" i="5"/>
  <c r="AN237" i="5"/>
  <c r="AO237" i="5"/>
  <c r="AP237" i="5"/>
  <c r="AQ237" i="5"/>
  <c r="AU237" i="5"/>
  <c r="AV237" i="5"/>
  <c r="AW237" i="5"/>
  <c r="AX237" i="5"/>
  <c r="BB237" i="5"/>
  <c r="BC237" i="5"/>
  <c r="BD237" i="5"/>
  <c r="BE237" i="5"/>
  <c r="BI237" i="5"/>
  <c r="BJ237" i="5"/>
  <c r="BK237" i="5"/>
  <c r="BL237" i="5"/>
  <c r="BP237" i="5"/>
  <c r="BQ237" i="5"/>
  <c r="BR237" i="5"/>
  <c r="BS237" i="5"/>
  <c r="BW237" i="5"/>
  <c r="BX237" i="5"/>
  <c r="BY237" i="5"/>
  <c r="BZ237" i="5"/>
  <c r="CD237" i="5"/>
  <c r="CE237" i="5"/>
  <c r="CF237" i="5"/>
  <c r="CG237" i="5"/>
  <c r="CK237" i="5"/>
  <c r="CL237" i="5"/>
  <c r="CM237" i="5"/>
  <c r="CN237" i="5"/>
  <c r="CR237" i="5"/>
  <c r="CS237" i="5"/>
  <c r="CT237" i="5"/>
  <c r="Z2" i="5"/>
  <c r="AA2" i="5"/>
  <c r="AB2" i="5"/>
  <c r="AC2" i="5"/>
  <c r="AG2" i="5"/>
  <c r="AH2" i="5"/>
  <c r="AI2" i="5"/>
  <c r="AJ2" i="5"/>
  <c r="AN2" i="5"/>
  <c r="AO2" i="5"/>
  <c r="AP2" i="5"/>
  <c r="AQ2" i="5"/>
  <c r="AU2" i="5"/>
  <c r="AV2" i="5"/>
  <c r="AW2" i="5"/>
  <c r="AX2" i="5"/>
  <c r="BB2" i="5"/>
  <c r="BC2" i="5"/>
  <c r="BD2" i="5"/>
  <c r="BE2" i="5"/>
  <c r="BI2" i="5"/>
  <c r="BJ2" i="5"/>
  <c r="BK2" i="5"/>
  <c r="BL2" i="5"/>
  <c r="BP2" i="5"/>
  <c r="BQ2" i="5"/>
  <c r="BR2" i="5"/>
  <c r="BS2" i="5"/>
  <c r="BW2" i="5"/>
  <c r="BX2" i="5"/>
  <c r="BY2" i="5"/>
  <c r="BZ2" i="5"/>
  <c r="CD2" i="5"/>
  <c r="CE2" i="5"/>
  <c r="CF2" i="5"/>
  <c r="CG2" i="5"/>
  <c r="CK2" i="5"/>
  <c r="CL2" i="5"/>
  <c r="CM2" i="5"/>
  <c r="CN2" i="5"/>
  <c r="CR2" i="5"/>
  <c r="CS2" i="5"/>
  <c r="CT2" i="5"/>
  <c r="U237" i="5"/>
  <c r="T237" i="5"/>
  <c r="S237" i="5"/>
  <c r="R237" i="5"/>
  <c r="Q237" i="5"/>
  <c r="P237" i="5"/>
  <c r="O237" i="5"/>
  <c r="N237" i="5"/>
  <c r="M237" i="5"/>
  <c r="L237" i="5"/>
  <c r="J237" i="5"/>
  <c r="I237" i="5"/>
  <c r="U236" i="5"/>
  <c r="T236" i="5"/>
  <c r="S236" i="5"/>
  <c r="R236" i="5"/>
  <c r="Q236" i="5"/>
  <c r="P236" i="5"/>
  <c r="O236" i="5"/>
  <c r="N236" i="5"/>
  <c r="M236" i="5"/>
  <c r="L236" i="5"/>
  <c r="J236" i="5"/>
  <c r="I236" i="5"/>
  <c r="U235" i="5"/>
  <c r="T235" i="5"/>
  <c r="S235" i="5"/>
  <c r="R235" i="5"/>
  <c r="Q235" i="5"/>
  <c r="P235" i="5"/>
  <c r="O235" i="5"/>
  <c r="N235" i="5"/>
  <c r="M235" i="5"/>
  <c r="L235" i="5"/>
  <c r="J235" i="5"/>
  <c r="I235" i="5"/>
  <c r="U234" i="5"/>
  <c r="T234" i="5"/>
  <c r="S234" i="5"/>
  <c r="R234" i="5"/>
  <c r="Q234" i="5"/>
  <c r="P234" i="5"/>
  <c r="O234" i="5"/>
  <c r="N234" i="5"/>
  <c r="M234" i="5"/>
  <c r="L234" i="5"/>
  <c r="J234" i="5"/>
  <c r="I234" i="5"/>
  <c r="U233" i="5"/>
  <c r="T233" i="5"/>
  <c r="S233" i="5"/>
  <c r="R233" i="5"/>
  <c r="Q233" i="5"/>
  <c r="P233" i="5"/>
  <c r="O233" i="5"/>
  <c r="N233" i="5"/>
  <c r="M233" i="5"/>
  <c r="L233" i="5"/>
  <c r="J233" i="5"/>
  <c r="I233" i="5"/>
  <c r="U232" i="5"/>
  <c r="T232" i="5"/>
  <c r="S232" i="5"/>
  <c r="R232" i="5"/>
  <c r="Q232" i="5"/>
  <c r="P232" i="5"/>
  <c r="O232" i="5"/>
  <c r="N232" i="5"/>
  <c r="M232" i="5"/>
  <c r="L232" i="5"/>
  <c r="J232" i="5"/>
  <c r="I232" i="5"/>
  <c r="U231" i="5"/>
  <c r="T231" i="5"/>
  <c r="S231" i="5"/>
  <c r="R231" i="5"/>
  <c r="Q231" i="5"/>
  <c r="P231" i="5"/>
  <c r="O231" i="5"/>
  <c r="N231" i="5"/>
  <c r="M231" i="5"/>
  <c r="L231" i="5"/>
  <c r="J231" i="5"/>
  <c r="I231" i="5"/>
  <c r="U230" i="5"/>
  <c r="T230" i="5"/>
  <c r="S230" i="5"/>
  <c r="R230" i="5"/>
  <c r="Q230" i="5"/>
  <c r="P230" i="5"/>
  <c r="O230" i="5"/>
  <c r="N230" i="5"/>
  <c r="M230" i="5"/>
  <c r="L230" i="5"/>
  <c r="J230" i="5"/>
  <c r="I230" i="5"/>
  <c r="U229" i="5"/>
  <c r="T229" i="5"/>
  <c r="S229" i="5"/>
  <c r="R229" i="5"/>
  <c r="Q229" i="5"/>
  <c r="P229" i="5"/>
  <c r="O229" i="5"/>
  <c r="N229" i="5"/>
  <c r="M229" i="5"/>
  <c r="L229" i="5"/>
  <c r="J229" i="5"/>
  <c r="I229" i="5"/>
  <c r="U228" i="5"/>
  <c r="T228" i="5"/>
  <c r="S228" i="5"/>
  <c r="R228" i="5"/>
  <c r="Q228" i="5"/>
  <c r="P228" i="5"/>
  <c r="O228" i="5"/>
  <c r="N228" i="5"/>
  <c r="M228" i="5"/>
  <c r="L228" i="5"/>
  <c r="J228" i="5"/>
  <c r="I228" i="5"/>
  <c r="U227" i="5"/>
  <c r="T227" i="5"/>
  <c r="S227" i="5"/>
  <c r="R227" i="5"/>
  <c r="Q227" i="5"/>
  <c r="P227" i="5"/>
  <c r="O227" i="5"/>
  <c r="N227" i="5"/>
  <c r="M227" i="5"/>
  <c r="L227" i="5"/>
  <c r="J227" i="5"/>
  <c r="I227" i="5"/>
  <c r="U226" i="5"/>
  <c r="T226" i="5"/>
  <c r="S226" i="5"/>
  <c r="R226" i="5"/>
  <c r="Q226" i="5"/>
  <c r="P226" i="5"/>
  <c r="O226" i="5"/>
  <c r="N226" i="5"/>
  <c r="M226" i="5"/>
  <c r="L226" i="5"/>
  <c r="J226" i="5"/>
  <c r="I226" i="5"/>
  <c r="U225" i="5"/>
  <c r="T225" i="5"/>
  <c r="S225" i="5"/>
  <c r="R225" i="5"/>
  <c r="Q225" i="5"/>
  <c r="P225" i="5"/>
  <c r="O225" i="5"/>
  <c r="N225" i="5"/>
  <c r="M225" i="5"/>
  <c r="L225" i="5"/>
  <c r="J225" i="5"/>
  <c r="I225" i="5"/>
  <c r="U224" i="5"/>
  <c r="T224" i="5"/>
  <c r="S224" i="5"/>
  <c r="R224" i="5"/>
  <c r="Q224" i="5"/>
  <c r="P224" i="5"/>
  <c r="O224" i="5"/>
  <c r="N224" i="5"/>
  <c r="M224" i="5"/>
  <c r="L224" i="5"/>
  <c r="J224" i="5"/>
  <c r="I224" i="5"/>
  <c r="U223" i="5"/>
  <c r="T223" i="5"/>
  <c r="S223" i="5"/>
  <c r="R223" i="5"/>
  <c r="Q223" i="5"/>
  <c r="P223" i="5"/>
  <c r="O223" i="5"/>
  <c r="N223" i="5"/>
  <c r="M223" i="5"/>
  <c r="L223" i="5"/>
  <c r="J223" i="5"/>
  <c r="I223" i="5"/>
  <c r="U222" i="5"/>
  <c r="T222" i="5"/>
  <c r="S222" i="5"/>
  <c r="R222" i="5"/>
  <c r="Q222" i="5"/>
  <c r="P222" i="5"/>
  <c r="O222" i="5"/>
  <c r="N222" i="5"/>
  <c r="M222" i="5"/>
  <c r="L222" i="5"/>
  <c r="J222" i="5"/>
  <c r="I222" i="5"/>
  <c r="U221" i="5"/>
  <c r="T221" i="5"/>
  <c r="S221" i="5"/>
  <c r="R221" i="5"/>
  <c r="Q221" i="5"/>
  <c r="P221" i="5"/>
  <c r="O221" i="5"/>
  <c r="N221" i="5"/>
  <c r="M221" i="5"/>
  <c r="L221" i="5"/>
  <c r="J221" i="5"/>
  <c r="I221" i="5"/>
  <c r="U220" i="5"/>
  <c r="T220" i="5"/>
  <c r="S220" i="5"/>
  <c r="R220" i="5"/>
  <c r="Q220" i="5"/>
  <c r="P220" i="5"/>
  <c r="O220" i="5"/>
  <c r="N220" i="5"/>
  <c r="M220" i="5"/>
  <c r="L220" i="5"/>
  <c r="J220" i="5"/>
  <c r="I220" i="5"/>
  <c r="U219" i="5"/>
  <c r="T219" i="5"/>
  <c r="S219" i="5"/>
  <c r="R219" i="5"/>
  <c r="Q219" i="5"/>
  <c r="P219" i="5"/>
  <c r="O219" i="5"/>
  <c r="N219" i="5"/>
  <c r="M219" i="5"/>
  <c r="L219" i="5"/>
  <c r="J219" i="5"/>
  <c r="I219" i="5"/>
  <c r="U218" i="5"/>
  <c r="T218" i="5"/>
  <c r="S218" i="5"/>
  <c r="R218" i="5"/>
  <c r="Q218" i="5"/>
  <c r="P218" i="5"/>
  <c r="O218" i="5"/>
  <c r="N218" i="5"/>
  <c r="M218" i="5"/>
  <c r="L218" i="5"/>
  <c r="J218" i="5"/>
  <c r="I218" i="5"/>
  <c r="U217" i="5"/>
  <c r="T217" i="5"/>
  <c r="S217" i="5"/>
  <c r="R217" i="5"/>
  <c r="Q217" i="5"/>
  <c r="P217" i="5"/>
  <c r="O217" i="5"/>
  <c r="N217" i="5"/>
  <c r="M217" i="5"/>
  <c r="L217" i="5"/>
  <c r="J217" i="5"/>
  <c r="I217" i="5"/>
  <c r="U216" i="5"/>
  <c r="T216" i="5"/>
  <c r="S216" i="5"/>
  <c r="R216" i="5"/>
  <c r="Q216" i="5"/>
  <c r="P216" i="5"/>
  <c r="O216" i="5"/>
  <c r="N216" i="5"/>
  <c r="M216" i="5"/>
  <c r="L216" i="5"/>
  <c r="J216" i="5"/>
  <c r="I216" i="5"/>
  <c r="U215" i="5"/>
  <c r="T215" i="5"/>
  <c r="S215" i="5"/>
  <c r="R215" i="5"/>
  <c r="Q215" i="5"/>
  <c r="P215" i="5"/>
  <c r="O215" i="5"/>
  <c r="N215" i="5"/>
  <c r="M215" i="5"/>
  <c r="L215" i="5"/>
  <c r="J215" i="5"/>
  <c r="I215" i="5"/>
  <c r="U214" i="5"/>
  <c r="T214" i="5"/>
  <c r="S214" i="5"/>
  <c r="R214" i="5"/>
  <c r="Q214" i="5"/>
  <c r="P214" i="5"/>
  <c r="O214" i="5"/>
  <c r="N214" i="5"/>
  <c r="M214" i="5"/>
  <c r="L214" i="5"/>
  <c r="J214" i="5"/>
  <c r="I214" i="5"/>
  <c r="U213" i="5"/>
  <c r="T213" i="5"/>
  <c r="S213" i="5"/>
  <c r="R213" i="5"/>
  <c r="Q213" i="5"/>
  <c r="P213" i="5"/>
  <c r="O213" i="5"/>
  <c r="N213" i="5"/>
  <c r="M213" i="5"/>
  <c r="L213" i="5"/>
  <c r="J213" i="5"/>
  <c r="I213" i="5"/>
  <c r="U212" i="5"/>
  <c r="T212" i="5"/>
  <c r="S212" i="5"/>
  <c r="R212" i="5"/>
  <c r="Q212" i="5"/>
  <c r="P212" i="5"/>
  <c r="O212" i="5"/>
  <c r="N212" i="5"/>
  <c r="M212" i="5"/>
  <c r="L212" i="5"/>
  <c r="J212" i="5"/>
  <c r="I212" i="5"/>
  <c r="U211" i="5"/>
  <c r="T211" i="5"/>
  <c r="S211" i="5"/>
  <c r="R211" i="5"/>
  <c r="Q211" i="5"/>
  <c r="P211" i="5"/>
  <c r="O211" i="5"/>
  <c r="N211" i="5"/>
  <c r="M211" i="5"/>
  <c r="L211" i="5"/>
  <c r="J211" i="5"/>
  <c r="I211" i="5"/>
  <c r="U210" i="5"/>
  <c r="T210" i="5"/>
  <c r="S210" i="5"/>
  <c r="R210" i="5"/>
  <c r="Q210" i="5"/>
  <c r="P210" i="5"/>
  <c r="O210" i="5"/>
  <c r="N210" i="5"/>
  <c r="M210" i="5"/>
  <c r="L210" i="5"/>
  <c r="J210" i="5"/>
  <c r="I210" i="5"/>
  <c r="U209" i="5"/>
  <c r="T209" i="5"/>
  <c r="S209" i="5"/>
  <c r="R209" i="5"/>
  <c r="Q209" i="5"/>
  <c r="P209" i="5"/>
  <c r="O209" i="5"/>
  <c r="N209" i="5"/>
  <c r="M209" i="5"/>
  <c r="L209" i="5"/>
  <c r="J209" i="5"/>
  <c r="I209" i="5"/>
  <c r="U208" i="5"/>
  <c r="T208" i="5"/>
  <c r="S208" i="5"/>
  <c r="R208" i="5"/>
  <c r="Q208" i="5"/>
  <c r="P208" i="5"/>
  <c r="O208" i="5"/>
  <c r="N208" i="5"/>
  <c r="M208" i="5"/>
  <c r="L208" i="5"/>
  <c r="J208" i="5"/>
  <c r="I208" i="5"/>
  <c r="U207" i="5"/>
  <c r="T207" i="5"/>
  <c r="S207" i="5"/>
  <c r="R207" i="5"/>
  <c r="Q207" i="5"/>
  <c r="P207" i="5"/>
  <c r="O207" i="5"/>
  <c r="N207" i="5"/>
  <c r="M207" i="5"/>
  <c r="L207" i="5"/>
  <c r="J207" i="5"/>
  <c r="I207" i="5"/>
  <c r="U206" i="5"/>
  <c r="T206" i="5"/>
  <c r="S206" i="5"/>
  <c r="R206" i="5"/>
  <c r="Q206" i="5"/>
  <c r="P206" i="5"/>
  <c r="O206" i="5"/>
  <c r="N206" i="5"/>
  <c r="M206" i="5"/>
  <c r="L206" i="5"/>
  <c r="J206" i="5"/>
  <c r="I206" i="5"/>
  <c r="U205" i="5"/>
  <c r="T205" i="5"/>
  <c r="S205" i="5"/>
  <c r="R205" i="5"/>
  <c r="Q205" i="5"/>
  <c r="P205" i="5"/>
  <c r="O205" i="5"/>
  <c r="N205" i="5"/>
  <c r="M205" i="5"/>
  <c r="L205" i="5"/>
  <c r="J205" i="5"/>
  <c r="I205" i="5"/>
  <c r="U204" i="5"/>
  <c r="T204" i="5"/>
  <c r="S204" i="5"/>
  <c r="R204" i="5"/>
  <c r="Q204" i="5"/>
  <c r="P204" i="5"/>
  <c r="O204" i="5"/>
  <c r="N204" i="5"/>
  <c r="M204" i="5"/>
  <c r="L204" i="5"/>
  <c r="J204" i="5"/>
  <c r="I204" i="5"/>
  <c r="U203" i="5"/>
  <c r="T203" i="5"/>
  <c r="S203" i="5"/>
  <c r="R203" i="5"/>
  <c r="Q203" i="5"/>
  <c r="P203" i="5"/>
  <c r="O203" i="5"/>
  <c r="N203" i="5"/>
  <c r="M203" i="5"/>
  <c r="L203" i="5"/>
  <c r="J203" i="5"/>
  <c r="I203" i="5"/>
  <c r="U202" i="5"/>
  <c r="T202" i="5"/>
  <c r="S202" i="5"/>
  <c r="R202" i="5"/>
  <c r="Q202" i="5"/>
  <c r="P202" i="5"/>
  <c r="O202" i="5"/>
  <c r="N202" i="5"/>
  <c r="M202" i="5"/>
  <c r="L202" i="5"/>
  <c r="J202" i="5"/>
  <c r="I202" i="5"/>
  <c r="U201" i="5"/>
  <c r="T201" i="5"/>
  <c r="S201" i="5"/>
  <c r="R201" i="5"/>
  <c r="Q201" i="5"/>
  <c r="P201" i="5"/>
  <c r="O201" i="5"/>
  <c r="N201" i="5"/>
  <c r="M201" i="5"/>
  <c r="L201" i="5"/>
  <c r="J201" i="5"/>
  <c r="I201" i="5"/>
  <c r="U200" i="5"/>
  <c r="T200" i="5"/>
  <c r="S200" i="5"/>
  <c r="R200" i="5"/>
  <c r="Q200" i="5"/>
  <c r="P200" i="5"/>
  <c r="O200" i="5"/>
  <c r="N200" i="5"/>
  <c r="M200" i="5"/>
  <c r="L200" i="5"/>
  <c r="J200" i="5"/>
  <c r="I200" i="5"/>
  <c r="U199" i="5"/>
  <c r="T199" i="5"/>
  <c r="S199" i="5"/>
  <c r="R199" i="5"/>
  <c r="Q199" i="5"/>
  <c r="P199" i="5"/>
  <c r="O199" i="5"/>
  <c r="N199" i="5"/>
  <c r="M199" i="5"/>
  <c r="L199" i="5"/>
  <c r="J199" i="5"/>
  <c r="I199" i="5"/>
  <c r="U198" i="5"/>
  <c r="T198" i="5"/>
  <c r="S198" i="5"/>
  <c r="R198" i="5"/>
  <c r="Q198" i="5"/>
  <c r="P198" i="5"/>
  <c r="O198" i="5"/>
  <c r="N198" i="5"/>
  <c r="M198" i="5"/>
  <c r="L198" i="5"/>
  <c r="J198" i="5"/>
  <c r="I198" i="5"/>
  <c r="U197" i="5"/>
  <c r="T197" i="5"/>
  <c r="S197" i="5"/>
  <c r="R197" i="5"/>
  <c r="Q197" i="5"/>
  <c r="P197" i="5"/>
  <c r="O197" i="5"/>
  <c r="N197" i="5"/>
  <c r="M197" i="5"/>
  <c r="L197" i="5"/>
  <c r="J197" i="5"/>
  <c r="I197" i="5"/>
  <c r="U196" i="5"/>
  <c r="T196" i="5"/>
  <c r="S196" i="5"/>
  <c r="R196" i="5"/>
  <c r="Q196" i="5"/>
  <c r="P196" i="5"/>
  <c r="O196" i="5"/>
  <c r="N196" i="5"/>
  <c r="M196" i="5"/>
  <c r="L196" i="5"/>
  <c r="J196" i="5"/>
  <c r="I196" i="5"/>
  <c r="U195" i="5"/>
  <c r="T195" i="5"/>
  <c r="S195" i="5"/>
  <c r="R195" i="5"/>
  <c r="Q195" i="5"/>
  <c r="P195" i="5"/>
  <c r="O195" i="5"/>
  <c r="N195" i="5"/>
  <c r="M195" i="5"/>
  <c r="L195" i="5"/>
  <c r="J195" i="5"/>
  <c r="I195" i="5"/>
  <c r="U194" i="5"/>
  <c r="T194" i="5"/>
  <c r="S194" i="5"/>
  <c r="R194" i="5"/>
  <c r="Q194" i="5"/>
  <c r="P194" i="5"/>
  <c r="O194" i="5"/>
  <c r="N194" i="5"/>
  <c r="M194" i="5"/>
  <c r="L194" i="5"/>
  <c r="J194" i="5"/>
  <c r="I194" i="5"/>
  <c r="U193" i="5"/>
  <c r="T193" i="5"/>
  <c r="S193" i="5"/>
  <c r="R193" i="5"/>
  <c r="Q193" i="5"/>
  <c r="P193" i="5"/>
  <c r="O193" i="5"/>
  <c r="N193" i="5"/>
  <c r="M193" i="5"/>
  <c r="L193" i="5"/>
  <c r="J193" i="5"/>
  <c r="I193" i="5"/>
  <c r="U192" i="5"/>
  <c r="T192" i="5"/>
  <c r="S192" i="5"/>
  <c r="R192" i="5"/>
  <c r="Q192" i="5"/>
  <c r="P192" i="5"/>
  <c r="O192" i="5"/>
  <c r="N192" i="5"/>
  <c r="M192" i="5"/>
  <c r="L192" i="5"/>
  <c r="J192" i="5"/>
  <c r="I192" i="5"/>
  <c r="U191" i="5"/>
  <c r="T191" i="5"/>
  <c r="S191" i="5"/>
  <c r="R191" i="5"/>
  <c r="Q191" i="5"/>
  <c r="P191" i="5"/>
  <c r="O191" i="5"/>
  <c r="N191" i="5"/>
  <c r="M191" i="5"/>
  <c r="L191" i="5"/>
  <c r="J191" i="5"/>
  <c r="I191" i="5"/>
  <c r="U190" i="5"/>
  <c r="T190" i="5"/>
  <c r="S190" i="5"/>
  <c r="R190" i="5"/>
  <c r="Q190" i="5"/>
  <c r="P190" i="5"/>
  <c r="O190" i="5"/>
  <c r="N190" i="5"/>
  <c r="M190" i="5"/>
  <c r="L190" i="5"/>
  <c r="J190" i="5"/>
  <c r="I190" i="5"/>
  <c r="U189" i="5"/>
  <c r="T189" i="5"/>
  <c r="S189" i="5"/>
  <c r="R189" i="5"/>
  <c r="Q189" i="5"/>
  <c r="P189" i="5"/>
  <c r="O189" i="5"/>
  <c r="N189" i="5"/>
  <c r="M189" i="5"/>
  <c r="L189" i="5"/>
  <c r="J189" i="5"/>
  <c r="I189" i="5"/>
  <c r="U188" i="5"/>
  <c r="T188" i="5"/>
  <c r="S188" i="5"/>
  <c r="R188" i="5"/>
  <c r="Q188" i="5"/>
  <c r="P188" i="5"/>
  <c r="O188" i="5"/>
  <c r="N188" i="5"/>
  <c r="M188" i="5"/>
  <c r="L188" i="5"/>
  <c r="J188" i="5"/>
  <c r="I188" i="5"/>
  <c r="U187" i="5"/>
  <c r="T187" i="5"/>
  <c r="S187" i="5"/>
  <c r="R187" i="5"/>
  <c r="Q187" i="5"/>
  <c r="P187" i="5"/>
  <c r="O187" i="5"/>
  <c r="N187" i="5"/>
  <c r="M187" i="5"/>
  <c r="L187" i="5"/>
  <c r="J187" i="5"/>
  <c r="I187" i="5"/>
  <c r="U186" i="5"/>
  <c r="T186" i="5"/>
  <c r="S186" i="5"/>
  <c r="R186" i="5"/>
  <c r="Q186" i="5"/>
  <c r="P186" i="5"/>
  <c r="O186" i="5"/>
  <c r="N186" i="5"/>
  <c r="M186" i="5"/>
  <c r="L186" i="5"/>
  <c r="J186" i="5"/>
  <c r="I186" i="5"/>
  <c r="U185" i="5"/>
  <c r="T185" i="5"/>
  <c r="S185" i="5"/>
  <c r="R185" i="5"/>
  <c r="Q185" i="5"/>
  <c r="P185" i="5"/>
  <c r="O185" i="5"/>
  <c r="N185" i="5"/>
  <c r="M185" i="5"/>
  <c r="L185" i="5"/>
  <c r="J185" i="5"/>
  <c r="I185" i="5"/>
  <c r="U184" i="5"/>
  <c r="T184" i="5"/>
  <c r="S184" i="5"/>
  <c r="R184" i="5"/>
  <c r="Q184" i="5"/>
  <c r="P184" i="5"/>
  <c r="O184" i="5"/>
  <c r="N184" i="5"/>
  <c r="M184" i="5"/>
  <c r="L184" i="5"/>
  <c r="J184" i="5"/>
  <c r="I184" i="5"/>
  <c r="U183" i="5"/>
  <c r="T183" i="5"/>
  <c r="S183" i="5"/>
  <c r="R183" i="5"/>
  <c r="Q183" i="5"/>
  <c r="P183" i="5"/>
  <c r="O183" i="5"/>
  <c r="N183" i="5"/>
  <c r="M183" i="5"/>
  <c r="L183" i="5"/>
  <c r="J183" i="5"/>
  <c r="I183" i="5"/>
  <c r="U182" i="5"/>
  <c r="T182" i="5"/>
  <c r="S182" i="5"/>
  <c r="R182" i="5"/>
  <c r="Q182" i="5"/>
  <c r="P182" i="5"/>
  <c r="O182" i="5"/>
  <c r="N182" i="5"/>
  <c r="M182" i="5"/>
  <c r="L182" i="5"/>
  <c r="J182" i="5"/>
  <c r="I182" i="5"/>
  <c r="U181" i="5"/>
  <c r="T181" i="5"/>
  <c r="S181" i="5"/>
  <c r="R181" i="5"/>
  <c r="Q181" i="5"/>
  <c r="P181" i="5"/>
  <c r="O181" i="5"/>
  <c r="N181" i="5"/>
  <c r="M181" i="5"/>
  <c r="L181" i="5"/>
  <c r="J181" i="5"/>
  <c r="I181" i="5"/>
  <c r="U180" i="5"/>
  <c r="T180" i="5"/>
  <c r="S180" i="5"/>
  <c r="R180" i="5"/>
  <c r="Q180" i="5"/>
  <c r="P180" i="5"/>
  <c r="O180" i="5"/>
  <c r="N180" i="5"/>
  <c r="M180" i="5"/>
  <c r="L180" i="5"/>
  <c r="J180" i="5"/>
  <c r="I180" i="5"/>
  <c r="U179" i="5"/>
  <c r="T179" i="5"/>
  <c r="S179" i="5"/>
  <c r="R179" i="5"/>
  <c r="Q179" i="5"/>
  <c r="P179" i="5"/>
  <c r="O179" i="5"/>
  <c r="N179" i="5"/>
  <c r="M179" i="5"/>
  <c r="L179" i="5"/>
  <c r="J179" i="5"/>
  <c r="I179" i="5"/>
  <c r="U178" i="5"/>
  <c r="T178" i="5"/>
  <c r="S178" i="5"/>
  <c r="R178" i="5"/>
  <c r="Q178" i="5"/>
  <c r="P178" i="5"/>
  <c r="O178" i="5"/>
  <c r="N178" i="5"/>
  <c r="M178" i="5"/>
  <c r="L178" i="5"/>
  <c r="J178" i="5"/>
  <c r="I178" i="5"/>
  <c r="U177" i="5"/>
  <c r="T177" i="5"/>
  <c r="S177" i="5"/>
  <c r="R177" i="5"/>
  <c r="Q177" i="5"/>
  <c r="P177" i="5"/>
  <c r="O177" i="5"/>
  <c r="N177" i="5"/>
  <c r="M177" i="5"/>
  <c r="L177" i="5"/>
  <c r="J177" i="5"/>
  <c r="I177" i="5"/>
  <c r="U176" i="5"/>
  <c r="T176" i="5"/>
  <c r="S176" i="5"/>
  <c r="R176" i="5"/>
  <c r="Q176" i="5"/>
  <c r="P176" i="5"/>
  <c r="O176" i="5"/>
  <c r="N176" i="5"/>
  <c r="M176" i="5"/>
  <c r="L176" i="5"/>
  <c r="J176" i="5"/>
  <c r="I176" i="5"/>
  <c r="U175" i="5"/>
  <c r="T175" i="5"/>
  <c r="S175" i="5"/>
  <c r="R175" i="5"/>
  <c r="Q175" i="5"/>
  <c r="P175" i="5"/>
  <c r="O175" i="5"/>
  <c r="N175" i="5"/>
  <c r="M175" i="5"/>
  <c r="L175" i="5"/>
  <c r="J175" i="5"/>
  <c r="I175" i="5"/>
  <c r="U174" i="5"/>
  <c r="T174" i="5"/>
  <c r="S174" i="5"/>
  <c r="R174" i="5"/>
  <c r="Q174" i="5"/>
  <c r="P174" i="5"/>
  <c r="O174" i="5"/>
  <c r="N174" i="5"/>
  <c r="M174" i="5"/>
  <c r="L174" i="5"/>
  <c r="J174" i="5"/>
  <c r="I174" i="5"/>
  <c r="U173" i="5"/>
  <c r="T173" i="5"/>
  <c r="S173" i="5"/>
  <c r="R173" i="5"/>
  <c r="Q173" i="5"/>
  <c r="P173" i="5"/>
  <c r="O173" i="5"/>
  <c r="N173" i="5"/>
  <c r="M173" i="5"/>
  <c r="L173" i="5"/>
  <c r="J173" i="5"/>
  <c r="I173" i="5"/>
  <c r="U172" i="5"/>
  <c r="T172" i="5"/>
  <c r="S172" i="5"/>
  <c r="R172" i="5"/>
  <c r="Q172" i="5"/>
  <c r="P172" i="5"/>
  <c r="O172" i="5"/>
  <c r="N172" i="5"/>
  <c r="M172" i="5"/>
  <c r="L172" i="5"/>
  <c r="J172" i="5"/>
  <c r="I172" i="5"/>
  <c r="U171" i="5"/>
  <c r="T171" i="5"/>
  <c r="S171" i="5"/>
  <c r="R171" i="5"/>
  <c r="Q171" i="5"/>
  <c r="P171" i="5"/>
  <c r="O171" i="5"/>
  <c r="N171" i="5"/>
  <c r="M171" i="5"/>
  <c r="L171" i="5"/>
  <c r="J171" i="5"/>
  <c r="I171" i="5"/>
  <c r="U170" i="5"/>
  <c r="T170" i="5"/>
  <c r="S170" i="5"/>
  <c r="R170" i="5"/>
  <c r="Q170" i="5"/>
  <c r="P170" i="5"/>
  <c r="O170" i="5"/>
  <c r="N170" i="5"/>
  <c r="M170" i="5"/>
  <c r="L170" i="5"/>
  <c r="J170" i="5"/>
  <c r="I170" i="5"/>
  <c r="U169" i="5"/>
  <c r="T169" i="5"/>
  <c r="S169" i="5"/>
  <c r="R169" i="5"/>
  <c r="Q169" i="5"/>
  <c r="P169" i="5"/>
  <c r="O169" i="5"/>
  <c r="N169" i="5"/>
  <c r="M169" i="5"/>
  <c r="L169" i="5"/>
  <c r="J169" i="5"/>
  <c r="I169" i="5"/>
  <c r="U168" i="5"/>
  <c r="T168" i="5"/>
  <c r="S168" i="5"/>
  <c r="R168" i="5"/>
  <c r="Q168" i="5"/>
  <c r="P168" i="5"/>
  <c r="O168" i="5"/>
  <c r="N168" i="5"/>
  <c r="M168" i="5"/>
  <c r="L168" i="5"/>
  <c r="J168" i="5"/>
  <c r="I168" i="5"/>
  <c r="U167" i="5"/>
  <c r="T167" i="5"/>
  <c r="S167" i="5"/>
  <c r="R167" i="5"/>
  <c r="Q167" i="5"/>
  <c r="P167" i="5"/>
  <c r="O167" i="5"/>
  <c r="N167" i="5"/>
  <c r="M167" i="5"/>
  <c r="L167" i="5"/>
  <c r="J167" i="5"/>
  <c r="I167" i="5"/>
  <c r="U166" i="5"/>
  <c r="T166" i="5"/>
  <c r="S166" i="5"/>
  <c r="R166" i="5"/>
  <c r="Q166" i="5"/>
  <c r="P166" i="5"/>
  <c r="O166" i="5"/>
  <c r="N166" i="5"/>
  <c r="M166" i="5"/>
  <c r="L166" i="5"/>
  <c r="J166" i="5"/>
  <c r="I166" i="5"/>
  <c r="U165" i="5"/>
  <c r="T165" i="5"/>
  <c r="S165" i="5"/>
  <c r="R165" i="5"/>
  <c r="Q165" i="5"/>
  <c r="P165" i="5"/>
  <c r="O165" i="5"/>
  <c r="N165" i="5"/>
  <c r="M165" i="5"/>
  <c r="L165" i="5"/>
  <c r="J165" i="5"/>
  <c r="I165" i="5"/>
  <c r="U164" i="5"/>
  <c r="T164" i="5"/>
  <c r="S164" i="5"/>
  <c r="R164" i="5"/>
  <c r="Q164" i="5"/>
  <c r="P164" i="5"/>
  <c r="O164" i="5"/>
  <c r="N164" i="5"/>
  <c r="M164" i="5"/>
  <c r="L164" i="5"/>
  <c r="J164" i="5"/>
  <c r="I164" i="5"/>
  <c r="U163" i="5"/>
  <c r="T163" i="5"/>
  <c r="S163" i="5"/>
  <c r="R163" i="5"/>
  <c r="Q163" i="5"/>
  <c r="P163" i="5"/>
  <c r="O163" i="5"/>
  <c r="N163" i="5"/>
  <c r="M163" i="5"/>
  <c r="L163" i="5"/>
  <c r="J163" i="5"/>
  <c r="I163" i="5"/>
  <c r="U162" i="5"/>
  <c r="T162" i="5"/>
  <c r="S162" i="5"/>
  <c r="R162" i="5"/>
  <c r="Q162" i="5"/>
  <c r="P162" i="5"/>
  <c r="O162" i="5"/>
  <c r="N162" i="5"/>
  <c r="M162" i="5"/>
  <c r="L162" i="5"/>
  <c r="J162" i="5"/>
  <c r="I162" i="5"/>
  <c r="U161" i="5"/>
  <c r="T161" i="5"/>
  <c r="S161" i="5"/>
  <c r="R161" i="5"/>
  <c r="Q161" i="5"/>
  <c r="P161" i="5"/>
  <c r="O161" i="5"/>
  <c r="N161" i="5"/>
  <c r="M161" i="5"/>
  <c r="L161" i="5"/>
  <c r="J161" i="5"/>
  <c r="I161" i="5"/>
  <c r="U160" i="5"/>
  <c r="T160" i="5"/>
  <c r="S160" i="5"/>
  <c r="R160" i="5"/>
  <c r="Q160" i="5"/>
  <c r="P160" i="5"/>
  <c r="O160" i="5"/>
  <c r="N160" i="5"/>
  <c r="M160" i="5"/>
  <c r="L160" i="5"/>
  <c r="J160" i="5"/>
  <c r="I160" i="5"/>
  <c r="U159" i="5"/>
  <c r="T159" i="5"/>
  <c r="S159" i="5"/>
  <c r="R159" i="5"/>
  <c r="Q159" i="5"/>
  <c r="P159" i="5"/>
  <c r="O159" i="5"/>
  <c r="N159" i="5"/>
  <c r="M159" i="5"/>
  <c r="L159" i="5"/>
  <c r="J159" i="5"/>
  <c r="I159" i="5"/>
  <c r="U158" i="5"/>
  <c r="T158" i="5"/>
  <c r="S158" i="5"/>
  <c r="R158" i="5"/>
  <c r="Q158" i="5"/>
  <c r="P158" i="5"/>
  <c r="O158" i="5"/>
  <c r="N158" i="5"/>
  <c r="M158" i="5"/>
  <c r="L158" i="5"/>
  <c r="J158" i="5"/>
  <c r="I158" i="5"/>
  <c r="U157" i="5"/>
  <c r="T157" i="5"/>
  <c r="S157" i="5"/>
  <c r="R157" i="5"/>
  <c r="Q157" i="5"/>
  <c r="P157" i="5"/>
  <c r="O157" i="5"/>
  <c r="N157" i="5"/>
  <c r="M157" i="5"/>
  <c r="L157" i="5"/>
  <c r="J157" i="5"/>
  <c r="I157" i="5"/>
  <c r="U156" i="5"/>
  <c r="T156" i="5"/>
  <c r="S156" i="5"/>
  <c r="R156" i="5"/>
  <c r="Q156" i="5"/>
  <c r="P156" i="5"/>
  <c r="O156" i="5"/>
  <c r="N156" i="5"/>
  <c r="M156" i="5"/>
  <c r="L156" i="5"/>
  <c r="J156" i="5"/>
  <c r="I156" i="5"/>
  <c r="U155" i="5"/>
  <c r="T155" i="5"/>
  <c r="S155" i="5"/>
  <c r="R155" i="5"/>
  <c r="Q155" i="5"/>
  <c r="P155" i="5"/>
  <c r="O155" i="5"/>
  <c r="N155" i="5"/>
  <c r="M155" i="5"/>
  <c r="L155" i="5"/>
  <c r="J155" i="5"/>
  <c r="I155" i="5"/>
  <c r="U154" i="5"/>
  <c r="T154" i="5"/>
  <c r="S154" i="5"/>
  <c r="R154" i="5"/>
  <c r="Q154" i="5"/>
  <c r="P154" i="5"/>
  <c r="O154" i="5"/>
  <c r="N154" i="5"/>
  <c r="M154" i="5"/>
  <c r="L154" i="5"/>
  <c r="J154" i="5"/>
  <c r="I154" i="5"/>
  <c r="U153" i="5"/>
  <c r="T153" i="5"/>
  <c r="S153" i="5"/>
  <c r="R153" i="5"/>
  <c r="Q153" i="5"/>
  <c r="P153" i="5"/>
  <c r="O153" i="5"/>
  <c r="N153" i="5"/>
  <c r="M153" i="5"/>
  <c r="L153" i="5"/>
  <c r="J153" i="5"/>
  <c r="I153" i="5"/>
  <c r="U152" i="5"/>
  <c r="T152" i="5"/>
  <c r="S152" i="5"/>
  <c r="R152" i="5"/>
  <c r="Q152" i="5"/>
  <c r="P152" i="5"/>
  <c r="O152" i="5"/>
  <c r="N152" i="5"/>
  <c r="M152" i="5"/>
  <c r="L152" i="5"/>
  <c r="J152" i="5"/>
  <c r="I152" i="5"/>
  <c r="U151" i="5"/>
  <c r="T151" i="5"/>
  <c r="S151" i="5"/>
  <c r="R151" i="5"/>
  <c r="Q151" i="5"/>
  <c r="P151" i="5"/>
  <c r="O151" i="5"/>
  <c r="N151" i="5"/>
  <c r="M151" i="5"/>
  <c r="L151" i="5"/>
  <c r="J151" i="5"/>
  <c r="I151" i="5"/>
  <c r="U150" i="5"/>
  <c r="T150" i="5"/>
  <c r="S150" i="5"/>
  <c r="R150" i="5"/>
  <c r="Q150" i="5"/>
  <c r="P150" i="5"/>
  <c r="O150" i="5"/>
  <c r="N150" i="5"/>
  <c r="M150" i="5"/>
  <c r="L150" i="5"/>
  <c r="J150" i="5"/>
  <c r="I150" i="5"/>
  <c r="U149" i="5"/>
  <c r="T149" i="5"/>
  <c r="S149" i="5"/>
  <c r="R149" i="5"/>
  <c r="Q149" i="5"/>
  <c r="P149" i="5"/>
  <c r="O149" i="5"/>
  <c r="N149" i="5"/>
  <c r="M149" i="5"/>
  <c r="L149" i="5"/>
  <c r="J149" i="5"/>
  <c r="I149" i="5"/>
  <c r="U148" i="5"/>
  <c r="T148" i="5"/>
  <c r="S148" i="5"/>
  <c r="R148" i="5"/>
  <c r="Q148" i="5"/>
  <c r="P148" i="5"/>
  <c r="O148" i="5"/>
  <c r="N148" i="5"/>
  <c r="M148" i="5"/>
  <c r="L148" i="5"/>
  <c r="J148" i="5"/>
  <c r="I148" i="5"/>
  <c r="U147" i="5"/>
  <c r="T147" i="5"/>
  <c r="S147" i="5"/>
  <c r="R147" i="5"/>
  <c r="Q147" i="5"/>
  <c r="P147" i="5"/>
  <c r="O147" i="5"/>
  <c r="N147" i="5"/>
  <c r="M147" i="5"/>
  <c r="L147" i="5"/>
  <c r="J147" i="5"/>
  <c r="I147" i="5"/>
  <c r="U146" i="5"/>
  <c r="T146" i="5"/>
  <c r="S146" i="5"/>
  <c r="R146" i="5"/>
  <c r="Q146" i="5"/>
  <c r="P146" i="5"/>
  <c r="O146" i="5"/>
  <c r="N146" i="5"/>
  <c r="M146" i="5"/>
  <c r="L146" i="5"/>
  <c r="J146" i="5"/>
  <c r="I146" i="5"/>
  <c r="U145" i="5"/>
  <c r="T145" i="5"/>
  <c r="S145" i="5"/>
  <c r="R145" i="5"/>
  <c r="Q145" i="5"/>
  <c r="P145" i="5"/>
  <c r="O145" i="5"/>
  <c r="N145" i="5"/>
  <c r="M145" i="5"/>
  <c r="L145" i="5"/>
  <c r="J145" i="5"/>
  <c r="I145" i="5"/>
  <c r="U144" i="5"/>
  <c r="T144" i="5"/>
  <c r="S144" i="5"/>
  <c r="R144" i="5"/>
  <c r="Q144" i="5"/>
  <c r="P144" i="5"/>
  <c r="O144" i="5"/>
  <c r="N144" i="5"/>
  <c r="M144" i="5"/>
  <c r="L144" i="5"/>
  <c r="J144" i="5"/>
  <c r="I144" i="5"/>
  <c r="U143" i="5"/>
  <c r="T143" i="5"/>
  <c r="S143" i="5"/>
  <c r="R143" i="5"/>
  <c r="Q143" i="5"/>
  <c r="P143" i="5"/>
  <c r="O143" i="5"/>
  <c r="N143" i="5"/>
  <c r="M143" i="5"/>
  <c r="L143" i="5"/>
  <c r="J143" i="5"/>
  <c r="I143" i="5"/>
  <c r="U142" i="5"/>
  <c r="T142" i="5"/>
  <c r="S142" i="5"/>
  <c r="R142" i="5"/>
  <c r="Q142" i="5"/>
  <c r="P142" i="5"/>
  <c r="O142" i="5"/>
  <c r="N142" i="5"/>
  <c r="M142" i="5"/>
  <c r="L142" i="5"/>
  <c r="J142" i="5"/>
  <c r="I142" i="5"/>
  <c r="U141" i="5"/>
  <c r="T141" i="5"/>
  <c r="S141" i="5"/>
  <c r="R141" i="5"/>
  <c r="Q141" i="5"/>
  <c r="P141" i="5"/>
  <c r="O141" i="5"/>
  <c r="N141" i="5"/>
  <c r="M141" i="5"/>
  <c r="L141" i="5"/>
  <c r="J141" i="5"/>
  <c r="I141" i="5"/>
  <c r="U140" i="5"/>
  <c r="T140" i="5"/>
  <c r="S140" i="5"/>
  <c r="R140" i="5"/>
  <c r="Q140" i="5"/>
  <c r="P140" i="5"/>
  <c r="O140" i="5"/>
  <c r="N140" i="5"/>
  <c r="M140" i="5"/>
  <c r="L140" i="5"/>
  <c r="J140" i="5"/>
  <c r="I140" i="5"/>
  <c r="U139" i="5"/>
  <c r="T139" i="5"/>
  <c r="S139" i="5"/>
  <c r="R139" i="5"/>
  <c r="Q139" i="5"/>
  <c r="P139" i="5"/>
  <c r="O139" i="5"/>
  <c r="N139" i="5"/>
  <c r="M139" i="5"/>
  <c r="L139" i="5"/>
  <c r="J139" i="5"/>
  <c r="I139" i="5"/>
  <c r="U138" i="5"/>
  <c r="T138" i="5"/>
  <c r="S138" i="5"/>
  <c r="R138" i="5"/>
  <c r="Q138" i="5"/>
  <c r="P138" i="5"/>
  <c r="O138" i="5"/>
  <c r="N138" i="5"/>
  <c r="M138" i="5"/>
  <c r="L138" i="5"/>
  <c r="J138" i="5"/>
  <c r="I138" i="5"/>
  <c r="U137" i="5"/>
  <c r="T137" i="5"/>
  <c r="S137" i="5"/>
  <c r="R137" i="5"/>
  <c r="Q137" i="5"/>
  <c r="P137" i="5"/>
  <c r="O137" i="5"/>
  <c r="N137" i="5"/>
  <c r="M137" i="5"/>
  <c r="L137" i="5"/>
  <c r="J137" i="5"/>
  <c r="I137" i="5"/>
  <c r="U136" i="5"/>
  <c r="T136" i="5"/>
  <c r="S136" i="5"/>
  <c r="R136" i="5"/>
  <c r="Q136" i="5"/>
  <c r="P136" i="5"/>
  <c r="O136" i="5"/>
  <c r="N136" i="5"/>
  <c r="M136" i="5"/>
  <c r="L136" i="5"/>
  <c r="J136" i="5"/>
  <c r="I136" i="5"/>
  <c r="U135" i="5"/>
  <c r="T135" i="5"/>
  <c r="S135" i="5"/>
  <c r="R135" i="5"/>
  <c r="Q135" i="5"/>
  <c r="P135" i="5"/>
  <c r="O135" i="5"/>
  <c r="N135" i="5"/>
  <c r="M135" i="5"/>
  <c r="L135" i="5"/>
  <c r="J135" i="5"/>
  <c r="I135" i="5"/>
  <c r="U134" i="5"/>
  <c r="T134" i="5"/>
  <c r="S134" i="5"/>
  <c r="R134" i="5"/>
  <c r="Q134" i="5"/>
  <c r="P134" i="5"/>
  <c r="O134" i="5"/>
  <c r="N134" i="5"/>
  <c r="M134" i="5"/>
  <c r="L134" i="5"/>
  <c r="J134" i="5"/>
  <c r="I134" i="5"/>
  <c r="U133" i="5"/>
  <c r="T133" i="5"/>
  <c r="S133" i="5"/>
  <c r="R133" i="5"/>
  <c r="Q133" i="5"/>
  <c r="P133" i="5"/>
  <c r="O133" i="5"/>
  <c r="N133" i="5"/>
  <c r="M133" i="5"/>
  <c r="L133" i="5"/>
  <c r="J133" i="5"/>
  <c r="I133" i="5"/>
  <c r="U132" i="5"/>
  <c r="T132" i="5"/>
  <c r="S132" i="5"/>
  <c r="R132" i="5"/>
  <c r="Q132" i="5"/>
  <c r="P132" i="5"/>
  <c r="O132" i="5"/>
  <c r="N132" i="5"/>
  <c r="M132" i="5"/>
  <c r="L132" i="5"/>
  <c r="J132" i="5"/>
  <c r="I132" i="5"/>
  <c r="U131" i="5"/>
  <c r="T131" i="5"/>
  <c r="S131" i="5"/>
  <c r="R131" i="5"/>
  <c r="Q131" i="5"/>
  <c r="P131" i="5"/>
  <c r="O131" i="5"/>
  <c r="N131" i="5"/>
  <c r="M131" i="5"/>
  <c r="L131" i="5"/>
  <c r="J131" i="5"/>
  <c r="I131" i="5"/>
  <c r="U130" i="5"/>
  <c r="T130" i="5"/>
  <c r="S130" i="5"/>
  <c r="R130" i="5"/>
  <c r="Q130" i="5"/>
  <c r="P130" i="5"/>
  <c r="O130" i="5"/>
  <c r="N130" i="5"/>
  <c r="M130" i="5"/>
  <c r="L130" i="5"/>
  <c r="J130" i="5"/>
  <c r="I130" i="5"/>
  <c r="U129" i="5"/>
  <c r="T129" i="5"/>
  <c r="S129" i="5"/>
  <c r="R129" i="5"/>
  <c r="Q129" i="5"/>
  <c r="P129" i="5"/>
  <c r="O129" i="5"/>
  <c r="N129" i="5"/>
  <c r="M129" i="5"/>
  <c r="L129" i="5"/>
  <c r="J129" i="5"/>
  <c r="I129" i="5"/>
  <c r="U128" i="5"/>
  <c r="T128" i="5"/>
  <c r="S128" i="5"/>
  <c r="R128" i="5"/>
  <c r="Q128" i="5"/>
  <c r="P128" i="5"/>
  <c r="O128" i="5"/>
  <c r="N128" i="5"/>
  <c r="M128" i="5"/>
  <c r="L128" i="5"/>
  <c r="J128" i="5"/>
  <c r="I128" i="5"/>
  <c r="U127" i="5"/>
  <c r="T127" i="5"/>
  <c r="S127" i="5"/>
  <c r="R127" i="5"/>
  <c r="Q127" i="5"/>
  <c r="P127" i="5"/>
  <c r="O127" i="5"/>
  <c r="N127" i="5"/>
  <c r="M127" i="5"/>
  <c r="L127" i="5"/>
  <c r="J127" i="5"/>
  <c r="I127" i="5"/>
  <c r="U126" i="5"/>
  <c r="T126" i="5"/>
  <c r="S126" i="5"/>
  <c r="R126" i="5"/>
  <c r="Q126" i="5"/>
  <c r="P126" i="5"/>
  <c r="O126" i="5"/>
  <c r="N126" i="5"/>
  <c r="M126" i="5"/>
  <c r="L126" i="5"/>
  <c r="J126" i="5"/>
  <c r="I126" i="5"/>
  <c r="U125" i="5"/>
  <c r="T125" i="5"/>
  <c r="S125" i="5"/>
  <c r="R125" i="5"/>
  <c r="Q125" i="5"/>
  <c r="P125" i="5"/>
  <c r="O125" i="5"/>
  <c r="N125" i="5"/>
  <c r="M125" i="5"/>
  <c r="L125" i="5"/>
  <c r="J125" i="5"/>
  <c r="I125" i="5"/>
  <c r="U124" i="5"/>
  <c r="T124" i="5"/>
  <c r="S124" i="5"/>
  <c r="R124" i="5"/>
  <c r="Q124" i="5"/>
  <c r="P124" i="5"/>
  <c r="O124" i="5"/>
  <c r="N124" i="5"/>
  <c r="M124" i="5"/>
  <c r="L124" i="5"/>
  <c r="J124" i="5"/>
  <c r="I124" i="5"/>
  <c r="U123" i="5"/>
  <c r="T123" i="5"/>
  <c r="S123" i="5"/>
  <c r="R123" i="5"/>
  <c r="Q123" i="5"/>
  <c r="P123" i="5"/>
  <c r="O123" i="5"/>
  <c r="N123" i="5"/>
  <c r="M123" i="5"/>
  <c r="L123" i="5"/>
  <c r="J123" i="5"/>
  <c r="I123" i="5"/>
  <c r="U122" i="5"/>
  <c r="T122" i="5"/>
  <c r="S122" i="5"/>
  <c r="R122" i="5"/>
  <c r="Q122" i="5"/>
  <c r="P122" i="5"/>
  <c r="O122" i="5"/>
  <c r="N122" i="5"/>
  <c r="M122" i="5"/>
  <c r="L122" i="5"/>
  <c r="J122" i="5"/>
  <c r="I122" i="5"/>
  <c r="U121" i="5"/>
  <c r="T121" i="5"/>
  <c r="S121" i="5"/>
  <c r="R121" i="5"/>
  <c r="Q121" i="5"/>
  <c r="P121" i="5"/>
  <c r="O121" i="5"/>
  <c r="N121" i="5"/>
  <c r="M121" i="5"/>
  <c r="L121" i="5"/>
  <c r="J121" i="5"/>
  <c r="I121" i="5"/>
  <c r="U120" i="5"/>
  <c r="T120" i="5"/>
  <c r="S120" i="5"/>
  <c r="R120" i="5"/>
  <c r="Q120" i="5"/>
  <c r="P120" i="5"/>
  <c r="O120" i="5"/>
  <c r="N120" i="5"/>
  <c r="M120" i="5"/>
  <c r="L120" i="5"/>
  <c r="J120" i="5"/>
  <c r="I120" i="5"/>
  <c r="U119" i="5"/>
  <c r="T119" i="5"/>
  <c r="S119" i="5"/>
  <c r="R119" i="5"/>
  <c r="Q119" i="5"/>
  <c r="P119" i="5"/>
  <c r="O119" i="5"/>
  <c r="N119" i="5"/>
  <c r="M119" i="5"/>
  <c r="L119" i="5"/>
  <c r="J119" i="5"/>
  <c r="I119" i="5"/>
  <c r="U118" i="5"/>
  <c r="T118" i="5"/>
  <c r="S118" i="5"/>
  <c r="R118" i="5"/>
  <c r="Q118" i="5"/>
  <c r="P118" i="5"/>
  <c r="O118" i="5"/>
  <c r="N118" i="5"/>
  <c r="M118" i="5"/>
  <c r="L118" i="5"/>
  <c r="J118" i="5"/>
  <c r="I118" i="5"/>
  <c r="U117" i="5"/>
  <c r="T117" i="5"/>
  <c r="S117" i="5"/>
  <c r="R117" i="5"/>
  <c r="Q117" i="5"/>
  <c r="P117" i="5"/>
  <c r="O117" i="5"/>
  <c r="N117" i="5"/>
  <c r="M117" i="5"/>
  <c r="L117" i="5"/>
  <c r="J117" i="5"/>
  <c r="I117" i="5"/>
  <c r="U116" i="5"/>
  <c r="T116" i="5"/>
  <c r="S116" i="5"/>
  <c r="R116" i="5"/>
  <c r="Q116" i="5"/>
  <c r="P116" i="5"/>
  <c r="O116" i="5"/>
  <c r="N116" i="5"/>
  <c r="M116" i="5"/>
  <c r="L116" i="5"/>
  <c r="J116" i="5"/>
  <c r="I116" i="5"/>
  <c r="U115" i="5"/>
  <c r="T115" i="5"/>
  <c r="S115" i="5"/>
  <c r="R115" i="5"/>
  <c r="Q115" i="5"/>
  <c r="P115" i="5"/>
  <c r="O115" i="5"/>
  <c r="N115" i="5"/>
  <c r="M115" i="5"/>
  <c r="L115" i="5"/>
  <c r="J115" i="5"/>
  <c r="I115" i="5"/>
  <c r="U114" i="5"/>
  <c r="T114" i="5"/>
  <c r="S114" i="5"/>
  <c r="R114" i="5"/>
  <c r="Q114" i="5"/>
  <c r="P114" i="5"/>
  <c r="O114" i="5"/>
  <c r="N114" i="5"/>
  <c r="M114" i="5"/>
  <c r="L114" i="5"/>
  <c r="J114" i="5"/>
  <c r="I114" i="5"/>
  <c r="U113" i="5"/>
  <c r="T113" i="5"/>
  <c r="S113" i="5"/>
  <c r="R113" i="5"/>
  <c r="Q113" i="5"/>
  <c r="P113" i="5"/>
  <c r="O113" i="5"/>
  <c r="N113" i="5"/>
  <c r="M113" i="5"/>
  <c r="L113" i="5"/>
  <c r="J113" i="5"/>
  <c r="I113" i="5"/>
  <c r="U112" i="5"/>
  <c r="T112" i="5"/>
  <c r="S112" i="5"/>
  <c r="R112" i="5"/>
  <c r="Q112" i="5"/>
  <c r="P112" i="5"/>
  <c r="O112" i="5"/>
  <c r="N112" i="5"/>
  <c r="M112" i="5"/>
  <c r="L112" i="5"/>
  <c r="J112" i="5"/>
  <c r="I112" i="5"/>
  <c r="U111" i="5"/>
  <c r="T111" i="5"/>
  <c r="S111" i="5"/>
  <c r="R111" i="5"/>
  <c r="Q111" i="5"/>
  <c r="P111" i="5"/>
  <c r="O111" i="5"/>
  <c r="N111" i="5"/>
  <c r="M111" i="5"/>
  <c r="L111" i="5"/>
  <c r="J111" i="5"/>
  <c r="I111" i="5"/>
  <c r="U110" i="5"/>
  <c r="T110" i="5"/>
  <c r="S110" i="5"/>
  <c r="R110" i="5"/>
  <c r="Q110" i="5"/>
  <c r="P110" i="5"/>
  <c r="O110" i="5"/>
  <c r="N110" i="5"/>
  <c r="M110" i="5"/>
  <c r="L110" i="5"/>
  <c r="J110" i="5"/>
  <c r="I110" i="5"/>
  <c r="U109" i="5"/>
  <c r="T109" i="5"/>
  <c r="S109" i="5"/>
  <c r="R109" i="5"/>
  <c r="Q109" i="5"/>
  <c r="P109" i="5"/>
  <c r="O109" i="5"/>
  <c r="N109" i="5"/>
  <c r="M109" i="5"/>
  <c r="L109" i="5"/>
  <c r="J109" i="5"/>
  <c r="I109" i="5"/>
  <c r="U108" i="5"/>
  <c r="T108" i="5"/>
  <c r="S108" i="5"/>
  <c r="R108" i="5"/>
  <c r="Q108" i="5"/>
  <c r="P108" i="5"/>
  <c r="O108" i="5"/>
  <c r="N108" i="5"/>
  <c r="M108" i="5"/>
  <c r="L108" i="5"/>
  <c r="J108" i="5"/>
  <c r="I108" i="5"/>
  <c r="U107" i="5"/>
  <c r="T107" i="5"/>
  <c r="S107" i="5"/>
  <c r="R107" i="5"/>
  <c r="Q107" i="5"/>
  <c r="P107" i="5"/>
  <c r="O107" i="5"/>
  <c r="N107" i="5"/>
  <c r="M107" i="5"/>
  <c r="L107" i="5"/>
  <c r="J107" i="5"/>
  <c r="I107" i="5"/>
  <c r="U106" i="5"/>
  <c r="T106" i="5"/>
  <c r="S106" i="5"/>
  <c r="R106" i="5"/>
  <c r="Q106" i="5"/>
  <c r="P106" i="5"/>
  <c r="O106" i="5"/>
  <c r="N106" i="5"/>
  <c r="M106" i="5"/>
  <c r="L106" i="5"/>
  <c r="J106" i="5"/>
  <c r="I106" i="5"/>
  <c r="U105" i="5"/>
  <c r="T105" i="5"/>
  <c r="S105" i="5"/>
  <c r="R105" i="5"/>
  <c r="Q105" i="5"/>
  <c r="P105" i="5"/>
  <c r="O105" i="5"/>
  <c r="N105" i="5"/>
  <c r="M105" i="5"/>
  <c r="L105" i="5"/>
  <c r="J105" i="5"/>
  <c r="I105" i="5"/>
  <c r="U104" i="5"/>
  <c r="T104" i="5"/>
  <c r="S104" i="5"/>
  <c r="R104" i="5"/>
  <c r="Q104" i="5"/>
  <c r="P104" i="5"/>
  <c r="O104" i="5"/>
  <c r="N104" i="5"/>
  <c r="M104" i="5"/>
  <c r="L104" i="5"/>
  <c r="J104" i="5"/>
  <c r="I104" i="5"/>
  <c r="U103" i="5"/>
  <c r="T103" i="5"/>
  <c r="S103" i="5"/>
  <c r="R103" i="5"/>
  <c r="Q103" i="5"/>
  <c r="P103" i="5"/>
  <c r="O103" i="5"/>
  <c r="N103" i="5"/>
  <c r="M103" i="5"/>
  <c r="L103" i="5"/>
  <c r="J103" i="5"/>
  <c r="I103" i="5"/>
  <c r="U102" i="5"/>
  <c r="T102" i="5"/>
  <c r="S102" i="5"/>
  <c r="R102" i="5"/>
  <c r="Q102" i="5"/>
  <c r="P102" i="5"/>
  <c r="O102" i="5"/>
  <c r="N102" i="5"/>
  <c r="M102" i="5"/>
  <c r="L102" i="5"/>
  <c r="J102" i="5"/>
  <c r="I102" i="5"/>
  <c r="U101" i="5"/>
  <c r="T101" i="5"/>
  <c r="S101" i="5"/>
  <c r="R101" i="5"/>
  <c r="Q101" i="5"/>
  <c r="P101" i="5"/>
  <c r="O101" i="5"/>
  <c r="N101" i="5"/>
  <c r="M101" i="5"/>
  <c r="L101" i="5"/>
  <c r="J101" i="5"/>
  <c r="I101" i="5"/>
  <c r="U100" i="5"/>
  <c r="T100" i="5"/>
  <c r="S100" i="5"/>
  <c r="R100" i="5"/>
  <c r="Q100" i="5"/>
  <c r="P100" i="5"/>
  <c r="O100" i="5"/>
  <c r="N100" i="5"/>
  <c r="M100" i="5"/>
  <c r="L100" i="5"/>
  <c r="J100" i="5"/>
  <c r="I100" i="5"/>
  <c r="U99" i="5"/>
  <c r="T99" i="5"/>
  <c r="S99" i="5"/>
  <c r="R99" i="5"/>
  <c r="Q99" i="5"/>
  <c r="P99" i="5"/>
  <c r="O99" i="5"/>
  <c r="N99" i="5"/>
  <c r="M99" i="5"/>
  <c r="L99" i="5"/>
  <c r="J99" i="5"/>
  <c r="I99" i="5"/>
  <c r="U98" i="5"/>
  <c r="T98" i="5"/>
  <c r="S98" i="5"/>
  <c r="R98" i="5"/>
  <c r="Q98" i="5"/>
  <c r="P98" i="5"/>
  <c r="O98" i="5"/>
  <c r="N98" i="5"/>
  <c r="M98" i="5"/>
  <c r="L98" i="5"/>
  <c r="J98" i="5"/>
  <c r="I98" i="5"/>
  <c r="U97" i="5"/>
  <c r="T97" i="5"/>
  <c r="S97" i="5"/>
  <c r="R97" i="5"/>
  <c r="Q97" i="5"/>
  <c r="P97" i="5"/>
  <c r="O97" i="5"/>
  <c r="N97" i="5"/>
  <c r="M97" i="5"/>
  <c r="L97" i="5"/>
  <c r="J97" i="5"/>
  <c r="I97" i="5"/>
  <c r="U96" i="5"/>
  <c r="T96" i="5"/>
  <c r="S96" i="5"/>
  <c r="R96" i="5"/>
  <c r="Q96" i="5"/>
  <c r="P96" i="5"/>
  <c r="O96" i="5"/>
  <c r="N96" i="5"/>
  <c r="M96" i="5"/>
  <c r="L96" i="5"/>
  <c r="J96" i="5"/>
  <c r="I96" i="5"/>
  <c r="U95" i="5"/>
  <c r="T95" i="5"/>
  <c r="S95" i="5"/>
  <c r="R95" i="5"/>
  <c r="Q95" i="5"/>
  <c r="P95" i="5"/>
  <c r="O95" i="5"/>
  <c r="N95" i="5"/>
  <c r="M95" i="5"/>
  <c r="L95" i="5"/>
  <c r="J95" i="5"/>
  <c r="I95" i="5"/>
  <c r="U94" i="5"/>
  <c r="T94" i="5"/>
  <c r="S94" i="5"/>
  <c r="R94" i="5"/>
  <c r="Q94" i="5"/>
  <c r="P94" i="5"/>
  <c r="O94" i="5"/>
  <c r="N94" i="5"/>
  <c r="M94" i="5"/>
  <c r="L94" i="5"/>
  <c r="J94" i="5"/>
  <c r="I94" i="5"/>
  <c r="U93" i="5"/>
  <c r="T93" i="5"/>
  <c r="S93" i="5"/>
  <c r="R93" i="5"/>
  <c r="Q93" i="5"/>
  <c r="P93" i="5"/>
  <c r="O93" i="5"/>
  <c r="N93" i="5"/>
  <c r="M93" i="5"/>
  <c r="L93" i="5"/>
  <c r="J93" i="5"/>
  <c r="I93" i="5"/>
  <c r="U92" i="5"/>
  <c r="T92" i="5"/>
  <c r="S92" i="5"/>
  <c r="R92" i="5"/>
  <c r="Q92" i="5"/>
  <c r="P92" i="5"/>
  <c r="O92" i="5"/>
  <c r="N92" i="5"/>
  <c r="M92" i="5"/>
  <c r="L92" i="5"/>
  <c r="J92" i="5"/>
  <c r="I92" i="5"/>
  <c r="U91" i="5"/>
  <c r="T91" i="5"/>
  <c r="S91" i="5"/>
  <c r="R91" i="5"/>
  <c r="Q91" i="5"/>
  <c r="P91" i="5"/>
  <c r="O91" i="5"/>
  <c r="N91" i="5"/>
  <c r="M91" i="5"/>
  <c r="L91" i="5"/>
  <c r="J91" i="5"/>
  <c r="I91" i="5"/>
  <c r="U90" i="5"/>
  <c r="T90" i="5"/>
  <c r="S90" i="5"/>
  <c r="R90" i="5"/>
  <c r="Q90" i="5"/>
  <c r="P90" i="5"/>
  <c r="O90" i="5"/>
  <c r="N90" i="5"/>
  <c r="M90" i="5"/>
  <c r="L90" i="5"/>
  <c r="J90" i="5"/>
  <c r="I90" i="5"/>
  <c r="U89" i="5"/>
  <c r="T89" i="5"/>
  <c r="S89" i="5"/>
  <c r="R89" i="5"/>
  <c r="Q89" i="5"/>
  <c r="P89" i="5"/>
  <c r="O89" i="5"/>
  <c r="N89" i="5"/>
  <c r="M89" i="5"/>
  <c r="L89" i="5"/>
  <c r="J89" i="5"/>
  <c r="I89" i="5"/>
  <c r="U88" i="5"/>
  <c r="T88" i="5"/>
  <c r="S88" i="5"/>
  <c r="R88" i="5"/>
  <c r="Q88" i="5"/>
  <c r="P88" i="5"/>
  <c r="O88" i="5"/>
  <c r="N88" i="5"/>
  <c r="M88" i="5"/>
  <c r="L88" i="5"/>
  <c r="J88" i="5"/>
  <c r="I88" i="5"/>
  <c r="U87" i="5"/>
  <c r="T87" i="5"/>
  <c r="S87" i="5"/>
  <c r="R87" i="5"/>
  <c r="Q87" i="5"/>
  <c r="P87" i="5"/>
  <c r="O87" i="5"/>
  <c r="N87" i="5"/>
  <c r="M87" i="5"/>
  <c r="L87" i="5"/>
  <c r="J87" i="5"/>
  <c r="I87" i="5"/>
  <c r="U86" i="5"/>
  <c r="T86" i="5"/>
  <c r="S86" i="5"/>
  <c r="R86" i="5"/>
  <c r="Q86" i="5"/>
  <c r="P86" i="5"/>
  <c r="O86" i="5"/>
  <c r="N86" i="5"/>
  <c r="M86" i="5"/>
  <c r="L86" i="5"/>
  <c r="J86" i="5"/>
  <c r="I86" i="5"/>
  <c r="U85" i="5"/>
  <c r="T85" i="5"/>
  <c r="S85" i="5"/>
  <c r="R85" i="5"/>
  <c r="Q85" i="5"/>
  <c r="P85" i="5"/>
  <c r="O85" i="5"/>
  <c r="N85" i="5"/>
  <c r="M85" i="5"/>
  <c r="L85" i="5"/>
  <c r="J85" i="5"/>
  <c r="I85" i="5"/>
  <c r="U84" i="5"/>
  <c r="T84" i="5"/>
  <c r="S84" i="5"/>
  <c r="R84" i="5"/>
  <c r="Q84" i="5"/>
  <c r="P84" i="5"/>
  <c r="O84" i="5"/>
  <c r="N84" i="5"/>
  <c r="M84" i="5"/>
  <c r="L84" i="5"/>
  <c r="J84" i="5"/>
  <c r="I84" i="5"/>
  <c r="U83" i="5"/>
  <c r="T83" i="5"/>
  <c r="S83" i="5"/>
  <c r="R83" i="5"/>
  <c r="Q83" i="5"/>
  <c r="P83" i="5"/>
  <c r="O83" i="5"/>
  <c r="N83" i="5"/>
  <c r="M83" i="5"/>
  <c r="L83" i="5"/>
  <c r="J83" i="5"/>
  <c r="I83" i="5"/>
  <c r="U82" i="5"/>
  <c r="T82" i="5"/>
  <c r="S82" i="5"/>
  <c r="R82" i="5"/>
  <c r="Q82" i="5"/>
  <c r="P82" i="5"/>
  <c r="O82" i="5"/>
  <c r="N82" i="5"/>
  <c r="M82" i="5"/>
  <c r="L82" i="5"/>
  <c r="J82" i="5"/>
  <c r="I82" i="5"/>
  <c r="U81" i="5"/>
  <c r="T81" i="5"/>
  <c r="S81" i="5"/>
  <c r="R81" i="5"/>
  <c r="Q81" i="5"/>
  <c r="P81" i="5"/>
  <c r="O81" i="5"/>
  <c r="N81" i="5"/>
  <c r="M81" i="5"/>
  <c r="L81" i="5"/>
  <c r="J81" i="5"/>
  <c r="I81" i="5"/>
  <c r="U80" i="5"/>
  <c r="T80" i="5"/>
  <c r="S80" i="5"/>
  <c r="R80" i="5"/>
  <c r="Q80" i="5"/>
  <c r="P80" i="5"/>
  <c r="O80" i="5"/>
  <c r="N80" i="5"/>
  <c r="M80" i="5"/>
  <c r="L80" i="5"/>
  <c r="J80" i="5"/>
  <c r="I80" i="5"/>
  <c r="U79" i="5"/>
  <c r="T79" i="5"/>
  <c r="S79" i="5"/>
  <c r="R79" i="5"/>
  <c r="Q79" i="5"/>
  <c r="P79" i="5"/>
  <c r="O79" i="5"/>
  <c r="N79" i="5"/>
  <c r="M79" i="5"/>
  <c r="L79" i="5"/>
  <c r="J79" i="5"/>
  <c r="I79" i="5"/>
  <c r="U78" i="5"/>
  <c r="T78" i="5"/>
  <c r="S78" i="5"/>
  <c r="R78" i="5"/>
  <c r="Q78" i="5"/>
  <c r="P78" i="5"/>
  <c r="O78" i="5"/>
  <c r="N78" i="5"/>
  <c r="M78" i="5"/>
  <c r="L78" i="5"/>
  <c r="J78" i="5"/>
  <c r="I78" i="5"/>
  <c r="U77" i="5"/>
  <c r="T77" i="5"/>
  <c r="S77" i="5"/>
  <c r="R77" i="5"/>
  <c r="Q77" i="5"/>
  <c r="P77" i="5"/>
  <c r="O77" i="5"/>
  <c r="N77" i="5"/>
  <c r="M77" i="5"/>
  <c r="L77" i="5"/>
  <c r="J77" i="5"/>
  <c r="I77" i="5"/>
  <c r="U76" i="5"/>
  <c r="T76" i="5"/>
  <c r="S76" i="5"/>
  <c r="R76" i="5"/>
  <c r="Q76" i="5"/>
  <c r="P76" i="5"/>
  <c r="O76" i="5"/>
  <c r="N76" i="5"/>
  <c r="M76" i="5"/>
  <c r="L76" i="5"/>
  <c r="J76" i="5"/>
  <c r="I76" i="5"/>
  <c r="U75" i="5"/>
  <c r="T75" i="5"/>
  <c r="S75" i="5"/>
  <c r="R75" i="5"/>
  <c r="Q75" i="5"/>
  <c r="P75" i="5"/>
  <c r="O75" i="5"/>
  <c r="N75" i="5"/>
  <c r="M75" i="5"/>
  <c r="L75" i="5"/>
  <c r="J75" i="5"/>
  <c r="I75" i="5"/>
  <c r="U74" i="5"/>
  <c r="T74" i="5"/>
  <c r="S74" i="5"/>
  <c r="R74" i="5"/>
  <c r="Q74" i="5"/>
  <c r="P74" i="5"/>
  <c r="O74" i="5"/>
  <c r="N74" i="5"/>
  <c r="M74" i="5"/>
  <c r="L74" i="5"/>
  <c r="J74" i="5"/>
  <c r="I74" i="5"/>
  <c r="U73" i="5"/>
  <c r="T73" i="5"/>
  <c r="S73" i="5"/>
  <c r="R73" i="5"/>
  <c r="Q73" i="5"/>
  <c r="P73" i="5"/>
  <c r="O73" i="5"/>
  <c r="N73" i="5"/>
  <c r="M73" i="5"/>
  <c r="L73" i="5"/>
  <c r="J73" i="5"/>
  <c r="I73" i="5"/>
  <c r="U72" i="5"/>
  <c r="T72" i="5"/>
  <c r="S72" i="5"/>
  <c r="R72" i="5"/>
  <c r="Q72" i="5"/>
  <c r="P72" i="5"/>
  <c r="O72" i="5"/>
  <c r="N72" i="5"/>
  <c r="M72" i="5"/>
  <c r="L72" i="5"/>
  <c r="J72" i="5"/>
  <c r="I72" i="5"/>
  <c r="U71" i="5"/>
  <c r="T71" i="5"/>
  <c r="S71" i="5"/>
  <c r="R71" i="5"/>
  <c r="Q71" i="5"/>
  <c r="P71" i="5"/>
  <c r="O71" i="5"/>
  <c r="N71" i="5"/>
  <c r="M71" i="5"/>
  <c r="L71" i="5"/>
  <c r="J71" i="5"/>
  <c r="I71" i="5"/>
  <c r="U70" i="5"/>
  <c r="T70" i="5"/>
  <c r="S70" i="5"/>
  <c r="R70" i="5"/>
  <c r="Q70" i="5"/>
  <c r="P70" i="5"/>
  <c r="O70" i="5"/>
  <c r="N70" i="5"/>
  <c r="M70" i="5"/>
  <c r="L70" i="5"/>
  <c r="J70" i="5"/>
  <c r="I70" i="5"/>
  <c r="U69" i="5"/>
  <c r="T69" i="5"/>
  <c r="S69" i="5"/>
  <c r="R69" i="5"/>
  <c r="Q69" i="5"/>
  <c r="P69" i="5"/>
  <c r="O69" i="5"/>
  <c r="N69" i="5"/>
  <c r="M69" i="5"/>
  <c r="L69" i="5"/>
  <c r="J69" i="5"/>
  <c r="I69" i="5"/>
  <c r="U68" i="5"/>
  <c r="T68" i="5"/>
  <c r="S68" i="5"/>
  <c r="R68" i="5"/>
  <c r="Q68" i="5"/>
  <c r="P68" i="5"/>
  <c r="O68" i="5"/>
  <c r="N68" i="5"/>
  <c r="M68" i="5"/>
  <c r="L68" i="5"/>
  <c r="J68" i="5"/>
  <c r="I68" i="5"/>
  <c r="U67" i="5"/>
  <c r="T67" i="5"/>
  <c r="S67" i="5"/>
  <c r="R67" i="5"/>
  <c r="Q67" i="5"/>
  <c r="P67" i="5"/>
  <c r="O67" i="5"/>
  <c r="N67" i="5"/>
  <c r="M67" i="5"/>
  <c r="L67" i="5"/>
  <c r="J67" i="5"/>
  <c r="I67" i="5"/>
  <c r="U66" i="5"/>
  <c r="T66" i="5"/>
  <c r="S66" i="5"/>
  <c r="R66" i="5"/>
  <c r="Q66" i="5"/>
  <c r="P66" i="5"/>
  <c r="O66" i="5"/>
  <c r="N66" i="5"/>
  <c r="M66" i="5"/>
  <c r="L66" i="5"/>
  <c r="J66" i="5"/>
  <c r="I66" i="5"/>
  <c r="U65" i="5"/>
  <c r="T65" i="5"/>
  <c r="S65" i="5"/>
  <c r="R65" i="5"/>
  <c r="Q65" i="5"/>
  <c r="P65" i="5"/>
  <c r="O65" i="5"/>
  <c r="N65" i="5"/>
  <c r="M65" i="5"/>
  <c r="L65" i="5"/>
  <c r="J65" i="5"/>
  <c r="I65" i="5"/>
  <c r="U64" i="5"/>
  <c r="T64" i="5"/>
  <c r="S64" i="5"/>
  <c r="R64" i="5"/>
  <c r="Q64" i="5"/>
  <c r="P64" i="5"/>
  <c r="O64" i="5"/>
  <c r="N64" i="5"/>
  <c r="M64" i="5"/>
  <c r="L64" i="5"/>
  <c r="J64" i="5"/>
  <c r="I64" i="5"/>
  <c r="U63" i="5"/>
  <c r="T63" i="5"/>
  <c r="S63" i="5"/>
  <c r="R63" i="5"/>
  <c r="Q63" i="5"/>
  <c r="P63" i="5"/>
  <c r="O63" i="5"/>
  <c r="N63" i="5"/>
  <c r="M63" i="5"/>
  <c r="L63" i="5"/>
  <c r="J63" i="5"/>
  <c r="I63" i="5"/>
  <c r="U62" i="5"/>
  <c r="T62" i="5"/>
  <c r="S62" i="5"/>
  <c r="R62" i="5"/>
  <c r="Q62" i="5"/>
  <c r="P62" i="5"/>
  <c r="O62" i="5"/>
  <c r="N62" i="5"/>
  <c r="M62" i="5"/>
  <c r="L62" i="5"/>
  <c r="J62" i="5"/>
  <c r="I62" i="5"/>
  <c r="U61" i="5"/>
  <c r="T61" i="5"/>
  <c r="S61" i="5"/>
  <c r="R61" i="5"/>
  <c r="Q61" i="5"/>
  <c r="P61" i="5"/>
  <c r="O61" i="5"/>
  <c r="N61" i="5"/>
  <c r="M61" i="5"/>
  <c r="L61" i="5"/>
  <c r="J61" i="5"/>
  <c r="I61" i="5"/>
  <c r="U60" i="5"/>
  <c r="T60" i="5"/>
  <c r="S60" i="5"/>
  <c r="R60" i="5"/>
  <c r="Q60" i="5"/>
  <c r="P60" i="5"/>
  <c r="O60" i="5"/>
  <c r="N60" i="5"/>
  <c r="M60" i="5"/>
  <c r="L60" i="5"/>
  <c r="J60" i="5"/>
  <c r="I60" i="5"/>
  <c r="U59" i="5"/>
  <c r="T59" i="5"/>
  <c r="S59" i="5"/>
  <c r="R59" i="5"/>
  <c r="Q59" i="5"/>
  <c r="P59" i="5"/>
  <c r="O59" i="5"/>
  <c r="N59" i="5"/>
  <c r="M59" i="5"/>
  <c r="L59" i="5"/>
  <c r="J59" i="5"/>
  <c r="I59" i="5"/>
  <c r="U58" i="5"/>
  <c r="T58" i="5"/>
  <c r="S58" i="5"/>
  <c r="R58" i="5"/>
  <c r="Q58" i="5"/>
  <c r="P58" i="5"/>
  <c r="O58" i="5"/>
  <c r="N58" i="5"/>
  <c r="M58" i="5"/>
  <c r="L58" i="5"/>
  <c r="J58" i="5"/>
  <c r="I58" i="5"/>
  <c r="U57" i="5"/>
  <c r="T57" i="5"/>
  <c r="S57" i="5"/>
  <c r="R57" i="5"/>
  <c r="Q57" i="5"/>
  <c r="P57" i="5"/>
  <c r="O57" i="5"/>
  <c r="N57" i="5"/>
  <c r="M57" i="5"/>
  <c r="L57" i="5"/>
  <c r="J57" i="5"/>
  <c r="I57" i="5"/>
  <c r="U56" i="5"/>
  <c r="T56" i="5"/>
  <c r="S56" i="5"/>
  <c r="R56" i="5"/>
  <c r="Q56" i="5"/>
  <c r="P56" i="5"/>
  <c r="O56" i="5"/>
  <c r="N56" i="5"/>
  <c r="M56" i="5"/>
  <c r="L56" i="5"/>
  <c r="J56" i="5"/>
  <c r="I56" i="5"/>
  <c r="U55" i="5"/>
  <c r="T55" i="5"/>
  <c r="S55" i="5"/>
  <c r="R55" i="5"/>
  <c r="Q55" i="5"/>
  <c r="P55" i="5"/>
  <c r="O55" i="5"/>
  <c r="N55" i="5"/>
  <c r="M55" i="5"/>
  <c r="L55" i="5"/>
  <c r="J55" i="5"/>
  <c r="I55" i="5"/>
  <c r="U54" i="5"/>
  <c r="T54" i="5"/>
  <c r="S54" i="5"/>
  <c r="R54" i="5"/>
  <c r="Q54" i="5"/>
  <c r="P54" i="5"/>
  <c r="O54" i="5"/>
  <c r="N54" i="5"/>
  <c r="M54" i="5"/>
  <c r="L54" i="5"/>
  <c r="J54" i="5"/>
  <c r="I54" i="5"/>
  <c r="U53" i="5"/>
  <c r="T53" i="5"/>
  <c r="S53" i="5"/>
  <c r="R53" i="5"/>
  <c r="Q53" i="5"/>
  <c r="P53" i="5"/>
  <c r="O53" i="5"/>
  <c r="N53" i="5"/>
  <c r="M53" i="5"/>
  <c r="L53" i="5"/>
  <c r="J53" i="5"/>
  <c r="I53" i="5"/>
  <c r="U52" i="5"/>
  <c r="T52" i="5"/>
  <c r="S52" i="5"/>
  <c r="R52" i="5"/>
  <c r="Q52" i="5"/>
  <c r="P52" i="5"/>
  <c r="O52" i="5"/>
  <c r="N52" i="5"/>
  <c r="M52" i="5"/>
  <c r="L52" i="5"/>
  <c r="J52" i="5"/>
  <c r="I52" i="5"/>
  <c r="U51" i="5"/>
  <c r="T51" i="5"/>
  <c r="S51" i="5"/>
  <c r="R51" i="5"/>
  <c r="Q51" i="5"/>
  <c r="P51" i="5"/>
  <c r="O51" i="5"/>
  <c r="N51" i="5"/>
  <c r="M51" i="5"/>
  <c r="L51" i="5"/>
  <c r="J51" i="5"/>
  <c r="I51" i="5"/>
  <c r="U50" i="5"/>
  <c r="T50" i="5"/>
  <c r="S50" i="5"/>
  <c r="R50" i="5"/>
  <c r="Q50" i="5"/>
  <c r="P50" i="5"/>
  <c r="O50" i="5"/>
  <c r="N50" i="5"/>
  <c r="M50" i="5"/>
  <c r="L50" i="5"/>
  <c r="J50" i="5"/>
  <c r="I50" i="5"/>
  <c r="U49" i="5"/>
  <c r="T49" i="5"/>
  <c r="S49" i="5"/>
  <c r="R49" i="5"/>
  <c r="Q49" i="5"/>
  <c r="P49" i="5"/>
  <c r="O49" i="5"/>
  <c r="N49" i="5"/>
  <c r="M49" i="5"/>
  <c r="L49" i="5"/>
  <c r="J49" i="5"/>
  <c r="I49" i="5"/>
  <c r="U48" i="5"/>
  <c r="T48" i="5"/>
  <c r="S48" i="5"/>
  <c r="R48" i="5"/>
  <c r="Q48" i="5"/>
  <c r="P48" i="5"/>
  <c r="O48" i="5"/>
  <c r="N48" i="5"/>
  <c r="M48" i="5"/>
  <c r="L48" i="5"/>
  <c r="J48" i="5"/>
  <c r="I48" i="5"/>
  <c r="U47" i="5"/>
  <c r="T47" i="5"/>
  <c r="S47" i="5"/>
  <c r="R47" i="5"/>
  <c r="Q47" i="5"/>
  <c r="P47" i="5"/>
  <c r="O47" i="5"/>
  <c r="N47" i="5"/>
  <c r="M47" i="5"/>
  <c r="L47" i="5"/>
  <c r="J47" i="5"/>
  <c r="I47" i="5"/>
  <c r="U46" i="5"/>
  <c r="T46" i="5"/>
  <c r="S46" i="5"/>
  <c r="R46" i="5"/>
  <c r="Q46" i="5"/>
  <c r="P46" i="5"/>
  <c r="O46" i="5"/>
  <c r="N46" i="5"/>
  <c r="M46" i="5"/>
  <c r="L46" i="5"/>
  <c r="J46" i="5"/>
  <c r="I46" i="5"/>
  <c r="U45" i="5"/>
  <c r="T45" i="5"/>
  <c r="S45" i="5"/>
  <c r="R45" i="5"/>
  <c r="Q45" i="5"/>
  <c r="P45" i="5"/>
  <c r="O45" i="5"/>
  <c r="N45" i="5"/>
  <c r="M45" i="5"/>
  <c r="L45" i="5"/>
  <c r="J45" i="5"/>
  <c r="I45" i="5"/>
  <c r="U44" i="5"/>
  <c r="T44" i="5"/>
  <c r="S44" i="5"/>
  <c r="R44" i="5"/>
  <c r="Q44" i="5"/>
  <c r="P44" i="5"/>
  <c r="O44" i="5"/>
  <c r="N44" i="5"/>
  <c r="M44" i="5"/>
  <c r="L44" i="5"/>
  <c r="J44" i="5"/>
  <c r="I44" i="5"/>
  <c r="U43" i="5"/>
  <c r="T43" i="5"/>
  <c r="S43" i="5"/>
  <c r="R43" i="5"/>
  <c r="Q43" i="5"/>
  <c r="P43" i="5"/>
  <c r="O43" i="5"/>
  <c r="N43" i="5"/>
  <c r="M43" i="5"/>
  <c r="L43" i="5"/>
  <c r="J43" i="5"/>
  <c r="I43" i="5"/>
  <c r="U42" i="5"/>
  <c r="T42" i="5"/>
  <c r="S42" i="5"/>
  <c r="R42" i="5"/>
  <c r="Q42" i="5"/>
  <c r="P42" i="5"/>
  <c r="O42" i="5"/>
  <c r="N42" i="5"/>
  <c r="M42" i="5"/>
  <c r="L42" i="5"/>
  <c r="J42" i="5"/>
  <c r="I42" i="5"/>
  <c r="U41" i="5"/>
  <c r="T41" i="5"/>
  <c r="S41" i="5"/>
  <c r="R41" i="5"/>
  <c r="Q41" i="5"/>
  <c r="P41" i="5"/>
  <c r="O41" i="5"/>
  <c r="N41" i="5"/>
  <c r="M41" i="5"/>
  <c r="L41" i="5"/>
  <c r="J41" i="5"/>
  <c r="I41" i="5"/>
  <c r="U40" i="5"/>
  <c r="T40" i="5"/>
  <c r="S40" i="5"/>
  <c r="R40" i="5"/>
  <c r="Q40" i="5"/>
  <c r="P40" i="5"/>
  <c r="O40" i="5"/>
  <c r="N40" i="5"/>
  <c r="M40" i="5"/>
  <c r="L40" i="5"/>
  <c r="J40" i="5"/>
  <c r="I40" i="5"/>
  <c r="U39" i="5"/>
  <c r="T39" i="5"/>
  <c r="S39" i="5"/>
  <c r="R39" i="5"/>
  <c r="Q39" i="5"/>
  <c r="P39" i="5"/>
  <c r="O39" i="5"/>
  <c r="N39" i="5"/>
  <c r="M39" i="5"/>
  <c r="L39" i="5"/>
  <c r="J39" i="5"/>
  <c r="I39" i="5"/>
  <c r="U38" i="5"/>
  <c r="T38" i="5"/>
  <c r="S38" i="5"/>
  <c r="R38" i="5"/>
  <c r="Q38" i="5"/>
  <c r="P38" i="5"/>
  <c r="O38" i="5"/>
  <c r="N38" i="5"/>
  <c r="M38" i="5"/>
  <c r="L38" i="5"/>
  <c r="J38" i="5"/>
  <c r="I38" i="5"/>
  <c r="U37" i="5"/>
  <c r="T37" i="5"/>
  <c r="S37" i="5"/>
  <c r="R37" i="5"/>
  <c r="Q37" i="5"/>
  <c r="P37" i="5"/>
  <c r="O37" i="5"/>
  <c r="N37" i="5"/>
  <c r="M37" i="5"/>
  <c r="L37" i="5"/>
  <c r="J37" i="5"/>
  <c r="I37" i="5"/>
  <c r="U36" i="5"/>
  <c r="T36" i="5"/>
  <c r="S36" i="5"/>
  <c r="R36" i="5"/>
  <c r="Q36" i="5"/>
  <c r="P36" i="5"/>
  <c r="O36" i="5"/>
  <c r="N36" i="5"/>
  <c r="M36" i="5"/>
  <c r="L36" i="5"/>
  <c r="J36" i="5"/>
  <c r="I36" i="5"/>
  <c r="U35" i="5"/>
  <c r="T35" i="5"/>
  <c r="S35" i="5"/>
  <c r="R35" i="5"/>
  <c r="Q35" i="5"/>
  <c r="P35" i="5"/>
  <c r="O35" i="5"/>
  <c r="N35" i="5"/>
  <c r="M35" i="5"/>
  <c r="L35" i="5"/>
  <c r="J35" i="5"/>
  <c r="I35" i="5"/>
  <c r="U34" i="5"/>
  <c r="T34" i="5"/>
  <c r="S34" i="5"/>
  <c r="R34" i="5"/>
  <c r="Q34" i="5"/>
  <c r="P34" i="5"/>
  <c r="O34" i="5"/>
  <c r="N34" i="5"/>
  <c r="M34" i="5"/>
  <c r="L34" i="5"/>
  <c r="J34" i="5"/>
  <c r="I34" i="5"/>
  <c r="U33" i="5"/>
  <c r="T33" i="5"/>
  <c r="S33" i="5"/>
  <c r="R33" i="5"/>
  <c r="Q33" i="5"/>
  <c r="P33" i="5"/>
  <c r="O33" i="5"/>
  <c r="N33" i="5"/>
  <c r="M33" i="5"/>
  <c r="L33" i="5"/>
  <c r="J33" i="5"/>
  <c r="I33" i="5"/>
  <c r="U32" i="5"/>
  <c r="T32" i="5"/>
  <c r="S32" i="5"/>
  <c r="R32" i="5"/>
  <c r="Q32" i="5"/>
  <c r="P32" i="5"/>
  <c r="O32" i="5"/>
  <c r="N32" i="5"/>
  <c r="M32" i="5"/>
  <c r="L32" i="5"/>
  <c r="J32" i="5"/>
  <c r="I32" i="5"/>
  <c r="U31" i="5"/>
  <c r="T31" i="5"/>
  <c r="S31" i="5"/>
  <c r="R31" i="5"/>
  <c r="Q31" i="5"/>
  <c r="P31" i="5"/>
  <c r="O31" i="5"/>
  <c r="N31" i="5"/>
  <c r="M31" i="5"/>
  <c r="L31" i="5"/>
  <c r="J31" i="5"/>
  <c r="I31" i="5"/>
  <c r="U30" i="5"/>
  <c r="T30" i="5"/>
  <c r="S30" i="5"/>
  <c r="R30" i="5"/>
  <c r="Q30" i="5"/>
  <c r="P30" i="5"/>
  <c r="O30" i="5"/>
  <c r="N30" i="5"/>
  <c r="M30" i="5"/>
  <c r="L30" i="5"/>
  <c r="J30" i="5"/>
  <c r="I30" i="5"/>
  <c r="U29" i="5"/>
  <c r="T29" i="5"/>
  <c r="S29" i="5"/>
  <c r="R29" i="5"/>
  <c r="Q29" i="5"/>
  <c r="P29" i="5"/>
  <c r="O29" i="5"/>
  <c r="N29" i="5"/>
  <c r="M29" i="5"/>
  <c r="L29" i="5"/>
  <c r="J29" i="5"/>
  <c r="I29" i="5"/>
  <c r="U28" i="5"/>
  <c r="T28" i="5"/>
  <c r="S28" i="5"/>
  <c r="R28" i="5"/>
  <c r="Q28" i="5"/>
  <c r="P28" i="5"/>
  <c r="O28" i="5"/>
  <c r="N28" i="5"/>
  <c r="M28" i="5"/>
  <c r="L28" i="5"/>
  <c r="J28" i="5"/>
  <c r="I28" i="5"/>
  <c r="U27" i="5"/>
  <c r="T27" i="5"/>
  <c r="S27" i="5"/>
  <c r="R27" i="5"/>
  <c r="Q27" i="5"/>
  <c r="P27" i="5"/>
  <c r="O27" i="5"/>
  <c r="N27" i="5"/>
  <c r="M27" i="5"/>
  <c r="L27" i="5"/>
  <c r="J27" i="5"/>
  <c r="I27" i="5"/>
  <c r="U26" i="5"/>
  <c r="T26" i="5"/>
  <c r="S26" i="5"/>
  <c r="R26" i="5"/>
  <c r="Q26" i="5"/>
  <c r="P26" i="5"/>
  <c r="O26" i="5"/>
  <c r="N26" i="5"/>
  <c r="M26" i="5"/>
  <c r="L26" i="5"/>
  <c r="J26" i="5"/>
  <c r="I26" i="5"/>
  <c r="U25" i="5"/>
  <c r="T25" i="5"/>
  <c r="S25" i="5"/>
  <c r="R25" i="5"/>
  <c r="Q25" i="5"/>
  <c r="P25" i="5"/>
  <c r="O25" i="5"/>
  <c r="N25" i="5"/>
  <c r="M25" i="5"/>
  <c r="L25" i="5"/>
  <c r="J25" i="5"/>
  <c r="I25" i="5"/>
  <c r="U24" i="5"/>
  <c r="T24" i="5"/>
  <c r="S24" i="5"/>
  <c r="R24" i="5"/>
  <c r="Q24" i="5"/>
  <c r="P24" i="5"/>
  <c r="O24" i="5"/>
  <c r="N24" i="5"/>
  <c r="M24" i="5"/>
  <c r="L24" i="5"/>
  <c r="J24" i="5"/>
  <c r="I24" i="5"/>
  <c r="U23" i="5"/>
  <c r="T23" i="5"/>
  <c r="S23" i="5"/>
  <c r="R23" i="5"/>
  <c r="Q23" i="5"/>
  <c r="P23" i="5"/>
  <c r="O23" i="5"/>
  <c r="N23" i="5"/>
  <c r="M23" i="5"/>
  <c r="L23" i="5"/>
  <c r="J23" i="5"/>
  <c r="I23" i="5"/>
  <c r="U22" i="5"/>
  <c r="T22" i="5"/>
  <c r="S22" i="5"/>
  <c r="R22" i="5"/>
  <c r="Q22" i="5"/>
  <c r="P22" i="5"/>
  <c r="O22" i="5"/>
  <c r="N22" i="5"/>
  <c r="M22" i="5"/>
  <c r="L22" i="5"/>
  <c r="J22" i="5"/>
  <c r="I22" i="5"/>
  <c r="U21" i="5"/>
  <c r="T21" i="5"/>
  <c r="S21" i="5"/>
  <c r="R21" i="5"/>
  <c r="Q21" i="5"/>
  <c r="P21" i="5"/>
  <c r="O21" i="5"/>
  <c r="N21" i="5"/>
  <c r="M21" i="5"/>
  <c r="L21" i="5"/>
  <c r="J21" i="5"/>
  <c r="I21" i="5"/>
  <c r="U20" i="5"/>
  <c r="T20" i="5"/>
  <c r="S20" i="5"/>
  <c r="R20" i="5"/>
  <c r="Q20" i="5"/>
  <c r="P20" i="5"/>
  <c r="O20" i="5"/>
  <c r="N20" i="5"/>
  <c r="M20" i="5"/>
  <c r="L20" i="5"/>
  <c r="J20" i="5"/>
  <c r="I20" i="5"/>
  <c r="U19" i="5"/>
  <c r="T19" i="5"/>
  <c r="S19" i="5"/>
  <c r="R19" i="5"/>
  <c r="Q19" i="5"/>
  <c r="P19" i="5"/>
  <c r="O19" i="5"/>
  <c r="N19" i="5"/>
  <c r="M19" i="5"/>
  <c r="L19" i="5"/>
  <c r="J19" i="5"/>
  <c r="I19" i="5"/>
  <c r="U18" i="5"/>
  <c r="T18" i="5"/>
  <c r="S18" i="5"/>
  <c r="R18" i="5"/>
  <c r="Q18" i="5"/>
  <c r="P18" i="5"/>
  <c r="O18" i="5"/>
  <c r="N18" i="5"/>
  <c r="M18" i="5"/>
  <c r="L18" i="5"/>
  <c r="J18" i="5"/>
  <c r="I18" i="5"/>
  <c r="U17" i="5"/>
  <c r="T17" i="5"/>
  <c r="S17" i="5"/>
  <c r="R17" i="5"/>
  <c r="Q17" i="5"/>
  <c r="P17" i="5"/>
  <c r="O17" i="5"/>
  <c r="N17" i="5"/>
  <c r="M17" i="5"/>
  <c r="L17" i="5"/>
  <c r="J17" i="5"/>
  <c r="I17" i="5"/>
  <c r="U16" i="5"/>
  <c r="T16" i="5"/>
  <c r="S16" i="5"/>
  <c r="R16" i="5"/>
  <c r="Q16" i="5"/>
  <c r="P16" i="5"/>
  <c r="O16" i="5"/>
  <c r="N16" i="5"/>
  <c r="M16" i="5"/>
  <c r="L16" i="5"/>
  <c r="J16" i="5"/>
  <c r="I16" i="5"/>
  <c r="U15" i="5"/>
  <c r="T15" i="5"/>
  <c r="S15" i="5"/>
  <c r="R15" i="5"/>
  <c r="Q15" i="5"/>
  <c r="P15" i="5"/>
  <c r="O15" i="5"/>
  <c r="N15" i="5"/>
  <c r="M15" i="5"/>
  <c r="L15" i="5"/>
  <c r="J15" i="5"/>
  <c r="I15" i="5"/>
  <c r="U14" i="5"/>
  <c r="T14" i="5"/>
  <c r="S14" i="5"/>
  <c r="R14" i="5"/>
  <c r="Q14" i="5"/>
  <c r="P14" i="5"/>
  <c r="O14" i="5"/>
  <c r="N14" i="5"/>
  <c r="M14" i="5"/>
  <c r="L14" i="5"/>
  <c r="J14" i="5"/>
  <c r="I14" i="5"/>
  <c r="U13" i="5"/>
  <c r="T13" i="5"/>
  <c r="S13" i="5"/>
  <c r="R13" i="5"/>
  <c r="Q13" i="5"/>
  <c r="P13" i="5"/>
  <c r="O13" i="5"/>
  <c r="N13" i="5"/>
  <c r="M13" i="5"/>
  <c r="L13" i="5"/>
  <c r="J13" i="5"/>
  <c r="I13" i="5"/>
  <c r="U12" i="5"/>
  <c r="T12" i="5"/>
  <c r="S12" i="5"/>
  <c r="R12" i="5"/>
  <c r="Q12" i="5"/>
  <c r="P12" i="5"/>
  <c r="O12" i="5"/>
  <c r="N12" i="5"/>
  <c r="M12" i="5"/>
  <c r="L12" i="5"/>
  <c r="J12" i="5"/>
  <c r="I12" i="5"/>
  <c r="U11" i="5"/>
  <c r="T11" i="5"/>
  <c r="S11" i="5"/>
  <c r="R11" i="5"/>
  <c r="Q11" i="5"/>
  <c r="P11" i="5"/>
  <c r="O11" i="5"/>
  <c r="N11" i="5"/>
  <c r="M11" i="5"/>
  <c r="L11" i="5"/>
  <c r="J11" i="5"/>
  <c r="I11" i="5"/>
  <c r="U10" i="5"/>
  <c r="T10" i="5"/>
  <c r="S10" i="5"/>
  <c r="R10" i="5"/>
  <c r="Q10" i="5"/>
  <c r="P10" i="5"/>
  <c r="O10" i="5"/>
  <c r="N10" i="5"/>
  <c r="M10" i="5"/>
  <c r="L10" i="5"/>
  <c r="J10" i="5"/>
  <c r="I10" i="5"/>
  <c r="U9" i="5"/>
  <c r="T9" i="5"/>
  <c r="S9" i="5"/>
  <c r="R9" i="5"/>
  <c r="Q9" i="5"/>
  <c r="P9" i="5"/>
  <c r="O9" i="5"/>
  <c r="N9" i="5"/>
  <c r="M9" i="5"/>
  <c r="L9" i="5"/>
  <c r="J9" i="5"/>
  <c r="I9" i="5"/>
  <c r="U8" i="5"/>
  <c r="T8" i="5"/>
  <c r="S8" i="5"/>
  <c r="R8" i="5"/>
  <c r="Q8" i="5"/>
  <c r="P8" i="5"/>
  <c r="O8" i="5"/>
  <c r="N8" i="5"/>
  <c r="M8" i="5"/>
  <c r="L8" i="5"/>
  <c r="J8" i="5"/>
  <c r="I8" i="5"/>
  <c r="U7" i="5"/>
  <c r="T7" i="5"/>
  <c r="S7" i="5"/>
  <c r="R7" i="5"/>
  <c r="Q7" i="5"/>
  <c r="P7" i="5"/>
  <c r="O7" i="5"/>
  <c r="N7" i="5"/>
  <c r="M7" i="5"/>
  <c r="L7" i="5"/>
  <c r="J7" i="5"/>
  <c r="I7" i="5"/>
  <c r="U6" i="5"/>
  <c r="T6" i="5"/>
  <c r="S6" i="5"/>
  <c r="R6" i="5"/>
  <c r="Q6" i="5"/>
  <c r="P6" i="5"/>
  <c r="O6" i="5"/>
  <c r="N6" i="5"/>
  <c r="M6" i="5"/>
  <c r="L6" i="5"/>
  <c r="J6" i="5"/>
  <c r="I6" i="5"/>
  <c r="U5" i="5"/>
  <c r="T5" i="5"/>
  <c r="S5" i="5"/>
  <c r="R5" i="5"/>
  <c r="Q5" i="5"/>
  <c r="P5" i="5"/>
  <c r="O5" i="5"/>
  <c r="N5" i="5"/>
  <c r="M5" i="5"/>
  <c r="L5" i="5"/>
  <c r="J5" i="5"/>
  <c r="I5" i="5"/>
  <c r="U4" i="5"/>
  <c r="T4" i="5"/>
  <c r="S4" i="5"/>
  <c r="R4" i="5"/>
  <c r="Q4" i="5"/>
  <c r="P4" i="5"/>
  <c r="O4" i="5"/>
  <c r="N4" i="5"/>
  <c r="M4" i="5"/>
  <c r="L4" i="5"/>
  <c r="J4" i="5"/>
  <c r="I4" i="5"/>
  <c r="U3" i="5"/>
  <c r="T3" i="5"/>
  <c r="S3" i="5"/>
  <c r="R3" i="5"/>
  <c r="Q3" i="5"/>
  <c r="P3" i="5"/>
  <c r="O3" i="5"/>
  <c r="N3" i="5"/>
  <c r="M3" i="5"/>
  <c r="L3" i="5"/>
  <c r="J3" i="5"/>
  <c r="I3" i="5"/>
  <c r="U2" i="5"/>
  <c r="T2" i="5"/>
  <c r="S2" i="5"/>
  <c r="R2" i="5"/>
  <c r="Q2" i="5"/>
  <c r="P2" i="5"/>
  <c r="O2" i="5"/>
  <c r="N2" i="5"/>
  <c r="M2" i="5"/>
  <c r="L2" i="5"/>
  <c r="J2" i="5"/>
  <c r="I2" i="5"/>
  <c r="B144" i="1"/>
  <c r="D130" i="1"/>
  <c r="D133" i="1"/>
  <c r="D80" i="1"/>
  <c r="D76" i="1"/>
  <c r="D53" i="1"/>
  <c r="D28" i="1"/>
  <c r="E130" i="1"/>
  <c r="F130" i="1"/>
  <c r="E76" i="1"/>
  <c r="F76" i="1"/>
  <c r="E53" i="1"/>
  <c r="F53" i="1"/>
  <c r="E33" i="1"/>
  <c r="E25" i="1"/>
  <c r="F25" i="1"/>
  <c r="G133" i="1"/>
  <c r="G115" i="1"/>
  <c r="G67" i="1"/>
  <c r="G47" i="1"/>
  <c r="G37" i="1"/>
  <c r="G5" i="1"/>
  <c r="G19" i="1"/>
  <c r="G25" i="1"/>
  <c r="G33" i="1"/>
  <c r="G53" i="1"/>
  <c r="G70" i="1"/>
  <c r="G76" i="1"/>
  <c r="G80" i="1"/>
  <c r="G130" i="1"/>
  <c r="G144" i="1"/>
  <c r="H130" i="1"/>
  <c r="H76" i="1"/>
  <c r="H53" i="1"/>
  <c r="H33" i="1"/>
  <c r="H25" i="1"/>
  <c r="G56" i="9"/>
  <c r="G14" i="9"/>
  <c r="H52" i="9"/>
  <c r="D60" i="9"/>
  <c r="D8" i="1"/>
  <c r="E80" i="1"/>
  <c r="F80" i="1"/>
  <c r="E70" i="1"/>
  <c r="F70" i="1"/>
  <c r="H80" i="1"/>
  <c r="H70" i="1"/>
  <c r="G60" i="9"/>
  <c r="G28" i="9"/>
  <c r="G37" i="9"/>
  <c r="G52" i="9"/>
  <c r="G69" i="9"/>
  <c r="G86" i="9"/>
  <c r="H60" i="9"/>
  <c r="E37" i="9"/>
  <c r="D69" i="9"/>
  <c r="D118" i="1"/>
  <c r="E133" i="1"/>
  <c r="F133" i="1"/>
  <c r="E47" i="1"/>
  <c r="E37" i="1"/>
  <c r="F37" i="1"/>
  <c r="E19" i="1"/>
  <c r="F19" i="1"/>
  <c r="E5" i="1"/>
  <c r="H133" i="1"/>
  <c r="H47" i="1"/>
  <c r="H5" i="1"/>
  <c r="H19" i="1"/>
  <c r="H37" i="1"/>
  <c r="H144" i="1"/>
  <c r="H78" i="9"/>
  <c r="H69" i="9"/>
  <c r="E60" i="9"/>
  <c r="E52" i="9"/>
  <c r="E45" i="9"/>
  <c r="F45" i="9"/>
  <c r="D123" i="1"/>
  <c r="D70" i="1"/>
  <c r="D5" i="1"/>
  <c r="H45" i="9"/>
  <c r="H28" i="9"/>
  <c r="E69" i="9"/>
  <c r="E5" i="9"/>
  <c r="F5" i="9"/>
  <c r="D78" i="9"/>
  <c r="D56" i="9"/>
  <c r="H26" i="10"/>
  <c r="E37" i="10"/>
  <c r="D67" i="10"/>
  <c r="E56" i="9"/>
  <c r="E14" i="9"/>
  <c r="D5" i="9"/>
  <c r="G53" i="10"/>
  <c r="G11" i="10"/>
  <c r="E53" i="10"/>
  <c r="F53" i="10"/>
  <c r="E11" i="10"/>
  <c r="H37" i="9"/>
  <c r="H5" i="9"/>
  <c r="H86" i="9"/>
  <c r="E73" i="9"/>
  <c r="E28" i="9"/>
  <c r="D14" i="9"/>
  <c r="D86" i="9"/>
  <c r="G73" i="10"/>
  <c r="G62" i="10"/>
  <c r="G37" i="10"/>
  <c r="G26" i="10"/>
  <c r="G67" i="10"/>
  <c r="G81" i="10"/>
  <c r="H62" i="10"/>
  <c r="H5" i="10"/>
  <c r="E67" i="10"/>
  <c r="F67" i="10"/>
  <c r="D53" i="10"/>
  <c r="D11" i="10"/>
  <c r="V5" i="4"/>
  <c r="H53" i="10"/>
  <c r="H11" i="10"/>
  <c r="D37" i="10"/>
  <c r="D26" i="10"/>
  <c r="D5" i="10"/>
  <c r="D81" i="10"/>
  <c r="F73" i="10"/>
  <c r="I5" i="10"/>
  <c r="Y6" i="1"/>
  <c r="F115" i="1"/>
  <c r="F67" i="1"/>
  <c r="F8" i="1"/>
  <c r="F118" i="1"/>
  <c r="F96" i="1"/>
  <c r="F40" i="1"/>
  <c r="F15" i="1"/>
  <c r="F56" i="1"/>
  <c r="M7" i="4"/>
  <c r="N7" i="4"/>
  <c r="O7" i="4"/>
  <c r="A2" i="12"/>
  <c r="C86" i="9"/>
  <c r="E86" i="9"/>
  <c r="B94" i="9"/>
  <c r="D109" i="1"/>
  <c r="D96" i="1"/>
  <c r="A3" i="11"/>
  <c r="I3" i="11"/>
  <c r="Q3" i="11"/>
  <c r="D40" i="1"/>
  <c r="D15" i="1"/>
  <c r="D19" i="1"/>
  <c r="H81" i="10"/>
  <c r="D56" i="1"/>
  <c r="D47" i="1"/>
  <c r="E81" i="10"/>
  <c r="S79" i="10"/>
  <c r="C5" i="10"/>
  <c r="P79" i="10"/>
  <c r="F26" i="10"/>
  <c r="P142" i="1"/>
  <c r="AK5" i="9"/>
  <c r="AE6" i="9"/>
  <c r="S84" i="9"/>
  <c r="Y6" i="9"/>
  <c r="P5" i="9"/>
  <c r="Y5" i="1"/>
  <c r="AB5" i="1"/>
  <c r="AB5" i="9"/>
  <c r="AB86" i="9"/>
  <c r="I144" i="1"/>
  <c r="I81" i="10"/>
  <c r="B88" i="10"/>
  <c r="M84" i="9"/>
  <c r="N1" i="9"/>
  <c r="O1" i="9"/>
  <c r="AA7" i="1"/>
  <c r="F73" i="9"/>
  <c r="F14" i="9"/>
  <c r="F47" i="1"/>
  <c r="F37" i="9"/>
  <c r="F33" i="1"/>
  <c r="D144" i="1"/>
  <c r="S6" i="1"/>
  <c r="Z6" i="1"/>
  <c r="AA6" i="1"/>
  <c r="AE6" i="1"/>
  <c r="F56" i="9"/>
  <c r="F52" i="9"/>
  <c r="E144" i="1"/>
  <c r="F5" i="1"/>
  <c r="AH6" i="9"/>
  <c r="M142" i="1"/>
  <c r="N1" i="1"/>
  <c r="AB144" i="1"/>
  <c r="F37" i="10"/>
  <c r="F60" i="9"/>
  <c r="C144" i="1"/>
  <c r="I86" i="9"/>
  <c r="B93" i="9"/>
  <c r="AO6" i="9"/>
  <c r="V6" i="1"/>
  <c r="F28" i="9"/>
  <c r="F11" i="10"/>
  <c r="F69" i="9"/>
  <c r="AN86" i="9"/>
  <c r="U13" i="1"/>
  <c r="U12" i="1"/>
  <c r="U38" i="1"/>
  <c r="U58" i="1"/>
  <c r="U77" i="1"/>
  <c r="U94" i="1"/>
  <c r="U113" i="1"/>
  <c r="U136" i="1"/>
  <c r="U14" i="1"/>
  <c r="U39" i="1"/>
  <c r="U59" i="1"/>
  <c r="U78" i="1"/>
  <c r="U95" i="1"/>
  <c r="U114" i="1"/>
  <c r="U137" i="1"/>
  <c r="AG12" i="1"/>
  <c r="B151" i="1"/>
  <c r="F144" i="1"/>
  <c r="U29" i="1"/>
  <c r="U50" i="1"/>
  <c r="U69" i="1"/>
  <c r="U88" i="1"/>
  <c r="U105" i="1"/>
  <c r="U127" i="1"/>
  <c r="U126" i="1"/>
  <c r="AG9" i="1"/>
  <c r="AE6" i="10"/>
  <c r="F86" i="9"/>
  <c r="AK86" i="9"/>
  <c r="AL86" i="9"/>
  <c r="U9" i="1"/>
  <c r="U20" i="1"/>
  <c r="U43" i="1"/>
  <c r="U62" i="1"/>
  <c r="U82" i="1"/>
  <c r="U99" i="1"/>
  <c r="U119" i="1"/>
  <c r="AG11" i="1"/>
  <c r="U21" i="1"/>
  <c r="U44" i="1"/>
  <c r="U63" i="1"/>
  <c r="U83" i="1"/>
  <c r="U100" i="1"/>
  <c r="U120" i="1"/>
  <c r="U10" i="1"/>
  <c r="U35" i="1"/>
  <c r="U55" i="1"/>
  <c r="U74" i="1"/>
  <c r="U92" i="1"/>
  <c r="U111" i="1"/>
  <c r="U134" i="1"/>
  <c r="AG13" i="1"/>
  <c r="AB6" i="10"/>
  <c r="J84" i="9"/>
  <c r="J99" i="9"/>
  <c r="AG6" i="9"/>
  <c r="AF6" i="9"/>
  <c r="U23" i="1"/>
  <c r="P6" i="1"/>
  <c r="U26" i="1"/>
  <c r="U48" i="1"/>
  <c r="U66" i="1"/>
  <c r="U86" i="1"/>
  <c r="U103" i="1"/>
  <c r="U124" i="1"/>
  <c r="U27" i="1"/>
  <c r="U49" i="1"/>
  <c r="U68" i="1"/>
  <c r="U67" i="1"/>
  <c r="U87" i="1"/>
  <c r="U104" i="1"/>
  <c r="U125" i="1"/>
  <c r="U16" i="1"/>
  <c r="U41" i="1"/>
  <c r="U60" i="1"/>
  <c r="U79" i="1"/>
  <c r="U97" i="1"/>
  <c r="U116" i="1"/>
  <c r="U138" i="1"/>
  <c r="C81" i="10"/>
  <c r="B89" i="10"/>
  <c r="F5" i="10"/>
  <c r="Y6" i="10"/>
  <c r="AA6" i="9"/>
  <c r="Z6" i="9"/>
  <c r="U18" i="1"/>
  <c r="U32" i="1"/>
  <c r="U31" i="1"/>
  <c r="U52" i="1"/>
  <c r="U72" i="1"/>
  <c r="U90" i="1"/>
  <c r="U108" i="1"/>
  <c r="U107" i="1"/>
  <c r="U131" i="1"/>
  <c r="U7" i="1"/>
  <c r="U34" i="1"/>
  <c r="U54" i="1"/>
  <c r="U73" i="1"/>
  <c r="U91" i="1"/>
  <c r="U110" i="1"/>
  <c r="U132" i="1"/>
  <c r="AG7" i="1"/>
  <c r="U22" i="1"/>
  <c r="U45" i="1"/>
  <c r="U64" i="1"/>
  <c r="U84" i="1"/>
  <c r="U101" i="1"/>
  <c r="U121" i="1"/>
  <c r="X7" i="1"/>
  <c r="V6" i="10"/>
  <c r="F81" i="10"/>
  <c r="AA5" i="1"/>
  <c r="Z5" i="1"/>
  <c r="AD5" i="1"/>
  <c r="AC5" i="1"/>
  <c r="Q5" i="9"/>
  <c r="R5" i="9"/>
  <c r="AM5" i="9"/>
  <c r="AL5" i="9"/>
  <c r="AD5" i="9"/>
  <c r="AC5" i="9"/>
  <c r="AC86" i="9"/>
  <c r="AD86" i="9"/>
  <c r="J96" i="9"/>
  <c r="N10" i="12"/>
  <c r="AO86" i="9"/>
  <c r="AP86" i="9"/>
  <c r="J95" i="9"/>
  <c r="N9" i="12"/>
  <c r="U37" i="1"/>
  <c r="J101" i="9"/>
  <c r="U53" i="1"/>
  <c r="AE5" i="9"/>
  <c r="AM86" i="9"/>
  <c r="AC144" i="1"/>
  <c r="AD144" i="1"/>
  <c r="J154" i="1"/>
  <c r="M11" i="12"/>
  <c r="AG5" i="9"/>
  <c r="AF5" i="9"/>
  <c r="U130" i="1"/>
  <c r="Y144" i="1"/>
  <c r="U123" i="1"/>
  <c r="W6" i="1"/>
  <c r="X6" i="1"/>
  <c r="V5" i="1"/>
  <c r="AJ6" i="9"/>
  <c r="AI6" i="9"/>
  <c r="AH5" i="9"/>
  <c r="AF6" i="1"/>
  <c r="AG6" i="1"/>
  <c r="AE5" i="1"/>
  <c r="U93" i="1"/>
  <c r="U81" i="1"/>
  <c r="U36" i="1"/>
  <c r="U33" i="1"/>
  <c r="U17" i="1"/>
  <c r="U15" i="1"/>
  <c r="U71" i="1"/>
  <c r="U102" i="1"/>
  <c r="U24" i="1"/>
  <c r="U19" i="1"/>
  <c r="Y5" i="9"/>
  <c r="U57" i="1"/>
  <c r="U42" i="1"/>
  <c r="U139" i="1"/>
  <c r="U129" i="1"/>
  <c r="U128" i="1"/>
  <c r="U51" i="1"/>
  <c r="U47" i="1"/>
  <c r="U85" i="1"/>
  <c r="U6" i="1"/>
  <c r="T6" i="1"/>
  <c r="S5" i="1"/>
  <c r="U25" i="1"/>
  <c r="U76" i="1"/>
  <c r="AG10" i="1"/>
  <c r="U11" i="1"/>
  <c r="U112" i="1"/>
  <c r="U109" i="1"/>
  <c r="U98" i="1"/>
  <c r="U106" i="1"/>
  <c r="U30" i="1"/>
  <c r="U65" i="1"/>
  <c r="B150" i="1"/>
  <c r="U28" i="1"/>
  <c r="AG14" i="1"/>
  <c r="U135" i="1"/>
  <c r="U133" i="1"/>
  <c r="U117" i="1"/>
  <c r="U115" i="1"/>
  <c r="U75" i="1"/>
  <c r="U61" i="1"/>
  <c r="U89" i="1"/>
  <c r="U122" i="1"/>
  <c r="U118" i="1"/>
  <c r="U46" i="1"/>
  <c r="U40" i="1"/>
  <c r="W6" i="10"/>
  <c r="X6" i="10"/>
  <c r="V5" i="10"/>
  <c r="Z6" i="10"/>
  <c r="AA6" i="10"/>
  <c r="Y5" i="10"/>
  <c r="Q6" i="1"/>
  <c r="R6" i="1"/>
  <c r="P5" i="1"/>
  <c r="R11" i="1"/>
  <c r="R9" i="1"/>
  <c r="R7" i="1"/>
  <c r="P5" i="10"/>
  <c r="M5" i="1"/>
  <c r="X65" i="9"/>
  <c r="X44" i="9"/>
  <c r="X26" i="9"/>
  <c r="V5" i="9"/>
  <c r="X64" i="9"/>
  <c r="X43" i="9"/>
  <c r="X25" i="9"/>
  <c r="X77" i="9"/>
  <c r="X58" i="9"/>
  <c r="X38" i="9"/>
  <c r="X20" i="9"/>
  <c r="X76" i="9"/>
  <c r="X57" i="9"/>
  <c r="X36" i="9"/>
  <c r="X19" i="9"/>
  <c r="X13" i="9"/>
  <c r="S5" i="10"/>
  <c r="L7" i="1"/>
  <c r="P86" i="9"/>
  <c r="J93" i="9"/>
  <c r="N7" i="12"/>
  <c r="J5" i="10"/>
  <c r="AF6" i="10"/>
  <c r="AG6" i="10"/>
  <c r="AE5" i="10"/>
  <c r="X80" i="9"/>
  <c r="X61" i="9"/>
  <c r="X40" i="9"/>
  <c r="X22" i="9"/>
  <c r="X79" i="9"/>
  <c r="X59" i="9"/>
  <c r="X39" i="9"/>
  <c r="X21" i="9"/>
  <c r="X72" i="9"/>
  <c r="X53" i="9"/>
  <c r="X33" i="9"/>
  <c r="X15" i="9"/>
  <c r="X71" i="9"/>
  <c r="X51" i="9"/>
  <c r="X50" i="9"/>
  <c r="X32" i="9"/>
  <c r="X12" i="9"/>
  <c r="X9" i="9"/>
  <c r="R14" i="1"/>
  <c r="M5" i="9"/>
  <c r="M5" i="10"/>
  <c r="X75" i="9"/>
  <c r="X55" i="9"/>
  <c r="X35" i="9"/>
  <c r="X17" i="9"/>
  <c r="X74" i="9"/>
  <c r="X73" i="9"/>
  <c r="X54" i="9"/>
  <c r="X34" i="9"/>
  <c r="X16" i="9"/>
  <c r="X67" i="9"/>
  <c r="X47" i="9"/>
  <c r="X29" i="9"/>
  <c r="X8" i="9"/>
  <c r="X66" i="9"/>
  <c r="X46" i="9"/>
  <c r="X27" i="9"/>
  <c r="X7" i="9"/>
  <c r="R12" i="1"/>
  <c r="R13" i="1"/>
  <c r="R10" i="1"/>
  <c r="AC6" i="10"/>
  <c r="AD6" i="10"/>
  <c r="AB5" i="10"/>
  <c r="S5" i="9"/>
  <c r="O7" i="1"/>
  <c r="X70" i="9"/>
  <c r="X69" i="9"/>
  <c r="X49" i="9"/>
  <c r="X31" i="9"/>
  <c r="X11" i="9"/>
  <c r="X68" i="9"/>
  <c r="X48" i="9"/>
  <c r="X30" i="9"/>
  <c r="X10" i="9"/>
  <c r="X63" i="9"/>
  <c r="X42" i="9"/>
  <c r="X24" i="9"/>
  <c r="X81" i="9"/>
  <c r="X62" i="9"/>
  <c r="X41" i="9"/>
  <c r="X23" i="9"/>
  <c r="X18" i="9"/>
  <c r="V144" i="1"/>
  <c r="X144" i="1"/>
  <c r="U96" i="1"/>
  <c r="Y86" i="9"/>
  <c r="Z86" i="9"/>
  <c r="AE144" i="1"/>
  <c r="AF144" i="1"/>
  <c r="AA86" i="9"/>
  <c r="AG144" i="1"/>
  <c r="J155" i="1"/>
  <c r="M12" i="12"/>
  <c r="J156" i="1"/>
  <c r="M13" i="12"/>
  <c r="U70" i="1"/>
  <c r="U80" i="1"/>
  <c r="AH86" i="9"/>
  <c r="AJ5" i="9"/>
  <c r="AI5" i="9"/>
  <c r="X45" i="9"/>
  <c r="X28" i="9"/>
  <c r="X78" i="9"/>
  <c r="X60" i="9"/>
  <c r="X56" i="9"/>
  <c r="AG8" i="1"/>
  <c r="U5" i="1"/>
  <c r="T5" i="1"/>
  <c r="W5" i="1"/>
  <c r="X5" i="1"/>
  <c r="U56" i="1"/>
  <c r="AE86" i="9"/>
  <c r="Z144" i="1"/>
  <c r="J153" i="1"/>
  <c r="M10" i="12"/>
  <c r="AA144" i="1"/>
  <c r="S144" i="1"/>
  <c r="X52" i="9"/>
  <c r="X37" i="9"/>
  <c r="U8" i="1"/>
  <c r="Z5" i="9"/>
  <c r="AA5" i="9"/>
  <c r="AG5" i="1"/>
  <c r="AF5" i="1"/>
  <c r="AB81" i="10"/>
  <c r="J92" i="10"/>
  <c r="O10" i="12"/>
  <c r="AC5" i="10"/>
  <c r="AD5" i="10"/>
  <c r="U5" i="9"/>
  <c r="T5" i="9"/>
  <c r="S86" i="9"/>
  <c r="J98" i="9"/>
  <c r="N12" i="12"/>
  <c r="M144" i="1"/>
  <c r="J149" i="1"/>
  <c r="M6" i="12"/>
  <c r="S81" i="10"/>
  <c r="J95" i="10"/>
  <c r="O13" i="12"/>
  <c r="U5" i="10"/>
  <c r="T5" i="10"/>
  <c r="J144" i="1"/>
  <c r="J148" i="1"/>
  <c r="M5" i="12"/>
  <c r="L5" i="1"/>
  <c r="M86" i="9"/>
  <c r="J94" i="9"/>
  <c r="N8" i="12"/>
  <c r="N5" i="9"/>
  <c r="O5" i="9"/>
  <c r="J81" i="10"/>
  <c r="J89" i="10"/>
  <c r="O7" i="12"/>
  <c r="K5" i="10"/>
  <c r="L5" i="10"/>
  <c r="V86" i="9"/>
  <c r="J92" i="9"/>
  <c r="N6" i="12"/>
  <c r="X5" i="9"/>
  <c r="W5" i="9"/>
  <c r="P81" i="10"/>
  <c r="J88" i="10"/>
  <c r="O6" i="12"/>
  <c r="R5" i="10"/>
  <c r="Q5" i="10"/>
  <c r="P144" i="1"/>
  <c r="J150" i="1"/>
  <c r="M7" i="12"/>
  <c r="P7" i="12"/>
  <c r="R5" i="1"/>
  <c r="Q5" i="1"/>
  <c r="V81" i="10"/>
  <c r="J94" i="10"/>
  <c r="O12" i="12"/>
  <c r="X5" i="10"/>
  <c r="W5" i="10"/>
  <c r="M81" i="10"/>
  <c r="J90" i="10"/>
  <c r="O8" i="12"/>
  <c r="O5" i="10"/>
  <c r="N5" i="10"/>
  <c r="X14" i="9"/>
  <c r="R86" i="9"/>
  <c r="Q86" i="9"/>
  <c r="AE81" i="10"/>
  <c r="J91" i="10"/>
  <c r="O9" i="12"/>
  <c r="AG5" i="10"/>
  <c r="AF5" i="10"/>
  <c r="O5" i="1"/>
  <c r="N5" i="1"/>
  <c r="R8" i="1"/>
  <c r="Y81" i="10"/>
  <c r="J87" i="10"/>
  <c r="O5" i="12"/>
  <c r="AA5" i="10"/>
  <c r="Z5" i="10"/>
  <c r="W144" i="1"/>
  <c r="J152" i="1"/>
  <c r="M9" i="12"/>
  <c r="P9" i="12"/>
  <c r="P10" i="12"/>
  <c r="P12" i="12"/>
  <c r="P6" i="12"/>
  <c r="J151" i="1"/>
  <c r="M8" i="12"/>
  <c r="P8" i="12"/>
  <c r="U144" i="1"/>
  <c r="T144" i="1"/>
  <c r="J97" i="9"/>
  <c r="N11" i="12"/>
  <c r="AG86" i="9"/>
  <c r="AF86" i="9"/>
  <c r="AI86" i="9"/>
  <c r="AJ86" i="9"/>
  <c r="J100" i="9"/>
  <c r="N13" i="12"/>
  <c r="P13" i="12"/>
  <c r="AG81" i="10"/>
  <c r="AF81" i="10"/>
  <c r="T86" i="9"/>
  <c r="U86" i="9"/>
  <c r="B149" i="1"/>
  <c r="Q144" i="1"/>
  <c r="R144" i="1"/>
  <c r="U81" i="10"/>
  <c r="T81" i="10"/>
  <c r="AD81" i="10"/>
  <c r="AC81" i="10"/>
  <c r="W81" i="10"/>
  <c r="X81" i="10"/>
  <c r="Q81" i="10"/>
  <c r="R81" i="10"/>
  <c r="L81" i="10"/>
  <c r="K81" i="10"/>
  <c r="N86" i="9"/>
  <c r="O86" i="9"/>
  <c r="J86" i="9"/>
  <c r="J91" i="9"/>
  <c r="N5" i="12"/>
  <c r="P5" i="12"/>
  <c r="AA81" i="10"/>
  <c r="Z81" i="10"/>
  <c r="B87" i="10"/>
  <c r="N81" i="10"/>
  <c r="O81" i="10"/>
  <c r="W86" i="9"/>
  <c r="X86" i="9"/>
  <c r="K144" i="1"/>
  <c r="L144" i="1"/>
  <c r="N144" i="1"/>
  <c r="O144" i="1"/>
  <c r="J93" i="10"/>
  <c r="O11" i="12"/>
  <c r="P11" i="12"/>
  <c r="B92" i="9"/>
  <c r="L86" i="9"/>
  <c r="K86" i="9"/>
</calcChain>
</file>

<file path=xl/sharedStrings.xml><?xml version="1.0" encoding="utf-8"?>
<sst xmlns="http://schemas.openxmlformats.org/spreadsheetml/2006/main" count="9004" uniqueCount="255">
  <si>
    <t>TOTAL</t>
  </si>
  <si>
    <t>Nbr bureau de vote</t>
  </si>
  <si>
    <t>% Particip.</t>
  </si>
  <si>
    <t>TOTAL CIRCO 1</t>
    <phoneticPr fontId="4" type="noConversion"/>
  </si>
  <si>
    <t>Résultats provisoires pour la 1ère circonscription législative</t>
    <phoneticPr fontId="4" type="noConversion"/>
  </si>
  <si>
    <t>Commune</t>
    <phoneticPr fontId="4" type="noConversion"/>
  </si>
  <si>
    <t>Bureau de vote</t>
    <phoneticPr fontId="4" type="noConversion"/>
  </si>
  <si>
    <t>Inscrits</t>
  </si>
  <si>
    <t>Abstentions</t>
  </si>
  <si>
    <t>Votants</t>
  </si>
  <si>
    <t>% Particip.</t>
    <phoneticPr fontId="4" type="noConversion"/>
  </si>
  <si>
    <t>Exprimés</t>
  </si>
  <si>
    <t>Voix</t>
  </si>
  <si>
    <t>% Voix/Ins</t>
    <phoneticPr fontId="4" type="noConversion"/>
  </si>
  <si>
    <t>% Voix/Exp</t>
  </si>
  <si>
    <t>% Voix/Ins</t>
    <phoneticPr fontId="4" type="noConversion"/>
  </si>
  <si>
    <t>% Voix/Ins</t>
  </si>
  <si>
    <t>Code du département</t>
  </si>
  <si>
    <t>Libellé du département</t>
  </si>
  <si>
    <t>Code de la circonscription</t>
  </si>
  <si>
    <t>Libellé de la circonscription</t>
  </si>
  <si>
    <t>Code de la commune</t>
  </si>
  <si>
    <t>Libellé de la commune</t>
  </si>
  <si>
    <t>Code du b.vote</t>
  </si>
  <si>
    <t>% Abs/Ins</t>
  </si>
  <si>
    <t>% Vot/Ins</t>
  </si>
  <si>
    <t>Blancs</t>
  </si>
  <si>
    <t>% Blancs/Ins</t>
  </si>
  <si>
    <t>% Blancs/Vot</t>
  </si>
  <si>
    <t>Nuls</t>
  </si>
  <si>
    <t>% Nuls/Ins</t>
  </si>
  <si>
    <t>% Nuls/Vot</t>
  </si>
  <si>
    <t>% Exp/Ins</t>
  </si>
  <si>
    <t>% Exp/Vot</t>
  </si>
  <si>
    <t>N°Panneau</t>
  </si>
  <si>
    <t>Sexe</t>
  </si>
  <si>
    <t>Nom</t>
  </si>
  <si>
    <t>Prénom</t>
  </si>
  <si>
    <t>ZP</t>
  </si>
  <si>
    <t>POLYNESIE FRANCAISE</t>
  </si>
  <si>
    <t>1ère circonscription</t>
  </si>
  <si>
    <t>Anaa</t>
  </si>
  <si>
    <t>Arue</t>
  </si>
  <si>
    <t>Arutua</t>
  </si>
  <si>
    <t>3ème circonscription</t>
  </si>
  <si>
    <t>Bora-Bora</t>
  </si>
  <si>
    <t>Faa a</t>
  </si>
  <si>
    <t>Fakarava</t>
  </si>
  <si>
    <t>Fangatau</t>
  </si>
  <si>
    <t>Fatu-Hiva</t>
  </si>
  <si>
    <t>Gambier</t>
  </si>
  <si>
    <t>Hao</t>
  </si>
  <si>
    <t>Hikueru</t>
  </si>
  <si>
    <t>2ème circonscription</t>
  </si>
  <si>
    <t>Hitiaa O Te Ra</t>
  </si>
  <si>
    <t>Hiva-Oa</t>
  </si>
  <si>
    <t>Huahine</t>
  </si>
  <si>
    <t>Mahina</t>
  </si>
  <si>
    <t>Makemo</t>
  </si>
  <si>
    <t>Manihi</t>
  </si>
  <si>
    <t>Maupiti</t>
  </si>
  <si>
    <t>Moorea-Maiao</t>
  </si>
  <si>
    <t>Napuka</t>
  </si>
  <si>
    <t>Nuku-Hiva</t>
  </si>
  <si>
    <t>Nukutavake</t>
  </si>
  <si>
    <t>Paea</t>
  </si>
  <si>
    <t>Papara</t>
  </si>
  <si>
    <t>Papeete</t>
  </si>
  <si>
    <t>Pirae</t>
  </si>
  <si>
    <t>Puka Puka</t>
  </si>
  <si>
    <t>Punaauia</t>
  </si>
  <si>
    <t>Raivavae</t>
  </si>
  <si>
    <t>Rangiroa</t>
  </si>
  <si>
    <t>Rapa</t>
  </si>
  <si>
    <t>Reao</t>
  </si>
  <si>
    <t>Rimatara</t>
  </si>
  <si>
    <t>Rurutu</t>
  </si>
  <si>
    <t>Tahaa</t>
  </si>
  <si>
    <t>Tahuata</t>
  </si>
  <si>
    <t>Taiarapu-Est</t>
  </si>
  <si>
    <t>Taiarapu-Ouest</t>
  </si>
  <si>
    <t>Takaroa</t>
  </si>
  <si>
    <t>Taputapuatea</t>
  </si>
  <si>
    <t>Tatakoto</t>
  </si>
  <si>
    <t>Teva I Uta</t>
  </si>
  <si>
    <t>Tubuai</t>
  </si>
  <si>
    <t>Tumaraa</t>
  </si>
  <si>
    <t>Tureia</t>
  </si>
  <si>
    <t>Ua-Huka</t>
  </si>
  <si>
    <t>Ua-Pou</t>
  </si>
  <si>
    <t>Uturoa</t>
  </si>
  <si>
    <t>Circ1</t>
  </si>
  <si>
    <t>Circ2</t>
  </si>
  <si>
    <t>Circ3</t>
  </si>
  <si>
    <t>Anciens Inscrits</t>
  </si>
  <si>
    <t xml:space="preserve">LEGISLATIVES 2017 1er tour </t>
  </si>
  <si>
    <t>nuls</t>
  </si>
  <si>
    <t>ANAA</t>
  </si>
  <si>
    <t>ARUE</t>
  </si>
  <si>
    <t>ARUTUA</t>
  </si>
  <si>
    <t>FAKARAVA</t>
  </si>
  <si>
    <t>FANGATAU</t>
  </si>
  <si>
    <t>FATU-HIVA</t>
  </si>
  <si>
    <t>GAMBIER</t>
  </si>
  <si>
    <t>HAO</t>
  </si>
  <si>
    <t>HIKUERU</t>
  </si>
  <si>
    <t>HIVA-OA</t>
  </si>
  <si>
    <t>MAKEMO</t>
  </si>
  <si>
    <t>MANIHI</t>
  </si>
  <si>
    <t>MOOREA-MAIAO</t>
  </si>
  <si>
    <t>NAPUKA</t>
  </si>
  <si>
    <t>NUKU-HIVA</t>
  </si>
  <si>
    <t>NUKUTAVAKE</t>
  </si>
  <si>
    <t>PAPEETE</t>
  </si>
  <si>
    <t>PIRAE</t>
  </si>
  <si>
    <t>PUKA PUKA</t>
  </si>
  <si>
    <t>RANGIROA</t>
  </si>
  <si>
    <t>REAO</t>
  </si>
  <si>
    <t>TAHUATA</t>
  </si>
  <si>
    <t>TAKAROA</t>
  </si>
  <si>
    <t>TATAKOTO</t>
  </si>
  <si>
    <t>TUREIA</t>
  </si>
  <si>
    <t>UA-HUKA</t>
  </si>
  <si>
    <t>UA-POU</t>
  </si>
  <si>
    <t>Candidats</t>
  </si>
  <si>
    <t>Colonne</t>
  </si>
  <si>
    <t xml:space="preserve">Inscrits </t>
  </si>
  <si>
    <t>Prévus</t>
  </si>
  <si>
    <t>Circ</t>
  </si>
  <si>
    <t>%</t>
  </si>
  <si>
    <t>BV</t>
  </si>
  <si>
    <t>Total</t>
  </si>
  <si>
    <t>PC</t>
  </si>
  <si>
    <t>Résultats provisoires pour la 2ème circonscription législative</t>
  </si>
  <si>
    <t>MAHINA</t>
  </si>
  <si>
    <t>PAEA</t>
  </si>
  <si>
    <t>PAPARA</t>
  </si>
  <si>
    <t>RAIVAVAE</t>
  </si>
  <si>
    <t>RAPA</t>
  </si>
  <si>
    <t>RIMATARA</t>
  </si>
  <si>
    <t>RURUTU</t>
  </si>
  <si>
    <t>TAIARAPU-EST</t>
  </si>
  <si>
    <t>TAIARAPU-OUEST</t>
  </si>
  <si>
    <t>TEVA I UTA</t>
  </si>
  <si>
    <t>TUBUAI</t>
  </si>
  <si>
    <t>TOTAL CIRCO 2</t>
  </si>
  <si>
    <t>TOTAL CIRCO 3</t>
  </si>
  <si>
    <t>Résultats provisoires pour la 3ème circonscription législative</t>
  </si>
  <si>
    <t>BORA-BORA</t>
  </si>
  <si>
    <t>FAA A</t>
  </si>
  <si>
    <t>HUAHINE</t>
  </si>
  <si>
    <t>MAUPITI</t>
  </si>
  <si>
    <t>PUNAAUIA</t>
  </si>
  <si>
    <t>TAHAA</t>
  </si>
  <si>
    <t>TAPUTAPUATEA</t>
  </si>
  <si>
    <t>TUMARAA</t>
  </si>
  <si>
    <t>UTUROA</t>
  </si>
  <si>
    <t>Contrôle</t>
  </si>
  <si>
    <t>HITIAA O TE RA</t>
  </si>
  <si>
    <t>Exprimé = Voix</t>
  </si>
  <si>
    <t>E+B+N=V</t>
  </si>
  <si>
    <t>I = A+V</t>
  </si>
  <si>
    <t>Commune</t>
  </si>
  <si>
    <t>GREIG</t>
  </si>
  <si>
    <t>MINARDI</t>
  </si>
  <si>
    <t>SAGE</t>
  </si>
  <si>
    <t>BRUNEAU</t>
  </si>
  <si>
    <t>RAMEL</t>
  </si>
  <si>
    <t>NENA</t>
  </si>
  <si>
    <t>REGURON</t>
  </si>
  <si>
    <t>TUHEIAVA</t>
  </si>
  <si>
    <t>GRANDIN</t>
  </si>
  <si>
    <t>DUBIEF</t>
  </si>
  <si>
    <t>TEFAAORA</t>
  </si>
  <si>
    <t>TAPUTU</t>
  </si>
  <si>
    <t>SALMON</t>
  </si>
  <si>
    <t>TERIITAHI</t>
  </si>
  <si>
    <t>CONROY</t>
  </si>
  <si>
    <t>PIQUE</t>
  </si>
  <si>
    <t>HOWELL</t>
  </si>
  <si>
    <t>MARA</t>
  </si>
  <si>
    <t>LANTEIRES</t>
  </si>
  <si>
    <t>ATGER</t>
  </si>
  <si>
    <t>BROTHERSON</t>
  </si>
  <si>
    <t>DUBOIS</t>
  </si>
  <si>
    <t>ROI</t>
  </si>
  <si>
    <t>TIXIER</t>
  </si>
  <si>
    <t>Tahoreaa Huraatira</t>
  </si>
  <si>
    <t>Front National</t>
  </si>
  <si>
    <t>Tapura Huiraatira</t>
  </si>
  <si>
    <t>La France insoumise</t>
  </si>
  <si>
    <t>UPR</t>
  </si>
  <si>
    <t>Tau Hoturau</t>
  </si>
  <si>
    <t>Heiura les verts</t>
  </si>
  <si>
    <t>Tavini Huiraatira</t>
  </si>
  <si>
    <t>Divers</t>
  </si>
  <si>
    <t>Circo1</t>
  </si>
  <si>
    <t>Circo2</t>
  </si>
  <si>
    <t>Circo3</t>
  </si>
  <si>
    <t>IRITI</t>
  </si>
  <si>
    <t>SANQUER</t>
  </si>
  <si>
    <t>EBB ÉPSE CROSS</t>
  </si>
  <si>
    <t>% Blancs</t>
  </si>
  <si>
    <t>IDV1</t>
  </si>
  <si>
    <t>IDV2</t>
  </si>
  <si>
    <t>IDV3</t>
  </si>
  <si>
    <t>ARCHIPELS</t>
  </si>
  <si>
    <t>GLOBAL IDV</t>
  </si>
  <si>
    <t>ISLV</t>
  </si>
  <si>
    <t>TG</t>
  </si>
  <si>
    <t>MARQUISES</t>
  </si>
  <si>
    <t>AUSTRALES</t>
  </si>
  <si>
    <t>TOTAL PF</t>
  </si>
  <si>
    <t>Résultats provisoires par archipels</t>
  </si>
  <si>
    <t>M</t>
  </si>
  <si>
    <t>Moana</t>
  </si>
  <si>
    <t>Eric</t>
  </si>
  <si>
    <t>F</t>
  </si>
  <si>
    <t>Maina</t>
  </si>
  <si>
    <t>Jean-Marie</t>
  </si>
  <si>
    <t>Michel</t>
  </si>
  <si>
    <t>Tauhiti</t>
  </si>
  <si>
    <t>Karl</t>
  </si>
  <si>
    <t>Richard, Ariihau</t>
  </si>
  <si>
    <t>Patrick</t>
  </si>
  <si>
    <t>Astride</t>
  </si>
  <si>
    <t>Teiva</t>
  </si>
  <si>
    <t>Corinne</t>
  </si>
  <si>
    <t>Moetai, Charles</t>
  </si>
  <si>
    <t>Vincent</t>
  </si>
  <si>
    <t>Albert</t>
  </si>
  <si>
    <t>Dominique</t>
  </si>
  <si>
    <t>Teura</t>
  </si>
  <si>
    <t>Maire</t>
  </si>
  <si>
    <t>Nicole</t>
  </si>
  <si>
    <t>Valentina, Hina Dite Tina</t>
  </si>
  <si>
    <t>Miri</t>
  </si>
  <si>
    <t>TEFAAROA</t>
  </si>
  <si>
    <t>Tom</t>
  </si>
  <si>
    <t>Faana</t>
  </si>
  <si>
    <t>Tati</t>
  </si>
  <si>
    <t>Tepuaraurii</t>
  </si>
  <si>
    <t>Yves</t>
  </si>
  <si>
    <t>Pascal</t>
  </si>
  <si>
    <t>SANQUER-FAREATA</t>
  </si>
  <si>
    <t>EBB EPSE CROSS</t>
  </si>
  <si>
    <t>Sous-total C2 - IDV2</t>
  </si>
  <si>
    <t>Sous-total C2 - Australes</t>
  </si>
  <si>
    <t>% Voix Ins</t>
  </si>
  <si>
    <t>% Voix Exp</t>
  </si>
  <si>
    <t>Sous-total C3 - IDV3</t>
  </si>
  <si>
    <t>Sous-total C3 - ISLV</t>
  </si>
  <si>
    <t>Sous-total C1 - IDV</t>
  </si>
  <si>
    <t>Sous-total C1 - TG</t>
  </si>
  <si>
    <t>Sous-total C1 - Marquises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</si>
</sst>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 mmmm\ yyyy"/>
  </numFmts>
  <fonts count="20">
    <font>
      <sz val="10"/>
      <name val="Verdana"/>
    </font>
    <font>
      <b/>
      <sz val="10"/>
      <name val="Verdana"/>
      <family val="2"/>
    </font>
    <font>
      <sz val="10"/>
      <name val="Verdana"/>
      <family val="2"/>
    </font>
    <font>
      <i/>
      <sz val="9"/>
      <name val="Verdana"/>
      <family val="2"/>
    </font>
    <font>
      <sz val="8"/>
      <name val="Verdana"/>
      <family val="2"/>
    </font>
    <font>
      <b/>
      <sz val="16"/>
      <name val="Verdana"/>
      <family val="2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6"/>
      <name val="Verdana"/>
      <family val="2"/>
    </font>
    <font>
      <sz val="10"/>
      <name val="Liberation Sans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Verdana"/>
      <family val="2"/>
    </font>
    <font>
      <b/>
      <sz val="11"/>
      <name val="Verdana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10"/>
      <name val="Mangal"/>
      <family val="1"/>
    </font>
    <font>
      <sz val="10"/>
      <name val="Mang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auto="1"/>
      </left>
      <right/>
      <top/>
      <bottom style="medium">
        <color indexed="64"/>
      </bottom>
      <diagonal/>
    </border>
    <border>
      <left/>
      <right style="double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double">
        <color auto="1"/>
      </bottom>
      <diagonal/>
    </border>
  </borders>
  <cellStyleXfs count="3">
    <xf numFmtId="0" fontId="0" fillId="0" borderId="0"/>
    <xf numFmtId="0" fontId="6" fillId="0" borderId="0"/>
    <xf numFmtId="9" fontId="2" fillId="0" borderId="0" applyFont="0" applyFill="0" applyBorder="0" applyAlignment="0" applyProtection="0"/>
  </cellStyleXfs>
  <cellXfs count="249">
    <xf numFmtId="0" fontId="0" fillId="0" borderId="0" xfId="0"/>
    <xf numFmtId="0" fontId="0" fillId="0" borderId="0" xfId="0" applyAlignment="1">
      <alignment horizontal="center"/>
    </xf>
    <xf numFmtId="0" fontId="6" fillId="0" borderId="0" xfId="1"/>
    <xf numFmtId="0" fontId="6" fillId="0" borderId="0" xfId="1" applyNumberFormat="1"/>
    <xf numFmtId="0" fontId="7" fillId="0" borderId="0" xfId="0" applyFont="1"/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3" xfId="0" applyBorder="1"/>
    <xf numFmtId="0" fontId="0" fillId="0" borderId="18" xfId="0" applyBorder="1"/>
    <xf numFmtId="0" fontId="8" fillId="0" borderId="19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 applyProtection="1">
      <alignment horizontal="left"/>
    </xf>
    <xf numFmtId="0" fontId="0" fillId="0" borderId="0" xfId="0" applyProtection="1"/>
    <xf numFmtId="0" fontId="5" fillId="0" borderId="0" xfId="0" applyFont="1" applyProtection="1"/>
    <xf numFmtId="10" fontId="0" fillId="0" borderId="0" xfId="0" applyNumberFormat="1" applyProtection="1"/>
    <xf numFmtId="0" fontId="4" fillId="0" borderId="0" xfId="0" applyNumberFormat="1" applyFont="1" applyProtection="1"/>
    <xf numFmtId="22" fontId="4" fillId="0" borderId="0" xfId="0" applyNumberFormat="1" applyFont="1" applyProtection="1"/>
    <xf numFmtId="164" fontId="3" fillId="0" borderId="0" xfId="0" applyNumberFormat="1" applyFont="1" applyAlignment="1" applyProtection="1">
      <alignment horizontal="left"/>
    </xf>
    <xf numFmtId="0" fontId="0" fillId="0" borderId="0" xfId="0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wrapText="1"/>
    </xf>
    <xf numFmtId="10" fontId="1" fillId="0" borderId="0" xfId="0" applyNumberFormat="1" applyFont="1" applyAlignment="1" applyProtection="1">
      <alignment horizontal="center"/>
    </xf>
    <xf numFmtId="0" fontId="1" fillId="0" borderId="4" xfId="0" applyFont="1" applyBorder="1" applyProtection="1"/>
    <xf numFmtId="0" fontId="1" fillId="0" borderId="5" xfId="0" applyFont="1" applyBorder="1" applyProtection="1"/>
    <xf numFmtId="0" fontId="1" fillId="0" borderId="6" xfId="0" applyFont="1" applyBorder="1" applyProtection="1"/>
    <xf numFmtId="0" fontId="7" fillId="0" borderId="8" xfId="0" applyFont="1" applyBorder="1" applyProtection="1"/>
    <xf numFmtId="0" fontId="0" fillId="0" borderId="0" xfId="0" applyBorder="1" applyProtection="1"/>
    <xf numFmtId="10" fontId="0" fillId="0" borderId="0" xfId="0" applyNumberFormat="1" applyBorder="1" applyProtection="1"/>
    <xf numFmtId="0" fontId="0" fillId="0" borderId="8" xfId="0" applyBorder="1" applyProtection="1"/>
    <xf numFmtId="10" fontId="0" fillId="0" borderId="0" xfId="0" applyNumberFormat="1" applyFill="1" applyBorder="1" applyProtection="1"/>
    <xf numFmtId="10" fontId="0" fillId="0" borderId="7" xfId="0" applyNumberFormat="1" applyFill="1" applyBorder="1" applyProtection="1"/>
    <xf numFmtId="0" fontId="7" fillId="0" borderId="4" xfId="0" applyFont="1" applyBorder="1" applyProtection="1"/>
    <xf numFmtId="0" fontId="0" fillId="0" borderId="5" xfId="0" applyBorder="1" applyProtection="1"/>
    <xf numFmtId="10" fontId="0" fillId="0" borderId="5" xfId="0" applyNumberFormat="1" applyBorder="1" applyProtection="1"/>
    <xf numFmtId="0" fontId="0" fillId="0" borderId="4" xfId="0" applyBorder="1" applyProtection="1"/>
    <xf numFmtId="10" fontId="0" fillId="0" borderId="5" xfId="0" applyNumberFormat="1" applyFill="1" applyBorder="1" applyProtection="1"/>
    <xf numFmtId="10" fontId="0" fillId="0" borderId="6" xfId="0" applyNumberFormat="1" applyFill="1" applyBorder="1" applyProtection="1"/>
    <xf numFmtId="0" fontId="0" fillId="2" borderId="0" xfId="0" applyFill="1" applyProtection="1"/>
    <xf numFmtId="10" fontId="0" fillId="2" borderId="0" xfId="0" applyNumberFormat="1" applyFill="1" applyProtection="1"/>
    <xf numFmtId="0" fontId="1" fillId="2" borderId="0" xfId="0" applyFont="1" applyFill="1" applyAlignment="1" applyProtection="1">
      <alignment vertical="center"/>
    </xf>
    <xf numFmtId="0" fontId="1" fillId="2" borderId="0" xfId="0" applyFont="1" applyFill="1" applyAlignment="1" applyProtection="1">
      <alignment vertical="center" wrapText="1"/>
    </xf>
    <xf numFmtId="10" fontId="1" fillId="2" borderId="0" xfId="0" applyNumberFormat="1" applyFont="1" applyFill="1" applyAlignment="1" applyProtection="1">
      <alignment vertical="center"/>
    </xf>
    <xf numFmtId="0" fontId="8" fillId="2" borderId="0" xfId="0" applyFont="1" applyFill="1" applyAlignment="1" applyProtection="1">
      <alignment vertical="center"/>
    </xf>
    <xf numFmtId="0" fontId="1" fillId="2" borderId="4" xfId="0" applyFont="1" applyFill="1" applyBorder="1" applyAlignment="1" applyProtection="1">
      <alignment vertical="center"/>
    </xf>
    <xf numFmtId="0" fontId="1" fillId="2" borderId="5" xfId="0" applyFont="1" applyFill="1" applyBorder="1" applyAlignment="1" applyProtection="1">
      <alignment vertical="center"/>
    </xf>
    <xf numFmtId="0" fontId="1" fillId="2" borderId="6" xfId="0" applyFont="1" applyFill="1" applyBorder="1" applyAlignment="1" applyProtection="1">
      <alignment vertical="center"/>
    </xf>
    <xf numFmtId="15" fontId="1" fillId="2" borderId="4" xfId="0" applyNumberFormat="1" applyFont="1" applyFill="1" applyBorder="1" applyAlignment="1" applyProtection="1">
      <alignment vertical="center"/>
    </xf>
    <xf numFmtId="15" fontId="1" fillId="2" borderId="6" xfId="0" applyNumberFormat="1" applyFont="1" applyFill="1" applyBorder="1" applyAlignment="1" applyProtection="1">
      <alignment vertical="center"/>
    </xf>
    <xf numFmtId="0" fontId="0" fillId="2" borderId="9" xfId="0" applyFill="1" applyBorder="1" applyProtection="1"/>
    <xf numFmtId="0" fontId="0" fillId="2" borderId="10" xfId="0" applyFill="1" applyBorder="1" applyProtection="1"/>
    <xf numFmtId="10" fontId="0" fillId="2" borderId="10" xfId="0" applyNumberFormat="1" applyFill="1" applyBorder="1" applyProtection="1"/>
    <xf numFmtId="0" fontId="2" fillId="2" borderId="9" xfId="0" applyFont="1" applyFill="1" applyBorder="1" applyProtection="1"/>
    <xf numFmtId="10" fontId="2" fillId="2" borderId="10" xfId="0" applyNumberFormat="1" applyFont="1" applyFill="1" applyBorder="1" applyProtection="1"/>
    <xf numFmtId="10" fontId="0" fillId="2" borderId="11" xfId="0" applyNumberFormat="1" applyFill="1" applyBorder="1" applyProtection="1"/>
    <xf numFmtId="1" fontId="0" fillId="3" borderId="0" xfId="0" applyNumberFormat="1" applyFill="1" applyProtection="1"/>
    <xf numFmtId="1" fontId="0" fillId="0" borderId="0" xfId="0" applyNumberFormat="1" applyProtection="1"/>
    <xf numFmtId="1" fontId="0" fillId="0" borderId="0" xfId="0" applyNumberFormat="1" applyBorder="1" applyProtection="1"/>
    <xf numFmtId="0" fontId="1" fillId="0" borderId="0" xfId="0" applyFont="1" applyBorder="1" applyAlignment="1" applyProtection="1">
      <alignment vertical="center"/>
    </xf>
    <xf numFmtId="0" fontId="9" fillId="0" borderId="0" xfId="0" applyFont="1" applyProtection="1"/>
    <xf numFmtId="0" fontId="7" fillId="2" borderId="9" xfId="0" applyFont="1" applyFill="1" applyBorder="1" applyProtection="1"/>
    <xf numFmtId="1" fontId="7" fillId="0" borderId="0" xfId="0" applyNumberFormat="1" applyFont="1" applyProtection="1"/>
    <xf numFmtId="0" fontId="7" fillId="0" borderId="0" xfId="0" applyFont="1" applyAlignment="1">
      <alignment horizontal="center"/>
    </xf>
    <xf numFmtId="0" fontId="7" fillId="0" borderId="0" xfId="0" applyFont="1" applyBorder="1" applyAlignment="1" applyProtection="1">
      <alignment vertical="center"/>
    </xf>
    <xf numFmtId="9" fontId="0" fillId="0" borderId="0" xfId="0" applyNumberFormat="1"/>
    <xf numFmtId="9" fontId="0" fillId="0" borderId="0" xfId="0" applyNumberFormat="1" applyAlignment="1">
      <alignment horizontal="center"/>
    </xf>
    <xf numFmtId="0" fontId="8" fillId="0" borderId="0" xfId="0" applyFont="1" applyAlignment="1"/>
    <xf numFmtId="0" fontId="0" fillId="0" borderId="0" xfId="0" applyAlignment="1">
      <alignment horizontal="right"/>
    </xf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28" xfId="0" applyBorder="1" applyAlignment="1">
      <alignment horizontal="right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5" xfId="0" applyBorder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 wrapText="1"/>
    </xf>
    <xf numFmtId="0" fontId="0" fillId="0" borderId="25" xfId="0" applyFill="1" applyBorder="1"/>
    <xf numFmtId="0" fontId="0" fillId="0" borderId="24" xfId="0" applyFill="1" applyBorder="1" applyAlignment="1">
      <alignment horizontal="right"/>
    </xf>
    <xf numFmtId="0" fontId="0" fillId="0" borderId="34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26" xfId="0" applyFill="1" applyBorder="1" applyAlignment="1">
      <alignment horizontal="right"/>
    </xf>
    <xf numFmtId="0" fontId="0" fillId="0" borderId="0" xfId="0" applyFill="1"/>
    <xf numFmtId="0" fontId="0" fillId="0" borderId="0" xfId="0" applyBorder="1"/>
    <xf numFmtId="0" fontId="11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/>
    </xf>
    <xf numFmtId="10" fontId="12" fillId="0" borderId="2" xfId="2" applyNumberFormat="1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10" fontId="12" fillId="0" borderId="0" xfId="2" applyNumberFormat="1" applyFont="1" applyFill="1" applyBorder="1" applyAlignment="1">
      <alignment vertical="center"/>
    </xf>
    <xf numFmtId="0" fontId="12" fillId="0" borderId="7" xfId="0" applyFont="1" applyFill="1" applyBorder="1" applyAlignment="1">
      <alignment vertical="center"/>
    </xf>
    <xf numFmtId="0" fontId="12" fillId="0" borderId="5" xfId="0" applyFont="1" applyFill="1" applyBorder="1" applyAlignment="1">
      <alignment horizontal="center" vertical="center"/>
    </xf>
    <xf numFmtId="3" fontId="12" fillId="0" borderId="5" xfId="0" applyNumberFormat="1" applyFont="1" applyFill="1" applyBorder="1"/>
    <xf numFmtId="0" fontId="12" fillId="0" borderId="5" xfId="0" applyFont="1" applyFill="1" applyBorder="1"/>
    <xf numFmtId="10" fontId="12" fillId="0" borderId="5" xfId="0" applyNumberFormat="1" applyFont="1" applyFill="1" applyBorder="1"/>
    <xf numFmtId="0" fontId="12" fillId="0" borderId="5" xfId="0" applyNumberFormat="1" applyFont="1" applyFill="1" applyBorder="1"/>
    <xf numFmtId="10" fontId="12" fillId="0" borderId="5" xfId="2" applyNumberFormat="1" applyFont="1" applyFill="1" applyBorder="1"/>
    <xf numFmtId="3" fontId="12" fillId="0" borderId="6" xfId="0" applyNumberFormat="1" applyFont="1" applyFill="1" applyBorder="1"/>
    <xf numFmtId="0" fontId="11" fillId="5" borderId="36" xfId="0" applyFont="1" applyFill="1" applyBorder="1" applyAlignment="1">
      <alignment horizontal="center" vertical="center"/>
    </xf>
    <xf numFmtId="3" fontId="12" fillId="5" borderId="0" xfId="0" applyNumberFormat="1" applyFont="1" applyFill="1" applyBorder="1"/>
    <xf numFmtId="0" fontId="12" fillId="5" borderId="0" xfId="0" applyFont="1" applyFill="1" applyBorder="1"/>
    <xf numFmtId="10" fontId="12" fillId="5" borderId="0" xfId="0" applyNumberFormat="1" applyFont="1" applyFill="1" applyBorder="1"/>
    <xf numFmtId="0" fontId="12" fillId="5" borderId="0" xfId="0" applyNumberFormat="1" applyFont="1" applyFill="1" applyBorder="1"/>
    <xf numFmtId="10" fontId="12" fillId="5" borderId="0" xfId="2" applyNumberFormat="1" applyFont="1" applyFill="1" applyBorder="1"/>
    <xf numFmtId="0" fontId="11" fillId="4" borderId="36" xfId="0" applyFont="1" applyFill="1" applyBorder="1" applyAlignment="1">
      <alignment horizontal="center" vertical="center"/>
    </xf>
    <xf numFmtId="3" fontId="12" fillId="4" borderId="2" xfId="0" applyNumberFormat="1" applyFont="1" applyFill="1" applyBorder="1"/>
    <xf numFmtId="0" fontId="12" fillId="4" borderId="2" xfId="0" applyFont="1" applyFill="1" applyBorder="1"/>
    <xf numFmtId="10" fontId="12" fillId="4" borderId="2" xfId="0" applyNumberFormat="1" applyFont="1" applyFill="1" applyBorder="1"/>
    <xf numFmtId="10" fontId="12" fillId="4" borderId="2" xfId="2" applyNumberFormat="1" applyFont="1" applyFill="1" applyBorder="1"/>
    <xf numFmtId="0" fontId="11" fillId="4" borderId="37" xfId="0" applyFont="1" applyFill="1" applyBorder="1" applyAlignment="1">
      <alignment horizontal="center" vertical="center"/>
    </xf>
    <xf numFmtId="3" fontId="12" fillId="4" borderId="0" xfId="0" applyNumberFormat="1" applyFont="1" applyFill="1" applyBorder="1"/>
    <xf numFmtId="0" fontId="12" fillId="4" borderId="0" xfId="0" applyFont="1" applyFill="1" applyBorder="1"/>
    <xf numFmtId="10" fontId="12" fillId="4" borderId="0" xfId="0" applyNumberFormat="1" applyFont="1" applyFill="1" applyBorder="1"/>
    <xf numFmtId="10" fontId="12" fillId="4" borderId="0" xfId="2" applyNumberFormat="1" applyFont="1" applyFill="1" applyBorder="1"/>
    <xf numFmtId="0" fontId="11" fillId="4" borderId="38" xfId="0" applyFont="1" applyFill="1" applyBorder="1" applyAlignment="1">
      <alignment horizontal="center" vertical="center"/>
    </xf>
    <xf numFmtId="3" fontId="12" fillId="4" borderId="5" xfId="0" applyNumberFormat="1" applyFont="1" applyFill="1" applyBorder="1"/>
    <xf numFmtId="0" fontId="12" fillId="4" borderId="5" xfId="0" applyFont="1" applyFill="1" applyBorder="1"/>
    <xf numFmtId="10" fontId="12" fillId="4" borderId="5" xfId="0" applyNumberFormat="1" applyFont="1" applyFill="1" applyBorder="1"/>
    <xf numFmtId="10" fontId="12" fillId="4" borderId="5" xfId="2" applyNumberFormat="1" applyFont="1" applyFill="1" applyBorder="1"/>
    <xf numFmtId="0" fontId="5" fillId="0" borderId="0" xfId="0" applyFont="1"/>
    <xf numFmtId="0" fontId="1" fillId="0" borderId="7" xfId="0" applyFont="1" applyBorder="1" applyAlignment="1">
      <alignment vertical="center"/>
    </xf>
    <xf numFmtId="0" fontId="11" fillId="0" borderId="36" xfId="0" applyFont="1" applyFill="1" applyBorder="1" applyAlignment="1">
      <alignment horizontal="center" vertical="center"/>
    </xf>
    <xf numFmtId="0" fontId="11" fillId="0" borderId="37" xfId="0" applyFont="1" applyFill="1" applyBorder="1" applyAlignment="1">
      <alignment horizontal="center" vertical="center"/>
    </xf>
    <xf numFmtId="0" fontId="11" fillId="0" borderId="38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5" borderId="36" xfId="0" applyFont="1" applyFill="1" applyBorder="1" applyAlignment="1">
      <alignment horizontal="center" vertical="center"/>
    </xf>
    <xf numFmtId="0" fontId="14" fillId="0" borderId="39" xfId="0" applyFont="1" applyBorder="1"/>
    <xf numFmtId="0" fontId="14" fillId="0" borderId="40" xfId="0" applyFont="1" applyBorder="1"/>
    <xf numFmtId="0" fontId="14" fillId="0" borderId="24" xfId="0" applyFont="1" applyBorder="1"/>
    <xf numFmtId="0" fontId="12" fillId="4" borderId="36" xfId="0" applyFont="1" applyFill="1" applyBorder="1" applyAlignment="1">
      <alignment horizontal="center" vertical="center"/>
    </xf>
    <xf numFmtId="0" fontId="14" fillId="0" borderId="25" xfId="0" applyFont="1" applyBorder="1"/>
    <xf numFmtId="0" fontId="14" fillId="0" borderId="0" xfId="0" applyFont="1" applyBorder="1"/>
    <xf numFmtId="0" fontId="14" fillId="0" borderId="26" xfId="0" applyFont="1" applyBorder="1"/>
    <xf numFmtId="3" fontId="12" fillId="4" borderId="37" xfId="0" applyNumberFormat="1" applyFont="1" applyFill="1" applyBorder="1" applyAlignment="1">
      <alignment horizontal="center" vertical="center"/>
    </xf>
    <xf numFmtId="0" fontId="12" fillId="4" borderId="38" xfId="0" applyFont="1" applyFill="1" applyBorder="1" applyAlignment="1">
      <alignment horizontal="center" vertical="center"/>
    </xf>
    <xf numFmtId="0" fontId="14" fillId="0" borderId="41" xfId="0" applyFont="1" applyBorder="1"/>
    <xf numFmtId="0" fontId="14" fillId="0" borderId="5" xfId="0" applyFont="1" applyBorder="1"/>
    <xf numFmtId="0" fontId="14" fillId="0" borderId="42" xfId="0" applyFont="1" applyBorder="1"/>
    <xf numFmtId="0" fontId="11" fillId="6" borderId="9" xfId="0" applyFont="1" applyFill="1" applyBorder="1" applyAlignment="1">
      <alignment horizontal="center" vertical="center"/>
    </xf>
    <xf numFmtId="0" fontId="11" fillId="6" borderId="43" xfId="0" applyFont="1" applyFill="1" applyBorder="1" applyAlignment="1">
      <alignment horizontal="center" vertical="center"/>
    </xf>
    <xf numFmtId="3" fontId="11" fillId="6" borderId="10" xfId="0" applyNumberFormat="1" applyFont="1" applyFill="1" applyBorder="1" applyAlignment="1">
      <alignment vertical="center"/>
    </xf>
    <xf numFmtId="0" fontId="11" fillId="6" borderId="10" xfId="0" applyFont="1" applyFill="1" applyBorder="1" applyAlignment="1">
      <alignment vertical="center"/>
    </xf>
    <xf numFmtId="10" fontId="11" fillId="6" borderId="10" xfId="2" applyNumberFormat="1" applyFont="1" applyFill="1" applyBorder="1" applyAlignment="1">
      <alignment vertical="center"/>
    </xf>
    <xf numFmtId="0" fontId="15" fillId="6" borderId="27" xfId="0" applyFont="1" applyFill="1" applyBorder="1"/>
    <xf numFmtId="0" fontId="15" fillId="6" borderId="44" xfId="0" applyFont="1" applyFill="1" applyBorder="1"/>
    <xf numFmtId="0" fontId="15" fillId="6" borderId="28" xfId="0" applyFont="1" applyFill="1" applyBorder="1"/>
    <xf numFmtId="0" fontId="1" fillId="0" borderId="0" xfId="0" applyFont="1" applyFill="1" applyBorder="1"/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/>
    </xf>
    <xf numFmtId="0" fontId="17" fillId="0" borderId="47" xfId="0" applyFont="1" applyFill="1" applyBorder="1" applyAlignment="1">
      <alignment horizontal="center"/>
    </xf>
    <xf numFmtId="0" fontId="17" fillId="0" borderId="48" xfId="0" applyFont="1" applyFill="1" applyBorder="1" applyAlignment="1">
      <alignment horizontal="center"/>
    </xf>
    <xf numFmtId="0" fontId="17" fillId="0" borderId="49" xfId="0" applyFont="1" applyFill="1" applyBorder="1" applyAlignment="1">
      <alignment horizontal="center"/>
    </xf>
    <xf numFmtId="0" fontId="13" fillId="6" borderId="50" xfId="0" applyFont="1" applyFill="1" applyBorder="1" applyAlignment="1">
      <alignment horizontal="center"/>
    </xf>
    <xf numFmtId="0" fontId="13" fillId="7" borderId="8" xfId="0" applyFont="1" applyFill="1" applyBorder="1" applyAlignment="1">
      <alignment horizontal="center" vertical="center"/>
    </xf>
    <xf numFmtId="0" fontId="13" fillId="7" borderId="0" xfId="0" applyFont="1" applyFill="1" applyBorder="1" applyAlignment="1">
      <alignment horizontal="center" vertical="center"/>
    </xf>
    <xf numFmtId="0" fontId="13" fillId="7" borderId="7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/>
    </xf>
    <xf numFmtId="0" fontId="17" fillId="0" borderId="13" xfId="0" applyFont="1" applyFill="1" applyBorder="1" applyAlignment="1">
      <alignment horizontal="center"/>
    </xf>
    <xf numFmtId="0" fontId="17" fillId="0" borderId="51" xfId="0" applyFont="1" applyFill="1" applyBorder="1" applyAlignment="1">
      <alignment horizontal="center"/>
    </xf>
    <xf numFmtId="0" fontId="13" fillId="6" borderId="37" xfId="0" applyFont="1" applyFill="1" applyBorder="1" applyAlignment="1">
      <alignment horizontal="center"/>
    </xf>
    <xf numFmtId="0" fontId="17" fillId="8" borderId="0" xfId="0" applyFont="1" applyFill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/>
    </xf>
    <xf numFmtId="10" fontId="18" fillId="8" borderId="2" xfId="2" applyNumberFormat="1" applyFont="1" applyFill="1" applyBorder="1" applyAlignment="1">
      <alignment horizontal="center" vertical="center"/>
    </xf>
    <xf numFmtId="10" fontId="18" fillId="8" borderId="3" xfId="2" applyNumberFormat="1" applyFont="1" applyFill="1" applyBorder="1" applyAlignment="1">
      <alignment horizontal="center" vertical="center"/>
    </xf>
    <xf numFmtId="0" fontId="17" fillId="8" borderId="2" xfId="0" applyFont="1" applyFill="1" applyBorder="1" applyAlignment="1">
      <alignment horizontal="center" vertical="center"/>
    </xf>
    <xf numFmtId="0" fontId="17" fillId="8" borderId="8" xfId="0" applyFont="1" applyFill="1" applyBorder="1" applyAlignment="1">
      <alignment horizontal="center" vertical="center"/>
    </xf>
    <xf numFmtId="10" fontId="18" fillId="8" borderId="0" xfId="2" applyNumberFormat="1" applyFont="1" applyFill="1" applyBorder="1" applyAlignment="1">
      <alignment horizontal="center" vertical="center"/>
    </xf>
    <xf numFmtId="10" fontId="18" fillId="8" borderId="7" xfId="2" applyNumberFormat="1" applyFont="1" applyFill="1" applyBorder="1" applyAlignment="1">
      <alignment horizontal="center" vertical="center"/>
    </xf>
    <xf numFmtId="0" fontId="17" fillId="8" borderId="0" xfId="0" applyFont="1" applyFill="1" applyBorder="1" applyAlignment="1">
      <alignment horizontal="center" vertical="center"/>
    </xf>
    <xf numFmtId="0" fontId="17" fillId="8" borderId="4" xfId="0" applyFont="1" applyFill="1" applyBorder="1" applyAlignment="1">
      <alignment horizontal="center" vertical="center"/>
    </xf>
    <xf numFmtId="10" fontId="19" fillId="8" borderId="5" xfId="2" applyNumberFormat="1" applyFont="1" applyFill="1" applyBorder="1" applyAlignment="1">
      <alignment horizontal="center" vertical="center"/>
    </xf>
    <xf numFmtId="10" fontId="19" fillId="8" borderId="6" xfId="2" applyNumberFormat="1" applyFont="1" applyFill="1" applyBorder="1" applyAlignment="1">
      <alignment horizontal="center" vertical="center"/>
    </xf>
    <xf numFmtId="0" fontId="17" fillId="8" borderId="5" xfId="0" applyFont="1" applyFill="1" applyBorder="1" applyAlignment="1">
      <alignment horizontal="center" vertical="center"/>
    </xf>
    <xf numFmtId="0" fontId="13" fillId="7" borderId="4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/>
    </xf>
    <xf numFmtId="0" fontId="13" fillId="7" borderId="0" xfId="0" applyFont="1" applyFill="1" applyAlignment="1">
      <alignment horizontal="center" vertical="center"/>
    </xf>
    <xf numFmtId="0" fontId="17" fillId="0" borderId="15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52" xfId="0" applyFont="1" applyBorder="1" applyAlignment="1">
      <alignment horizontal="center"/>
    </xf>
    <xf numFmtId="0" fontId="13" fillId="6" borderId="38" xfId="0" applyFont="1" applyFill="1" applyBorder="1" applyAlignment="1">
      <alignment horizontal="center"/>
    </xf>
    <xf numFmtId="0" fontId="17" fillId="8" borderId="1" xfId="0" applyFont="1" applyFill="1" applyBorder="1" applyAlignment="1">
      <alignment horizontal="center" vertical="center" wrapText="1"/>
    </xf>
    <xf numFmtId="10" fontId="17" fillId="8" borderId="2" xfId="2" applyNumberFormat="1" applyFont="1" applyFill="1" applyBorder="1" applyAlignment="1">
      <alignment horizontal="center" vertical="center"/>
    </xf>
    <xf numFmtId="0" fontId="17" fillId="8" borderId="4" xfId="0" applyFont="1" applyFill="1" applyBorder="1" applyAlignment="1">
      <alignment horizontal="center" vertical="center" wrapText="1"/>
    </xf>
    <xf numFmtId="10" fontId="17" fillId="8" borderId="5" xfId="2" applyNumberFormat="1" applyFont="1" applyFill="1" applyBorder="1" applyAlignment="1">
      <alignment horizontal="center" vertical="center"/>
    </xf>
    <xf numFmtId="10" fontId="18" fillId="8" borderId="6" xfId="2" applyNumberFormat="1" applyFont="1" applyFill="1" applyBorder="1" applyAlignment="1">
      <alignment horizontal="center" vertical="center"/>
    </xf>
    <xf numFmtId="10" fontId="18" fillId="8" borderId="5" xfId="2" applyNumberFormat="1" applyFont="1" applyFill="1" applyBorder="1" applyAlignment="1">
      <alignment horizontal="center" vertical="center"/>
    </xf>
    <xf numFmtId="10" fontId="19" fillId="8" borderId="2" xfId="2" applyNumberFormat="1" applyFont="1" applyFill="1" applyBorder="1" applyAlignment="1">
      <alignment horizontal="center" vertical="center" wrapText="1"/>
    </xf>
    <xf numFmtId="10" fontId="19" fillId="8" borderId="3" xfId="2" applyNumberFormat="1" applyFont="1" applyFill="1" applyBorder="1" applyAlignment="1">
      <alignment horizontal="center" vertical="center" wrapText="1"/>
    </xf>
    <xf numFmtId="0" fontId="17" fillId="8" borderId="2" xfId="0" applyFont="1" applyFill="1" applyBorder="1" applyAlignment="1">
      <alignment horizontal="center" vertical="center" wrapText="1"/>
    </xf>
    <xf numFmtId="0" fontId="0" fillId="0" borderId="24" xfId="0" applyFill="1" applyBorder="1" applyAlignment="1">
      <alignment horizontal="right" vertical="center"/>
    </xf>
    <xf numFmtId="0" fontId="0" fillId="0" borderId="26" xfId="0" applyFill="1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0" xfId="0"/>
    <xf numFmtId="0" fontId="1" fillId="0" borderId="0" xfId="0" applyFont="1" applyAlignment="1"/>
    <xf numFmtId="0" fontId="1" fillId="6" borderId="8" xfId="0" applyFont="1" applyFill="1" applyBorder="1" applyProtection="1"/>
    <xf numFmtId="0" fontId="1" fillId="6" borderId="0" xfId="0" applyFont="1" applyFill="1" applyBorder="1" applyProtection="1"/>
    <xf numFmtId="10" fontId="1" fillId="6" borderId="0" xfId="0" applyNumberFormat="1" applyFont="1" applyFill="1" applyBorder="1" applyProtection="1"/>
    <xf numFmtId="10" fontId="1" fillId="6" borderId="7" xfId="0" applyNumberFormat="1" applyFont="1" applyFill="1" applyBorder="1" applyProtection="1"/>
    <xf numFmtId="0" fontId="1" fillId="6" borderId="0" xfId="0" applyFont="1" applyFill="1" applyProtection="1"/>
    <xf numFmtId="0" fontId="1" fillId="6" borderId="1" xfId="0" applyFont="1" applyFill="1" applyBorder="1" applyProtection="1"/>
    <xf numFmtId="0" fontId="1" fillId="6" borderId="2" xfId="0" applyFont="1" applyFill="1" applyBorder="1" applyProtection="1"/>
    <xf numFmtId="10" fontId="1" fillId="6" borderId="2" xfId="0" applyNumberFormat="1" applyFont="1" applyFill="1" applyBorder="1" applyProtection="1"/>
    <xf numFmtId="10" fontId="1" fillId="6" borderId="3" xfId="0" applyNumberFormat="1" applyFont="1" applyFill="1" applyBorder="1" applyProtection="1"/>
    <xf numFmtId="0" fontId="1" fillId="6" borderId="3" xfId="0" applyFont="1" applyFill="1" applyBorder="1" applyProtection="1"/>
    <xf numFmtId="0" fontId="0" fillId="0" borderId="7" xfId="0" applyBorder="1" applyProtection="1"/>
    <xf numFmtId="0" fontId="1" fillId="6" borderId="7" xfId="0" applyFont="1" applyFill="1" applyBorder="1" applyProtection="1"/>
    <xf numFmtId="0" fontId="0" fillId="0" borderId="6" xfId="0" applyBorder="1" applyProtection="1"/>
    <xf numFmtId="0" fontId="0" fillId="0" borderId="1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1" xfId="0" applyFont="1" applyFill="1" applyBorder="1" applyAlignment="1" applyProtection="1">
      <alignment horizontal="center" vertical="center"/>
    </xf>
    <xf numFmtId="0" fontId="13" fillId="0" borderId="2" xfId="0" applyFont="1" applyFill="1" applyBorder="1" applyAlignment="1" applyProtection="1">
      <alignment horizontal="center" vertical="center"/>
    </xf>
    <xf numFmtId="0" fontId="13" fillId="0" borderId="3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Pourcentage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colors>
    <mruColors>
      <color rgb="FFFFFF99"/>
      <color rgb="FF4E8182"/>
      <color rgb="FFFFFFCC"/>
      <color rgb="FF39BE18"/>
      <color rgb="FFFF5118"/>
      <color rgb="FFE73839"/>
      <color rgb="FF00A6EF"/>
      <color rgb="FF002084"/>
      <color rgb="FF10AEDE"/>
      <color rgb="FFAD10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Global Polynésie par parti politique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tx>
            <c:v>Global Polynésie</c:v>
          </c:tx>
          <c:dPt>
            <c:idx val="0"/>
            <c:bubble3D val="0"/>
            <c:spPr>
              <a:solidFill>
                <a:srgbClr val="FF5118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00208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rgbClr val="AD101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pattFill prst="wdUpDiag">
                <a:fgClr>
                  <a:srgbClr val="10AEDE"/>
                </a:fgClr>
                <a:bgClr>
                  <a:schemeClr val="bg1"/>
                </a:bgClr>
              </a:patt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rgbClr val="00617B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rgbClr val="E73839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rgbClr val="39BE18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rgbClr val="00A6EF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rgbClr val="D9D9D9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Global!$L$5:$L$13</c:f>
              <c:strCache>
                <c:ptCount val="9"/>
                <c:pt idx="0">
                  <c:v>Tahoreaa Huraatira</c:v>
                </c:pt>
                <c:pt idx="1">
                  <c:v>Front National</c:v>
                </c:pt>
                <c:pt idx="2">
                  <c:v>Tapura Huiraatira</c:v>
                </c:pt>
                <c:pt idx="3">
                  <c:v>La France insoumise</c:v>
                </c:pt>
                <c:pt idx="4">
                  <c:v>UPR</c:v>
                </c:pt>
                <c:pt idx="5">
                  <c:v>Tau Hoturau</c:v>
                </c:pt>
                <c:pt idx="6">
                  <c:v>Heiura les verts</c:v>
                </c:pt>
                <c:pt idx="7">
                  <c:v>Tavini Huiraatira</c:v>
                </c:pt>
                <c:pt idx="8">
                  <c:v>Divers</c:v>
                </c:pt>
              </c:strCache>
            </c:strRef>
          </c:cat>
          <c:val>
            <c:numRef>
              <c:f>Global!$P$5:$P$13</c:f>
              <c:numCache>
                <c:formatCode>General</c:formatCode>
                <c:ptCount val="9"/>
                <c:pt idx="0">
                  <c:v>21760</c:v>
                </c:pt>
                <c:pt idx="1">
                  <c:v>1021</c:v>
                </c:pt>
                <c:pt idx="2">
                  <c:v>32904</c:v>
                </c:pt>
                <c:pt idx="3">
                  <c:v>1277</c:v>
                </c:pt>
                <c:pt idx="4">
                  <c:v>567</c:v>
                </c:pt>
                <c:pt idx="5">
                  <c:v>3777</c:v>
                </c:pt>
                <c:pt idx="6">
                  <c:v>778</c:v>
                </c:pt>
                <c:pt idx="7">
                  <c:v>17696</c:v>
                </c:pt>
                <c:pt idx="8">
                  <c:v>3958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1.0230179028132993E-2"/>
          <c:y val="6.3205166050299855E-2"/>
          <c:w val="0.15293580629787004"/>
          <c:h val="0.834799427970098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FAA A</c:v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(Circo3!$J$3,Circo3!$M$3,Circo3!$P$3,Circo3!$S$3,Circo3!$V$3,Circo3!$Y$3,Circo3!$AB$3,Circo3!$AE$3)</c:f>
              <c:strCache>
                <c:ptCount val="8"/>
                <c:pt idx="0">
                  <c:v>HOWELL</c:v>
                </c:pt>
                <c:pt idx="1">
                  <c:v>MARA</c:v>
                </c:pt>
                <c:pt idx="2">
                  <c:v>LANTEIRES</c:v>
                </c:pt>
                <c:pt idx="3">
                  <c:v>ATGER</c:v>
                </c:pt>
                <c:pt idx="4">
                  <c:v>BROTHERSON</c:v>
                </c:pt>
                <c:pt idx="5">
                  <c:v>DUBOIS</c:v>
                </c:pt>
                <c:pt idx="6">
                  <c:v>ROI</c:v>
                </c:pt>
                <c:pt idx="7">
                  <c:v>TIXIER</c:v>
                </c:pt>
              </c:strCache>
            </c:strRef>
          </c:cat>
          <c:val>
            <c:numRef>
              <c:f>(Circo3!$J$11,Circo3!$M$11,Circo3!$P$11,Circo3!$S$11,Circo3!$V$11,Circo3!$Y$11,Circo3!$AB$11,Circo3!$AE$11)</c:f>
              <c:numCache>
                <c:formatCode>General</c:formatCode>
                <c:ptCount val="8"/>
                <c:pt idx="0">
                  <c:v>1329</c:v>
                </c:pt>
                <c:pt idx="1">
                  <c:v>112</c:v>
                </c:pt>
                <c:pt idx="2">
                  <c:v>74</c:v>
                </c:pt>
                <c:pt idx="3">
                  <c:v>63</c:v>
                </c:pt>
                <c:pt idx="4">
                  <c:v>3372</c:v>
                </c:pt>
                <c:pt idx="5">
                  <c:v>1269</c:v>
                </c:pt>
                <c:pt idx="6">
                  <c:v>192</c:v>
                </c:pt>
                <c:pt idx="7">
                  <c:v>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1ère circonscription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FF5118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invertIfNegative val="0"/>
            <c:bubble3D val="0"/>
            <c:spPr>
              <a:solidFill>
                <a:srgbClr val="00208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invertIfNegative val="0"/>
            <c:bubble3D val="0"/>
            <c:spPr>
              <a:solidFill>
                <a:srgbClr val="AD101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invertIfNegative val="0"/>
            <c:bubble3D val="0"/>
            <c:spPr>
              <a:pattFill prst="wdUpDiag">
                <a:fgClr>
                  <a:srgbClr val="00B0F0"/>
                </a:fgClr>
                <a:bgClr>
                  <a:schemeClr val="bg1"/>
                </a:bgClr>
              </a:patt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invertIfNegative val="0"/>
            <c:bubble3D val="0"/>
            <c:spPr>
              <a:solidFill>
                <a:srgbClr val="00617B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invertIfNegative val="0"/>
            <c:bubble3D val="0"/>
            <c:spPr>
              <a:solidFill>
                <a:srgbClr val="E73839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invertIfNegative val="0"/>
            <c:bubble3D val="0"/>
            <c:spPr>
              <a:solidFill>
                <a:srgbClr val="39BE18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invertIfNegative val="0"/>
            <c:bubble3D val="0"/>
            <c:spPr>
              <a:solidFill>
                <a:srgbClr val="10AEDE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invertIfNegative val="0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invertIfNegative val="0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0"/>
            <c:invertIfNegative val="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(Circo1!$J$142,Circo1!$M$142,Circo1!$P$142,Circo1!$S$142,Circo1!$V$142,Circo1!$Y$142,Circo1!$AB$142,Circo1!$AE$142)</c:f>
              <c:strCache>
                <c:ptCount val="8"/>
                <c:pt idx="0">
                  <c:v>GREIG</c:v>
                </c:pt>
                <c:pt idx="1">
                  <c:v>MINARDI</c:v>
                </c:pt>
                <c:pt idx="2">
                  <c:v>SAGE</c:v>
                </c:pt>
                <c:pt idx="3">
                  <c:v>BRUNEAU</c:v>
                </c:pt>
                <c:pt idx="4">
                  <c:v>RAMEL</c:v>
                </c:pt>
                <c:pt idx="5">
                  <c:v>NENA</c:v>
                </c:pt>
                <c:pt idx="6">
                  <c:v>REGURON</c:v>
                </c:pt>
                <c:pt idx="7">
                  <c:v>TUHEIAVA</c:v>
                </c:pt>
              </c:strCache>
            </c:strRef>
          </c:cat>
          <c:val>
            <c:numRef>
              <c:f>(Circo1!$J$144,Circo1!$M$144,Circo1!$P$144,Circo1!$S$144,Circo1!$V$144,Circo1!$Y$144,Circo1!$AB$144,Circo1!$AE$144)</c:f>
              <c:numCache>
                <c:formatCode>General</c:formatCode>
                <c:ptCount val="8"/>
                <c:pt idx="0">
                  <c:v>7717</c:v>
                </c:pt>
                <c:pt idx="1">
                  <c:v>434</c:v>
                </c:pt>
                <c:pt idx="2">
                  <c:v>13626</c:v>
                </c:pt>
                <c:pt idx="3">
                  <c:v>408</c:v>
                </c:pt>
                <c:pt idx="4">
                  <c:v>136</c:v>
                </c:pt>
                <c:pt idx="5">
                  <c:v>2069</c:v>
                </c:pt>
                <c:pt idx="6">
                  <c:v>504</c:v>
                </c:pt>
                <c:pt idx="7">
                  <c:v>4764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1869463904"/>
        <c:axId val="-1869473696"/>
      </c:barChart>
      <c:catAx>
        <c:axId val="-18694639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869473696"/>
        <c:crosses val="autoZero"/>
        <c:auto val="1"/>
        <c:lblAlgn val="ctr"/>
        <c:lblOffset val="100"/>
        <c:noMultiLvlLbl val="0"/>
      </c:catAx>
      <c:valAx>
        <c:axId val="-18694736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869463904"/>
        <c:crosses val="autoZero"/>
        <c:crossBetween val="between"/>
      </c:valAx>
      <c:spPr>
        <a:noFill/>
        <a:ln>
          <a:noFill/>
        </a:ln>
        <a:effectLst/>
        <a:sp3d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2ème circonscription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FF5118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invertIfNegative val="0"/>
            <c:bubble3D val="0"/>
            <c:spPr>
              <a:pattFill prst="wdUpDiag">
                <a:fgClr>
                  <a:srgbClr val="00A6EF"/>
                </a:fgClr>
                <a:bgClr>
                  <a:schemeClr val="bg1"/>
                </a:bgClr>
              </a:patt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invertIfNegative val="0"/>
            <c:bubble3D val="0"/>
            <c:spPr>
              <a:solidFill>
                <a:srgbClr val="AD101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invertIfNegative val="0"/>
            <c:bubble3D val="0"/>
            <c:spPr>
              <a:solidFill>
                <a:srgbClr val="10AEDE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invertIfNegative val="0"/>
            <c:bubble3D val="0"/>
            <c:spPr>
              <a:solidFill>
                <a:srgbClr val="00208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invertIfNegative val="0"/>
            <c:bubble3D val="0"/>
            <c:spPr>
              <a:solidFill>
                <a:srgbClr val="D9D9D9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invertIfNegative val="0"/>
            <c:bubble3D val="0"/>
            <c:spPr>
              <a:solidFill>
                <a:srgbClr val="E73839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invertIfNegative val="0"/>
            <c:bubble3D val="0"/>
            <c:spPr>
              <a:solidFill>
                <a:srgbClr val="39BE18"/>
              </a:solidFill>
            </c:spPr>
          </c:dPt>
          <c:dPt>
            <c:idx val="8"/>
            <c:invertIfNegative val="0"/>
            <c:bubble3D val="0"/>
            <c:spPr>
              <a:solidFill>
                <a:srgbClr val="FFFFCC"/>
              </a:solidFill>
            </c:spPr>
          </c:dPt>
          <c:dPt>
            <c:idx val="9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</c:spPr>
          </c:dPt>
          <c:dPt>
            <c:idx val="10"/>
            <c:invertIfNegative val="0"/>
            <c:bubble3D val="0"/>
            <c:spPr>
              <a:solidFill>
                <a:srgbClr val="4E8182"/>
              </a:solidFill>
            </c:spPr>
          </c:dPt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(Circo2!$J$84,Circo2!$M$84,Circo2!$P$84,Circo2!$S$84,Circo2!$V$84,Circo2!$Y$84,Circo2!$AB$84,Circo2!$AE$84,Circo2!$AH$84,Circo2!$AK$84,Circo2!$AN$84)</c:f>
              <c:strCache>
                <c:ptCount val="11"/>
                <c:pt idx="0">
                  <c:v>IRITI</c:v>
                </c:pt>
                <c:pt idx="1">
                  <c:v>GRANDIN</c:v>
                </c:pt>
                <c:pt idx="2">
                  <c:v>SANQUER</c:v>
                </c:pt>
                <c:pt idx="3">
                  <c:v>EBB ÉPSE CROSS</c:v>
                </c:pt>
                <c:pt idx="4">
                  <c:v>DUBIEF</c:v>
                </c:pt>
                <c:pt idx="5">
                  <c:v>TEFAAROA</c:v>
                </c:pt>
                <c:pt idx="6">
                  <c:v>TAPUTU</c:v>
                </c:pt>
                <c:pt idx="7">
                  <c:v>SALMON</c:v>
                </c:pt>
                <c:pt idx="8">
                  <c:v>TERIITAHI</c:v>
                </c:pt>
                <c:pt idx="9">
                  <c:v>CONROY</c:v>
                </c:pt>
                <c:pt idx="10">
                  <c:v>PIQUE</c:v>
                </c:pt>
              </c:strCache>
            </c:strRef>
          </c:cat>
          <c:val>
            <c:numRef>
              <c:f>(Circo2!$J$86,Circo2!$M$86,Circo2!$P$86,Circo2!$S$86,Circo2!$V$86,Circo2!$Y$86,Circo2!$AB$86,Circo2!$AE$86,Circo2!$AH$86,Circo2!$AK$86,Circo2!$AN$86)</c:f>
              <c:numCache>
                <c:formatCode>General</c:formatCode>
                <c:ptCount val="11"/>
                <c:pt idx="0">
                  <c:v>6453</c:v>
                </c:pt>
                <c:pt idx="1">
                  <c:v>356</c:v>
                </c:pt>
                <c:pt idx="2">
                  <c:v>10085</c:v>
                </c:pt>
                <c:pt idx="3">
                  <c:v>4643</c:v>
                </c:pt>
                <c:pt idx="4">
                  <c:v>254</c:v>
                </c:pt>
                <c:pt idx="5">
                  <c:v>264</c:v>
                </c:pt>
                <c:pt idx="6">
                  <c:v>701</c:v>
                </c:pt>
                <c:pt idx="7">
                  <c:v>274</c:v>
                </c:pt>
                <c:pt idx="8">
                  <c:v>3508</c:v>
                </c:pt>
                <c:pt idx="9">
                  <c:v>142</c:v>
                </c:pt>
                <c:pt idx="10">
                  <c:v>138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1869461184"/>
        <c:axId val="-1869470432"/>
      </c:barChart>
      <c:catAx>
        <c:axId val="-186946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869470432"/>
        <c:crosses val="autoZero"/>
        <c:auto val="1"/>
        <c:lblAlgn val="ctr"/>
        <c:lblOffset val="100"/>
        <c:noMultiLvlLbl val="0"/>
      </c:catAx>
      <c:valAx>
        <c:axId val="-18694704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869461184"/>
        <c:crosses val="autoZero"/>
        <c:crossBetween val="between"/>
      </c:valAx>
      <c:spPr>
        <a:noFill/>
        <a:ln>
          <a:noFill/>
        </a:ln>
        <a:effectLst/>
        <a:sp3d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3ème circonscription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AD101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invertIfNegative val="0"/>
            <c:bubble3D val="0"/>
            <c:spPr>
              <a:pattFill prst="wdUpDiag">
                <a:fgClr>
                  <a:srgbClr val="10AEDE"/>
                </a:fgClr>
                <a:bgClr>
                  <a:schemeClr val="bg1"/>
                </a:bgClr>
              </a:patt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invertIfNegative val="0"/>
            <c:bubble3D val="0"/>
            <c:spPr>
              <a:solidFill>
                <a:srgbClr val="00208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invertIfNegative val="0"/>
            <c:bubble3D val="0"/>
            <c:spPr>
              <a:solidFill>
                <a:schemeClr val="bg1">
                  <a:lumMod val="9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invertIfNegative val="0"/>
            <c:bubble3D val="0"/>
            <c:spPr>
              <a:solidFill>
                <a:srgbClr val="00A6EF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invertIfNegative val="0"/>
            <c:bubble3D val="0"/>
            <c:spPr>
              <a:solidFill>
                <a:srgbClr val="FF5118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invertIfNegative val="0"/>
            <c:bubble3D val="0"/>
            <c:spPr>
              <a:solidFill>
                <a:srgbClr val="E73839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invertIfNegative val="0"/>
            <c:bubble3D val="0"/>
            <c:spPr>
              <a:solidFill>
                <a:srgbClr val="4E818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invertIfNegative val="0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invertIfNegative val="0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(Circo3!$J$79,Circo3!$M$79,Circo3!$P$79,Circo3!$S$79,Circo3!$V$79,Circo3!$Y$79,Circo3!$AB$79,Circo3!$AE$79)</c:f>
              <c:strCache>
                <c:ptCount val="8"/>
                <c:pt idx="0">
                  <c:v>HOWELL</c:v>
                </c:pt>
                <c:pt idx="1">
                  <c:v>MARA</c:v>
                </c:pt>
                <c:pt idx="2">
                  <c:v>LANTEIRES</c:v>
                </c:pt>
                <c:pt idx="3">
                  <c:v>ATGER</c:v>
                </c:pt>
                <c:pt idx="4">
                  <c:v>BROTHERSON</c:v>
                </c:pt>
                <c:pt idx="5">
                  <c:v>DUBOIS</c:v>
                </c:pt>
                <c:pt idx="6">
                  <c:v>ROI</c:v>
                </c:pt>
                <c:pt idx="7">
                  <c:v>TIXIER</c:v>
                </c:pt>
              </c:strCache>
            </c:strRef>
          </c:cat>
          <c:val>
            <c:numRef>
              <c:f>(Circo3!$J$81,Circo3!$M$81,Circo3!$P$81,Circo3!$S$81,Circo3!$V$81,Circo3!$Y$81,Circo3!$AB$81,Circo3!$AE$81)</c:f>
              <c:numCache>
                <c:formatCode>General</c:formatCode>
                <c:ptCount val="8"/>
                <c:pt idx="0">
                  <c:v>9193</c:v>
                </c:pt>
                <c:pt idx="1">
                  <c:v>513</c:v>
                </c:pt>
                <c:pt idx="2">
                  <c:v>333</c:v>
                </c:pt>
                <c:pt idx="3">
                  <c:v>308</c:v>
                </c:pt>
                <c:pt idx="4">
                  <c:v>8289</c:v>
                </c:pt>
                <c:pt idx="5">
                  <c:v>7590</c:v>
                </c:pt>
                <c:pt idx="6">
                  <c:v>1007</c:v>
                </c:pt>
                <c:pt idx="7">
                  <c:v>293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1869468256"/>
        <c:axId val="-1869460640"/>
      </c:barChart>
      <c:catAx>
        <c:axId val="-1869468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869460640"/>
        <c:crosses val="autoZero"/>
        <c:auto val="1"/>
        <c:lblAlgn val="ctr"/>
        <c:lblOffset val="100"/>
        <c:noMultiLvlLbl val="0"/>
      </c:catAx>
      <c:valAx>
        <c:axId val="-18694606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869468256"/>
        <c:crosses val="autoZero"/>
        <c:crossBetween val="between"/>
      </c:valAx>
      <c:spPr>
        <a:noFill/>
        <a:ln>
          <a:noFill/>
        </a:ln>
        <a:effectLst/>
        <a:sp3d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1ère circonscription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5118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rgbClr val="00208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rgbClr val="AD101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pattFill prst="wdUpDiag">
                <a:fgClr>
                  <a:srgbClr val="00B0F0"/>
                </a:fgClr>
                <a:bgClr>
                  <a:schemeClr val="bg1"/>
                </a:bgClr>
              </a:patt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rgbClr val="00617B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rgbClr val="E73839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rgbClr val="39BE18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rgbClr val="10AEDE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(Circo1!$J$142,Circo1!$M$142,Circo1!$P$142,Circo1!$S$142,Circo1!$V$142,Circo1!$Y$142,Circo1!$AB$142,Circo1!$AE$142)</c:f>
              <c:strCache>
                <c:ptCount val="8"/>
                <c:pt idx="0">
                  <c:v>GREIG</c:v>
                </c:pt>
                <c:pt idx="1">
                  <c:v>MINARDI</c:v>
                </c:pt>
                <c:pt idx="2">
                  <c:v>SAGE</c:v>
                </c:pt>
                <c:pt idx="3">
                  <c:v>BRUNEAU</c:v>
                </c:pt>
                <c:pt idx="4">
                  <c:v>RAMEL</c:v>
                </c:pt>
                <c:pt idx="5">
                  <c:v>NENA</c:v>
                </c:pt>
                <c:pt idx="6">
                  <c:v>REGURON</c:v>
                </c:pt>
                <c:pt idx="7">
                  <c:v>TUHEIAVA</c:v>
                </c:pt>
              </c:strCache>
            </c:strRef>
          </c:cat>
          <c:val>
            <c:numRef>
              <c:f>(Circo1!$J$144,Circo1!$M$144,Circo1!$P$144,Circo1!$S$144,Circo1!$V$144,Circo1!$Y$144,Circo1!$AB$144,Circo1!$AE$144)</c:f>
              <c:numCache>
                <c:formatCode>General</c:formatCode>
                <c:ptCount val="8"/>
                <c:pt idx="0">
                  <c:v>7717</c:v>
                </c:pt>
                <c:pt idx="1">
                  <c:v>434</c:v>
                </c:pt>
                <c:pt idx="2">
                  <c:v>13626</c:v>
                </c:pt>
                <c:pt idx="3">
                  <c:v>408</c:v>
                </c:pt>
                <c:pt idx="4">
                  <c:v>136</c:v>
                </c:pt>
                <c:pt idx="5">
                  <c:v>2069</c:v>
                </c:pt>
                <c:pt idx="6">
                  <c:v>504</c:v>
                </c:pt>
                <c:pt idx="7">
                  <c:v>4764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  <a:sp3d/>
      </c:spPr>
    </c:plotArea>
    <c:legend>
      <c:legendPos val="t"/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2ème circonscription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5118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pattFill prst="wdUpDiag">
                <a:fgClr>
                  <a:srgbClr val="00A6EF"/>
                </a:fgClr>
                <a:bgClr>
                  <a:schemeClr val="bg1"/>
                </a:bgClr>
              </a:patt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rgbClr val="AD101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rgbClr val="10AEDE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rgbClr val="00208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rgbClr val="D9D9D9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rgbClr val="E73839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rgbClr val="39BE18"/>
              </a:solidFill>
            </c:spPr>
          </c:dPt>
          <c:dPt>
            <c:idx val="8"/>
            <c:bubble3D val="0"/>
            <c:spPr>
              <a:solidFill>
                <a:srgbClr val="FFFFCC"/>
              </a:solidFill>
            </c:spPr>
          </c:dPt>
          <c:dPt>
            <c:idx val="9"/>
            <c:bubble3D val="0"/>
            <c:spPr>
              <a:solidFill>
                <a:schemeClr val="bg2">
                  <a:lumMod val="50000"/>
                </a:schemeClr>
              </a:solidFill>
            </c:spPr>
          </c:dPt>
          <c:dPt>
            <c:idx val="10"/>
            <c:bubble3D val="0"/>
            <c:spPr>
              <a:solidFill>
                <a:srgbClr val="4E8182"/>
              </a:solidFill>
            </c:spPr>
          </c:dPt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(Circo2!$J$84,Circo2!$M$84,Circo2!$P$84,Circo2!$S$84,Circo2!$V$84,Circo2!$Y$84,Circo2!$AB$84,Circo2!$AE$84,Circo2!$AH$84,Circo2!$AK$84,Circo2!$AN$84)</c:f>
              <c:strCache>
                <c:ptCount val="11"/>
                <c:pt idx="0">
                  <c:v>IRITI</c:v>
                </c:pt>
                <c:pt idx="1">
                  <c:v>GRANDIN</c:v>
                </c:pt>
                <c:pt idx="2">
                  <c:v>SANQUER</c:v>
                </c:pt>
                <c:pt idx="3">
                  <c:v>EBB ÉPSE CROSS</c:v>
                </c:pt>
                <c:pt idx="4">
                  <c:v>DUBIEF</c:v>
                </c:pt>
                <c:pt idx="5">
                  <c:v>TEFAAROA</c:v>
                </c:pt>
                <c:pt idx="6">
                  <c:v>TAPUTU</c:v>
                </c:pt>
                <c:pt idx="7">
                  <c:v>SALMON</c:v>
                </c:pt>
                <c:pt idx="8">
                  <c:v>TERIITAHI</c:v>
                </c:pt>
                <c:pt idx="9">
                  <c:v>CONROY</c:v>
                </c:pt>
                <c:pt idx="10">
                  <c:v>PIQUE</c:v>
                </c:pt>
              </c:strCache>
            </c:strRef>
          </c:cat>
          <c:val>
            <c:numRef>
              <c:f>(Circo2!$J$86,Circo2!$M$86,Circo2!$P$86,Circo2!$S$86,Circo2!$V$86,Circo2!$Y$86,Circo2!$AB$86,Circo2!$AE$86,Circo2!$AH$86,Circo2!$AK$86,Circo2!$AN$86)</c:f>
              <c:numCache>
                <c:formatCode>General</c:formatCode>
                <c:ptCount val="11"/>
                <c:pt idx="0">
                  <c:v>6453</c:v>
                </c:pt>
                <c:pt idx="1">
                  <c:v>356</c:v>
                </c:pt>
                <c:pt idx="2">
                  <c:v>10085</c:v>
                </c:pt>
                <c:pt idx="3">
                  <c:v>4643</c:v>
                </c:pt>
                <c:pt idx="4">
                  <c:v>254</c:v>
                </c:pt>
                <c:pt idx="5">
                  <c:v>264</c:v>
                </c:pt>
                <c:pt idx="6">
                  <c:v>701</c:v>
                </c:pt>
                <c:pt idx="7">
                  <c:v>274</c:v>
                </c:pt>
                <c:pt idx="8">
                  <c:v>3508</c:v>
                </c:pt>
                <c:pt idx="9">
                  <c:v>142</c:v>
                </c:pt>
                <c:pt idx="10">
                  <c:v>138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  <a:sp3d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3ème circonscription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AD101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pattFill prst="wdUpDiag">
                <a:fgClr>
                  <a:srgbClr val="10AEDE"/>
                </a:fgClr>
                <a:bgClr>
                  <a:schemeClr val="bg1"/>
                </a:bgClr>
              </a:patt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rgbClr val="00208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bg1">
                  <a:lumMod val="9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rgbClr val="00A6EF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rgbClr val="FF5118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rgbClr val="E73839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rgbClr val="4E818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(Circo3!$J$79,Circo3!$M$79,Circo3!$P$79,Circo3!$S$79,Circo3!$V$79,Circo3!$Y$79,Circo3!$AB$79,Circo3!$AE$79)</c:f>
              <c:strCache>
                <c:ptCount val="8"/>
                <c:pt idx="0">
                  <c:v>HOWELL</c:v>
                </c:pt>
                <c:pt idx="1">
                  <c:v>MARA</c:v>
                </c:pt>
                <c:pt idx="2">
                  <c:v>LANTEIRES</c:v>
                </c:pt>
                <c:pt idx="3">
                  <c:v>ATGER</c:v>
                </c:pt>
                <c:pt idx="4">
                  <c:v>BROTHERSON</c:v>
                </c:pt>
                <c:pt idx="5">
                  <c:v>DUBOIS</c:v>
                </c:pt>
                <c:pt idx="6">
                  <c:v>ROI</c:v>
                </c:pt>
                <c:pt idx="7">
                  <c:v>TIXIER</c:v>
                </c:pt>
              </c:strCache>
            </c:strRef>
          </c:cat>
          <c:val>
            <c:numRef>
              <c:f>(Circo3!$J$81,Circo3!$M$81,Circo3!$P$81,Circo3!$S$81,Circo3!$V$81,Circo3!$Y$81,Circo3!$AB$81,Circo3!$AE$81)</c:f>
              <c:numCache>
                <c:formatCode>General</c:formatCode>
                <c:ptCount val="8"/>
                <c:pt idx="0">
                  <c:v>9193</c:v>
                </c:pt>
                <c:pt idx="1">
                  <c:v>513</c:v>
                </c:pt>
                <c:pt idx="2">
                  <c:v>333</c:v>
                </c:pt>
                <c:pt idx="3">
                  <c:v>308</c:v>
                </c:pt>
                <c:pt idx="4">
                  <c:v>8289</c:v>
                </c:pt>
                <c:pt idx="5">
                  <c:v>7590</c:v>
                </c:pt>
                <c:pt idx="6">
                  <c:v>1007</c:v>
                </c:pt>
                <c:pt idx="7">
                  <c:v>293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  <a:sp3d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ARUE</c:v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(Circo1!$J$3,Circo1!$M$3,Circo1!$P$3,Circo1!$S$3,Circo1!$V$3,Circo1!$Y$3,Circo1!$AB$3,Circo1!$AE$3)</c:f>
              <c:strCache>
                <c:ptCount val="8"/>
                <c:pt idx="0">
                  <c:v>GREIG</c:v>
                </c:pt>
                <c:pt idx="1">
                  <c:v>MINARDI</c:v>
                </c:pt>
                <c:pt idx="2">
                  <c:v>SAGE</c:v>
                </c:pt>
                <c:pt idx="3">
                  <c:v>BRUNEAU</c:v>
                </c:pt>
                <c:pt idx="4">
                  <c:v>RAMEL</c:v>
                </c:pt>
                <c:pt idx="5">
                  <c:v>NENA</c:v>
                </c:pt>
                <c:pt idx="6">
                  <c:v>REGURON</c:v>
                </c:pt>
                <c:pt idx="7">
                  <c:v>TUHEIAVA</c:v>
                </c:pt>
              </c:strCache>
            </c:strRef>
          </c:cat>
          <c:val>
            <c:numRef>
              <c:f>(Circo1!$J$8,Circo1!$M$8,Circo1!$P$8,Circo1!$S$8,Circo1!$V$8,Circo1!$Y$8,Circo1!$AB$8,Circo1!$AE$8)</c:f>
              <c:numCache>
                <c:formatCode>General</c:formatCode>
                <c:ptCount val="8"/>
                <c:pt idx="0">
                  <c:v>613</c:v>
                </c:pt>
                <c:pt idx="1">
                  <c:v>72</c:v>
                </c:pt>
                <c:pt idx="2">
                  <c:v>1093</c:v>
                </c:pt>
                <c:pt idx="3">
                  <c:v>56</c:v>
                </c:pt>
                <c:pt idx="4">
                  <c:v>21</c:v>
                </c:pt>
                <c:pt idx="5">
                  <c:v>165</c:v>
                </c:pt>
                <c:pt idx="6">
                  <c:v>92</c:v>
                </c:pt>
                <c:pt idx="7">
                  <c:v>389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1"/>
          <c:order val="0"/>
          <c:tx>
            <c:v>PAPEETE</c:v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(Circo1!$J$3,Circo1!$M$3,Circo1!$P$3,Circo1!$S$3,Circo1!$V$3,Circo1!$Y$3,Circo1!$AB$3,Circo1!$AE$3)</c:f>
              <c:strCache>
                <c:ptCount val="8"/>
                <c:pt idx="0">
                  <c:v>GREIG</c:v>
                </c:pt>
                <c:pt idx="1">
                  <c:v>MINARDI</c:v>
                </c:pt>
                <c:pt idx="2">
                  <c:v>SAGE</c:v>
                </c:pt>
                <c:pt idx="3">
                  <c:v>BRUNEAU</c:v>
                </c:pt>
                <c:pt idx="4">
                  <c:v>RAMEL</c:v>
                </c:pt>
                <c:pt idx="5">
                  <c:v>NENA</c:v>
                </c:pt>
                <c:pt idx="6">
                  <c:v>REGURON</c:v>
                </c:pt>
                <c:pt idx="7">
                  <c:v>TUHEIAVA</c:v>
                </c:pt>
              </c:strCache>
            </c:strRef>
          </c:cat>
          <c:val>
            <c:numRef>
              <c:f>(Circo1!$J$80,Circo1!$M$80,Circo1!$P$80,Circo1!$S$80,Circo1!$V$80,Circo1!$Y$80,Circo1!$AB$80,Circo1!$AE$80)</c:f>
              <c:numCache>
                <c:formatCode>General</c:formatCode>
                <c:ptCount val="8"/>
                <c:pt idx="0">
                  <c:v>1402</c:v>
                </c:pt>
                <c:pt idx="1">
                  <c:v>112</c:v>
                </c:pt>
                <c:pt idx="2">
                  <c:v>2586</c:v>
                </c:pt>
                <c:pt idx="3">
                  <c:v>125</c:v>
                </c:pt>
                <c:pt idx="4">
                  <c:v>51</c:v>
                </c:pt>
                <c:pt idx="5">
                  <c:v>1017</c:v>
                </c:pt>
                <c:pt idx="6">
                  <c:v>132</c:v>
                </c:pt>
                <c:pt idx="7">
                  <c:v>1243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3</xdr:row>
      <xdr:rowOff>14286</xdr:rowOff>
    </xdr:from>
    <xdr:to>
      <xdr:col>9</xdr:col>
      <xdr:colOff>47625</xdr:colOff>
      <xdr:row>33</xdr:row>
      <xdr:rowOff>38099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23811</xdr:rowOff>
    </xdr:from>
    <xdr:to>
      <xdr:col>7</xdr:col>
      <xdr:colOff>781050</xdr:colOff>
      <xdr:row>33</xdr:row>
      <xdr:rowOff>104774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3</xdr:row>
      <xdr:rowOff>152400</xdr:rowOff>
    </xdr:from>
    <xdr:to>
      <xdr:col>15</xdr:col>
      <xdr:colOff>762000</xdr:colOff>
      <xdr:row>33</xdr:row>
      <xdr:rowOff>71438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57150</xdr:colOff>
      <xdr:row>3</xdr:row>
      <xdr:rowOff>152400</xdr:rowOff>
    </xdr:from>
    <xdr:to>
      <xdr:col>23</xdr:col>
      <xdr:colOff>819150</xdr:colOff>
      <xdr:row>33</xdr:row>
      <xdr:rowOff>71438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23811</xdr:rowOff>
    </xdr:from>
    <xdr:to>
      <xdr:col>7</xdr:col>
      <xdr:colOff>781050</xdr:colOff>
      <xdr:row>33</xdr:row>
      <xdr:rowOff>104774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3</xdr:row>
      <xdr:rowOff>152400</xdr:rowOff>
    </xdr:from>
    <xdr:to>
      <xdr:col>15</xdr:col>
      <xdr:colOff>762000</xdr:colOff>
      <xdr:row>33</xdr:row>
      <xdr:rowOff>71438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57150</xdr:colOff>
      <xdr:row>3</xdr:row>
      <xdr:rowOff>152400</xdr:rowOff>
    </xdr:from>
    <xdr:to>
      <xdr:col>23</xdr:col>
      <xdr:colOff>819150</xdr:colOff>
      <xdr:row>33</xdr:row>
      <xdr:rowOff>71438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</xdr:row>
      <xdr:rowOff>152399</xdr:rowOff>
    </xdr:from>
    <xdr:to>
      <xdr:col>7</xdr:col>
      <xdr:colOff>295275</xdr:colOff>
      <xdr:row>35</xdr:row>
      <xdr:rowOff>161924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3</xdr:row>
      <xdr:rowOff>152400</xdr:rowOff>
    </xdr:from>
    <xdr:to>
      <xdr:col>15</xdr:col>
      <xdr:colOff>409575</xdr:colOff>
      <xdr:row>36</xdr:row>
      <xdr:rowOff>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0</xdr:colOff>
      <xdr:row>4</xdr:row>
      <xdr:rowOff>0</xdr:rowOff>
    </xdr:from>
    <xdr:to>
      <xdr:col>23</xdr:col>
      <xdr:colOff>400050</xdr:colOff>
      <xdr:row>36</xdr:row>
      <xdr:rowOff>9525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codeName="Feuil1"/>
  <dimension ref="A1:CT237"/>
  <sheetViews>
    <sheetView workbookViewId="0">
      <selection sqref="A1:CT237"/>
    </sheetView>
  </sheetViews>
  <sheetFormatPr baseColWidth="10" defaultRowHeight="12.75"/>
  <cols>
    <col min="1" max="1" width="9.875" bestFit="1" customWidth="1"/>
    <col min="24" max="24" width="19.875" bestFit="1" customWidth="1"/>
  </cols>
  <sheetData>
    <row r="1" spans="1:98" ht="38.25">
      <c r="A1" s="82" t="s">
        <v>17</v>
      </c>
      <c r="B1" s="82" t="s">
        <v>18</v>
      </c>
      <c r="C1" s="82" t="s">
        <v>19</v>
      </c>
      <c r="D1" s="82" t="s">
        <v>20</v>
      </c>
      <c r="E1" s="82" t="s">
        <v>21</v>
      </c>
      <c r="F1" s="82" t="s">
        <v>22</v>
      </c>
      <c r="G1" s="82" t="s">
        <v>23</v>
      </c>
      <c r="H1" s="82" t="s">
        <v>7</v>
      </c>
      <c r="I1" s="82" t="s">
        <v>8</v>
      </c>
      <c r="J1" s="82" t="s">
        <v>24</v>
      </c>
      <c r="K1" s="82" t="s">
        <v>9</v>
      </c>
      <c r="L1" s="82" t="s">
        <v>25</v>
      </c>
      <c r="M1" s="82" t="s">
        <v>26</v>
      </c>
      <c r="N1" s="82" t="s">
        <v>27</v>
      </c>
      <c r="O1" s="82" t="s">
        <v>28</v>
      </c>
      <c r="P1" s="82" t="s">
        <v>29</v>
      </c>
      <c r="Q1" s="82" t="s">
        <v>30</v>
      </c>
      <c r="R1" s="82" t="s">
        <v>31</v>
      </c>
      <c r="S1" s="82" t="s">
        <v>11</v>
      </c>
      <c r="T1" s="82" t="s">
        <v>32</v>
      </c>
      <c r="U1" s="82" t="s">
        <v>33</v>
      </c>
      <c r="V1" s="82" t="s">
        <v>34</v>
      </c>
      <c r="W1" s="82" t="s">
        <v>35</v>
      </c>
      <c r="X1" s="82" t="s">
        <v>36</v>
      </c>
      <c r="Y1" s="82" t="s">
        <v>37</v>
      </c>
      <c r="Z1" s="82" t="s">
        <v>12</v>
      </c>
      <c r="AA1" s="82" t="s">
        <v>16</v>
      </c>
      <c r="AB1" s="82" t="s">
        <v>14</v>
      </c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</row>
    <row r="2" spans="1:98" ht="38.25">
      <c r="A2" s="82" t="s">
        <v>38</v>
      </c>
      <c r="B2" s="82" t="s">
        <v>39</v>
      </c>
      <c r="C2" s="83">
        <v>1</v>
      </c>
      <c r="D2" s="82" t="s">
        <v>40</v>
      </c>
      <c r="E2" s="83">
        <v>11</v>
      </c>
      <c r="F2" s="82" t="s">
        <v>41</v>
      </c>
      <c r="G2" s="83">
        <v>1</v>
      </c>
      <c r="H2" s="83">
        <v>414</v>
      </c>
      <c r="I2" s="83">
        <v>277</v>
      </c>
      <c r="J2" s="83">
        <v>66.91</v>
      </c>
      <c r="K2" s="83">
        <v>137</v>
      </c>
      <c r="L2" s="83">
        <v>33.090000000000003</v>
      </c>
      <c r="M2" s="83">
        <v>0</v>
      </c>
      <c r="N2" s="83">
        <v>0</v>
      </c>
      <c r="O2" s="83">
        <v>0</v>
      </c>
      <c r="P2" s="83">
        <v>2</v>
      </c>
      <c r="Q2" s="83">
        <v>0.48</v>
      </c>
      <c r="R2" s="83">
        <v>1.46</v>
      </c>
      <c r="S2" s="83">
        <v>135</v>
      </c>
      <c r="T2" s="83">
        <v>32.61</v>
      </c>
      <c r="U2" s="83">
        <v>98.54</v>
      </c>
      <c r="V2" s="83">
        <v>1</v>
      </c>
      <c r="W2" s="82" t="s">
        <v>214</v>
      </c>
      <c r="X2" s="82" t="s">
        <v>163</v>
      </c>
      <c r="Y2" s="82" t="s">
        <v>215</v>
      </c>
      <c r="Z2" s="83">
        <v>53</v>
      </c>
      <c r="AA2" s="83">
        <v>12.8</v>
      </c>
      <c r="AB2" s="83">
        <v>39.26</v>
      </c>
      <c r="AC2" s="83">
        <v>2</v>
      </c>
      <c r="AD2" s="82" t="s">
        <v>214</v>
      </c>
      <c r="AE2" s="82" t="s">
        <v>164</v>
      </c>
      <c r="AF2" s="82" t="s">
        <v>216</v>
      </c>
      <c r="AG2" s="83">
        <v>0</v>
      </c>
      <c r="AH2" s="83">
        <v>0</v>
      </c>
      <c r="AI2" s="83">
        <v>0</v>
      </c>
      <c r="AJ2" s="83">
        <v>3</v>
      </c>
      <c r="AK2" s="82" t="s">
        <v>217</v>
      </c>
      <c r="AL2" s="82" t="s">
        <v>165</v>
      </c>
      <c r="AM2" s="82" t="s">
        <v>218</v>
      </c>
      <c r="AN2" s="83">
        <v>49</v>
      </c>
      <c r="AO2" s="83">
        <v>11.84</v>
      </c>
      <c r="AP2" s="83">
        <v>36.299999999999997</v>
      </c>
      <c r="AQ2" s="83">
        <v>4</v>
      </c>
      <c r="AR2" s="82" t="s">
        <v>214</v>
      </c>
      <c r="AS2" s="82" t="s">
        <v>166</v>
      </c>
      <c r="AT2" s="82" t="s">
        <v>219</v>
      </c>
      <c r="AU2" s="83">
        <v>0</v>
      </c>
      <c r="AV2" s="83">
        <v>0</v>
      </c>
      <c r="AW2" s="83">
        <v>0</v>
      </c>
      <c r="AX2" s="83">
        <v>5</v>
      </c>
      <c r="AY2" s="82" t="s">
        <v>214</v>
      </c>
      <c r="AZ2" s="82" t="s">
        <v>167</v>
      </c>
      <c r="BA2" s="82" t="s">
        <v>220</v>
      </c>
      <c r="BB2" s="83">
        <v>0</v>
      </c>
      <c r="BC2" s="83">
        <v>0</v>
      </c>
      <c r="BD2" s="83">
        <v>0</v>
      </c>
      <c r="BE2" s="83">
        <v>6</v>
      </c>
      <c r="BF2" s="82" t="s">
        <v>214</v>
      </c>
      <c r="BG2" s="82" t="s">
        <v>168</v>
      </c>
      <c r="BH2" s="82" t="s">
        <v>221</v>
      </c>
      <c r="BI2" s="83">
        <v>3</v>
      </c>
      <c r="BJ2" s="83">
        <v>0.72</v>
      </c>
      <c r="BK2" s="83">
        <v>2.2200000000000002</v>
      </c>
      <c r="BL2" s="83">
        <v>7</v>
      </c>
      <c r="BM2" s="82" t="s">
        <v>214</v>
      </c>
      <c r="BN2" s="82" t="s">
        <v>169</v>
      </c>
      <c r="BO2" s="82" t="s">
        <v>222</v>
      </c>
      <c r="BP2" s="83">
        <v>13</v>
      </c>
      <c r="BQ2" s="83">
        <v>3.14</v>
      </c>
      <c r="BR2" s="83">
        <v>9.6300000000000008</v>
      </c>
      <c r="BS2" s="83">
        <v>8</v>
      </c>
      <c r="BT2" s="82" t="s">
        <v>214</v>
      </c>
      <c r="BU2" s="82" t="s">
        <v>170</v>
      </c>
      <c r="BV2" s="82" t="s">
        <v>223</v>
      </c>
      <c r="BW2" s="83">
        <v>17</v>
      </c>
      <c r="BX2" s="83">
        <v>4.1100000000000003</v>
      </c>
      <c r="BY2" s="83">
        <v>12.59</v>
      </c>
      <c r="BZ2" s="82"/>
      <c r="CA2" s="82"/>
      <c r="CB2" s="82"/>
      <c r="CC2" s="82"/>
      <c r="CD2" s="82"/>
      <c r="CE2" s="82"/>
      <c r="CF2" s="82"/>
      <c r="CG2" s="82"/>
      <c r="CH2" s="82"/>
      <c r="CI2" s="82"/>
      <c r="CJ2" s="82"/>
      <c r="CK2" s="82"/>
      <c r="CL2" s="82"/>
      <c r="CM2" s="82"/>
      <c r="CN2" s="82"/>
      <c r="CO2" s="82"/>
      <c r="CP2" s="82"/>
      <c r="CQ2" s="82"/>
      <c r="CR2" s="82"/>
      <c r="CS2" s="82"/>
      <c r="CT2" s="82"/>
    </row>
    <row r="3" spans="1:98" ht="38.25">
      <c r="A3" s="82" t="s">
        <v>38</v>
      </c>
      <c r="B3" s="82" t="s">
        <v>39</v>
      </c>
      <c r="C3" s="83">
        <v>1</v>
      </c>
      <c r="D3" s="82" t="s">
        <v>40</v>
      </c>
      <c r="E3" s="83">
        <v>11</v>
      </c>
      <c r="F3" s="82" t="s">
        <v>41</v>
      </c>
      <c r="G3" s="83">
        <v>2</v>
      </c>
      <c r="H3" s="83">
        <v>253</v>
      </c>
      <c r="I3" s="83">
        <v>177</v>
      </c>
      <c r="J3" s="83">
        <v>69.959999999999994</v>
      </c>
      <c r="K3" s="83">
        <v>76</v>
      </c>
      <c r="L3" s="83">
        <v>30.04</v>
      </c>
      <c r="M3" s="83">
        <v>2</v>
      </c>
      <c r="N3" s="83">
        <v>0.79</v>
      </c>
      <c r="O3" s="83">
        <v>2.63</v>
      </c>
      <c r="P3" s="83">
        <v>0</v>
      </c>
      <c r="Q3" s="83">
        <v>0</v>
      </c>
      <c r="R3" s="83">
        <v>0</v>
      </c>
      <c r="S3" s="83">
        <v>74</v>
      </c>
      <c r="T3" s="83">
        <v>29.25</v>
      </c>
      <c r="U3" s="83">
        <v>97.37</v>
      </c>
      <c r="V3" s="83">
        <v>1</v>
      </c>
      <c r="W3" s="82" t="s">
        <v>214</v>
      </c>
      <c r="X3" s="82" t="s">
        <v>163</v>
      </c>
      <c r="Y3" s="82" t="s">
        <v>215</v>
      </c>
      <c r="Z3" s="83">
        <v>11</v>
      </c>
      <c r="AA3" s="83">
        <v>4.3499999999999996</v>
      </c>
      <c r="AB3" s="83">
        <v>14.86</v>
      </c>
      <c r="AC3" s="83">
        <v>2</v>
      </c>
      <c r="AD3" s="82" t="s">
        <v>214</v>
      </c>
      <c r="AE3" s="82" t="s">
        <v>164</v>
      </c>
      <c r="AF3" s="82" t="s">
        <v>216</v>
      </c>
      <c r="AG3" s="83">
        <v>0</v>
      </c>
      <c r="AH3" s="83">
        <v>0</v>
      </c>
      <c r="AI3" s="83">
        <v>0</v>
      </c>
      <c r="AJ3" s="83">
        <v>3</v>
      </c>
      <c r="AK3" s="82" t="s">
        <v>217</v>
      </c>
      <c r="AL3" s="82" t="s">
        <v>165</v>
      </c>
      <c r="AM3" s="82" t="s">
        <v>218</v>
      </c>
      <c r="AN3" s="83">
        <v>42</v>
      </c>
      <c r="AO3" s="83">
        <v>16.600000000000001</v>
      </c>
      <c r="AP3" s="83">
        <v>56.76</v>
      </c>
      <c r="AQ3" s="83">
        <v>4</v>
      </c>
      <c r="AR3" s="82" t="s">
        <v>214</v>
      </c>
      <c r="AS3" s="82" t="s">
        <v>166</v>
      </c>
      <c r="AT3" s="82" t="s">
        <v>219</v>
      </c>
      <c r="AU3" s="83">
        <v>0</v>
      </c>
      <c r="AV3" s="83">
        <v>0</v>
      </c>
      <c r="AW3" s="83">
        <v>0</v>
      </c>
      <c r="AX3" s="83">
        <v>5</v>
      </c>
      <c r="AY3" s="82" t="s">
        <v>214</v>
      </c>
      <c r="AZ3" s="82" t="s">
        <v>167</v>
      </c>
      <c r="BA3" s="82" t="s">
        <v>220</v>
      </c>
      <c r="BB3" s="83">
        <v>0</v>
      </c>
      <c r="BC3" s="83">
        <v>0</v>
      </c>
      <c r="BD3" s="83">
        <v>0</v>
      </c>
      <c r="BE3" s="83">
        <v>6</v>
      </c>
      <c r="BF3" s="82" t="s">
        <v>214</v>
      </c>
      <c r="BG3" s="82" t="s">
        <v>168</v>
      </c>
      <c r="BH3" s="82" t="s">
        <v>221</v>
      </c>
      <c r="BI3" s="83">
        <v>2</v>
      </c>
      <c r="BJ3" s="83">
        <v>0.79</v>
      </c>
      <c r="BK3" s="83">
        <v>2.7</v>
      </c>
      <c r="BL3" s="83">
        <v>7</v>
      </c>
      <c r="BM3" s="82" t="s">
        <v>214</v>
      </c>
      <c r="BN3" s="82" t="s">
        <v>169</v>
      </c>
      <c r="BO3" s="82" t="s">
        <v>222</v>
      </c>
      <c r="BP3" s="83">
        <v>12</v>
      </c>
      <c r="BQ3" s="83">
        <v>4.74</v>
      </c>
      <c r="BR3" s="83">
        <v>16.22</v>
      </c>
      <c r="BS3" s="83">
        <v>8</v>
      </c>
      <c r="BT3" s="82" t="s">
        <v>214</v>
      </c>
      <c r="BU3" s="82" t="s">
        <v>170</v>
      </c>
      <c r="BV3" s="82" t="s">
        <v>223</v>
      </c>
      <c r="BW3" s="83">
        <v>7</v>
      </c>
      <c r="BX3" s="83">
        <v>2.77</v>
      </c>
      <c r="BY3" s="83">
        <v>9.4600000000000009</v>
      </c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</row>
    <row r="4" spans="1:98" ht="38.25">
      <c r="A4" s="82" t="s">
        <v>38</v>
      </c>
      <c r="B4" s="82" t="s">
        <v>39</v>
      </c>
      <c r="C4" s="83">
        <v>1</v>
      </c>
      <c r="D4" s="82" t="s">
        <v>40</v>
      </c>
      <c r="E4" s="83">
        <v>12</v>
      </c>
      <c r="F4" s="82" t="s">
        <v>42</v>
      </c>
      <c r="G4" s="83">
        <v>1</v>
      </c>
      <c r="H4" s="83">
        <v>1166</v>
      </c>
      <c r="I4" s="83">
        <v>816</v>
      </c>
      <c r="J4" s="83">
        <v>69.98</v>
      </c>
      <c r="K4" s="83">
        <v>350</v>
      </c>
      <c r="L4" s="83">
        <v>30.02</v>
      </c>
      <c r="M4" s="83">
        <v>7</v>
      </c>
      <c r="N4" s="83">
        <v>0.6</v>
      </c>
      <c r="O4" s="83">
        <v>2</v>
      </c>
      <c r="P4" s="83">
        <v>4</v>
      </c>
      <c r="Q4" s="83">
        <v>0.34</v>
      </c>
      <c r="R4" s="83">
        <v>1.1399999999999999</v>
      </c>
      <c r="S4" s="83">
        <v>339</v>
      </c>
      <c r="T4" s="83">
        <v>29.07</v>
      </c>
      <c r="U4" s="83">
        <v>96.86</v>
      </c>
      <c r="V4" s="83">
        <v>1</v>
      </c>
      <c r="W4" s="82" t="s">
        <v>214</v>
      </c>
      <c r="X4" s="82" t="s">
        <v>163</v>
      </c>
      <c r="Y4" s="82" t="s">
        <v>215</v>
      </c>
      <c r="Z4" s="83">
        <v>59</v>
      </c>
      <c r="AA4" s="83">
        <v>5.0599999999999996</v>
      </c>
      <c r="AB4" s="83">
        <v>17.399999999999999</v>
      </c>
      <c r="AC4" s="83">
        <v>2</v>
      </c>
      <c r="AD4" s="82" t="s">
        <v>214</v>
      </c>
      <c r="AE4" s="82" t="s">
        <v>164</v>
      </c>
      <c r="AF4" s="82" t="s">
        <v>216</v>
      </c>
      <c r="AG4" s="83">
        <v>10</v>
      </c>
      <c r="AH4" s="83">
        <v>0.86</v>
      </c>
      <c r="AI4" s="83">
        <v>2.95</v>
      </c>
      <c r="AJ4" s="83">
        <v>3</v>
      </c>
      <c r="AK4" s="82" t="s">
        <v>217</v>
      </c>
      <c r="AL4" s="82" t="s">
        <v>165</v>
      </c>
      <c r="AM4" s="82" t="s">
        <v>218</v>
      </c>
      <c r="AN4" s="83">
        <v>177</v>
      </c>
      <c r="AO4" s="83">
        <v>15.18</v>
      </c>
      <c r="AP4" s="83">
        <v>52.21</v>
      </c>
      <c r="AQ4" s="83">
        <v>4</v>
      </c>
      <c r="AR4" s="82" t="s">
        <v>214</v>
      </c>
      <c r="AS4" s="82" t="s">
        <v>166</v>
      </c>
      <c r="AT4" s="82" t="s">
        <v>219</v>
      </c>
      <c r="AU4" s="83">
        <v>17</v>
      </c>
      <c r="AV4" s="83">
        <v>1.46</v>
      </c>
      <c r="AW4" s="83">
        <v>5.01</v>
      </c>
      <c r="AX4" s="83">
        <v>5</v>
      </c>
      <c r="AY4" s="82" t="s">
        <v>214</v>
      </c>
      <c r="AZ4" s="82" t="s">
        <v>167</v>
      </c>
      <c r="BA4" s="82" t="s">
        <v>220</v>
      </c>
      <c r="BB4" s="83">
        <v>3</v>
      </c>
      <c r="BC4" s="83">
        <v>0.26</v>
      </c>
      <c r="BD4" s="83">
        <v>0.88</v>
      </c>
      <c r="BE4" s="83">
        <v>6</v>
      </c>
      <c r="BF4" s="82" t="s">
        <v>214</v>
      </c>
      <c r="BG4" s="82" t="s">
        <v>168</v>
      </c>
      <c r="BH4" s="82" t="s">
        <v>221</v>
      </c>
      <c r="BI4" s="83">
        <v>17</v>
      </c>
      <c r="BJ4" s="83">
        <v>1.46</v>
      </c>
      <c r="BK4" s="83">
        <v>5.01</v>
      </c>
      <c r="BL4" s="83">
        <v>7</v>
      </c>
      <c r="BM4" s="82" t="s">
        <v>214</v>
      </c>
      <c r="BN4" s="82" t="s">
        <v>169</v>
      </c>
      <c r="BO4" s="82" t="s">
        <v>222</v>
      </c>
      <c r="BP4" s="83">
        <v>13</v>
      </c>
      <c r="BQ4" s="83">
        <v>1.1100000000000001</v>
      </c>
      <c r="BR4" s="83">
        <v>3.83</v>
      </c>
      <c r="BS4" s="83">
        <v>8</v>
      </c>
      <c r="BT4" s="82" t="s">
        <v>214</v>
      </c>
      <c r="BU4" s="82" t="s">
        <v>170</v>
      </c>
      <c r="BV4" s="82" t="s">
        <v>223</v>
      </c>
      <c r="BW4" s="83">
        <v>43</v>
      </c>
      <c r="BX4" s="83">
        <v>3.69</v>
      </c>
      <c r="BY4" s="83">
        <v>12.68</v>
      </c>
      <c r="BZ4" s="83"/>
      <c r="CA4" s="82"/>
      <c r="CB4" s="82"/>
      <c r="CC4" s="82"/>
      <c r="CD4" s="83"/>
      <c r="CE4" s="83"/>
      <c r="CF4" s="83"/>
      <c r="CG4" s="83"/>
      <c r="CH4" s="82"/>
      <c r="CI4" s="82"/>
      <c r="CJ4" s="82"/>
      <c r="CK4" s="83"/>
      <c r="CL4" s="83"/>
      <c r="CM4" s="83"/>
      <c r="CN4" s="83"/>
      <c r="CO4" s="82"/>
      <c r="CP4" s="82"/>
      <c r="CQ4" s="82"/>
      <c r="CR4" s="83"/>
      <c r="CS4" s="83"/>
      <c r="CT4" s="83"/>
    </row>
    <row r="5" spans="1:98">
      <c r="A5" t="s">
        <v>38</v>
      </c>
      <c r="B5" t="s">
        <v>39</v>
      </c>
      <c r="C5">
        <v>1</v>
      </c>
      <c r="D5" t="s">
        <v>40</v>
      </c>
      <c r="E5">
        <v>12</v>
      </c>
      <c r="F5" t="s">
        <v>42</v>
      </c>
      <c r="G5">
        <v>2</v>
      </c>
      <c r="H5">
        <v>1413</v>
      </c>
      <c r="I5">
        <v>963</v>
      </c>
      <c r="J5">
        <v>68.150000000000006</v>
      </c>
      <c r="K5">
        <v>450</v>
      </c>
      <c r="L5">
        <v>31.85</v>
      </c>
      <c r="M5">
        <v>7</v>
      </c>
      <c r="N5">
        <v>0.5</v>
      </c>
      <c r="O5">
        <v>1.56</v>
      </c>
      <c r="P5">
        <v>5</v>
      </c>
      <c r="Q5">
        <v>0.35</v>
      </c>
      <c r="R5">
        <v>1.1100000000000001</v>
      </c>
      <c r="S5">
        <v>438</v>
      </c>
      <c r="T5">
        <v>31</v>
      </c>
      <c r="U5">
        <v>97.33</v>
      </c>
      <c r="V5">
        <v>1</v>
      </c>
      <c r="W5" t="s">
        <v>214</v>
      </c>
      <c r="X5" t="s">
        <v>163</v>
      </c>
      <c r="Y5" t="s">
        <v>215</v>
      </c>
      <c r="Z5">
        <v>85</v>
      </c>
      <c r="AA5">
        <v>6.02</v>
      </c>
      <c r="AB5">
        <v>19.41</v>
      </c>
      <c r="AC5">
        <v>2</v>
      </c>
      <c r="AD5" t="s">
        <v>214</v>
      </c>
      <c r="AE5" t="s">
        <v>164</v>
      </c>
      <c r="AF5" t="s">
        <v>216</v>
      </c>
      <c r="AG5">
        <v>17</v>
      </c>
      <c r="AH5">
        <v>1.2</v>
      </c>
      <c r="AI5">
        <v>3.88</v>
      </c>
      <c r="AJ5">
        <v>3</v>
      </c>
      <c r="AK5" t="s">
        <v>217</v>
      </c>
      <c r="AL5" t="s">
        <v>165</v>
      </c>
      <c r="AM5" t="s">
        <v>218</v>
      </c>
      <c r="AN5">
        <v>201</v>
      </c>
      <c r="AO5">
        <v>14.23</v>
      </c>
      <c r="AP5">
        <v>45.89</v>
      </c>
      <c r="AQ5">
        <v>4</v>
      </c>
      <c r="AR5" t="s">
        <v>214</v>
      </c>
      <c r="AS5" t="s">
        <v>166</v>
      </c>
      <c r="AT5" t="s">
        <v>219</v>
      </c>
      <c r="AU5">
        <v>21</v>
      </c>
      <c r="AV5">
        <v>1.49</v>
      </c>
      <c r="AW5">
        <v>4.79</v>
      </c>
      <c r="AX5">
        <v>5</v>
      </c>
      <c r="AY5" t="s">
        <v>214</v>
      </c>
      <c r="AZ5" t="s">
        <v>167</v>
      </c>
      <c r="BA5" t="s">
        <v>220</v>
      </c>
      <c r="BB5">
        <v>6</v>
      </c>
      <c r="BC5">
        <v>0.42</v>
      </c>
      <c r="BD5">
        <v>1.37</v>
      </c>
      <c r="BE5">
        <v>6</v>
      </c>
      <c r="BF5" t="s">
        <v>214</v>
      </c>
      <c r="BG5" t="s">
        <v>168</v>
      </c>
      <c r="BH5" t="s">
        <v>221</v>
      </c>
      <c r="BI5">
        <v>17</v>
      </c>
      <c r="BJ5">
        <v>1.2</v>
      </c>
      <c r="BK5">
        <v>3.88</v>
      </c>
      <c r="BL5">
        <v>7</v>
      </c>
      <c r="BM5" t="s">
        <v>214</v>
      </c>
      <c r="BN5" t="s">
        <v>169</v>
      </c>
      <c r="BO5" t="s">
        <v>222</v>
      </c>
      <c r="BP5">
        <v>20</v>
      </c>
      <c r="BQ5">
        <v>1.42</v>
      </c>
      <c r="BR5">
        <v>4.57</v>
      </c>
      <c r="BS5">
        <v>8</v>
      </c>
      <c r="BT5" t="s">
        <v>214</v>
      </c>
      <c r="BU5" t="s">
        <v>170</v>
      </c>
      <c r="BV5" t="s">
        <v>223</v>
      </c>
      <c r="BW5">
        <v>71</v>
      </c>
      <c r="BX5">
        <v>5.0199999999999996</v>
      </c>
      <c r="BY5">
        <v>16.21</v>
      </c>
    </row>
    <row r="6" spans="1:98">
      <c r="A6" t="s">
        <v>38</v>
      </c>
      <c r="B6" t="s">
        <v>39</v>
      </c>
      <c r="C6">
        <v>1</v>
      </c>
      <c r="D6" t="s">
        <v>40</v>
      </c>
      <c r="E6">
        <v>12</v>
      </c>
      <c r="F6" t="s">
        <v>42</v>
      </c>
      <c r="G6">
        <v>3</v>
      </c>
      <c r="H6">
        <v>994</v>
      </c>
      <c r="I6">
        <v>630</v>
      </c>
      <c r="J6">
        <v>63.38</v>
      </c>
      <c r="K6">
        <v>364</v>
      </c>
      <c r="L6">
        <v>36.619999999999997</v>
      </c>
      <c r="M6">
        <v>8</v>
      </c>
      <c r="N6">
        <v>0.8</v>
      </c>
      <c r="O6">
        <v>2.2000000000000002</v>
      </c>
      <c r="P6">
        <v>3</v>
      </c>
      <c r="Q6">
        <v>0.3</v>
      </c>
      <c r="R6">
        <v>0.82</v>
      </c>
      <c r="S6">
        <v>353</v>
      </c>
      <c r="T6">
        <v>35.51</v>
      </c>
      <c r="U6">
        <v>96.98</v>
      </c>
      <c r="V6">
        <v>1</v>
      </c>
      <c r="W6" t="s">
        <v>214</v>
      </c>
      <c r="X6" t="s">
        <v>163</v>
      </c>
      <c r="Y6" t="s">
        <v>215</v>
      </c>
      <c r="Z6">
        <v>161</v>
      </c>
      <c r="AA6">
        <v>16.2</v>
      </c>
      <c r="AB6">
        <v>45.61</v>
      </c>
      <c r="AC6">
        <v>2</v>
      </c>
      <c r="AD6" t="s">
        <v>214</v>
      </c>
      <c r="AE6" t="s">
        <v>164</v>
      </c>
      <c r="AF6" t="s">
        <v>216</v>
      </c>
      <c r="AG6">
        <v>1</v>
      </c>
      <c r="AH6">
        <v>0.1</v>
      </c>
      <c r="AI6">
        <v>0.28000000000000003</v>
      </c>
      <c r="AJ6">
        <v>3</v>
      </c>
      <c r="AK6" t="s">
        <v>217</v>
      </c>
      <c r="AL6" t="s">
        <v>165</v>
      </c>
      <c r="AM6" t="s">
        <v>218</v>
      </c>
      <c r="AN6">
        <v>79</v>
      </c>
      <c r="AO6">
        <v>7.95</v>
      </c>
      <c r="AP6">
        <v>22.38</v>
      </c>
      <c r="AQ6">
        <v>4</v>
      </c>
      <c r="AR6" t="s">
        <v>214</v>
      </c>
      <c r="AS6" t="s">
        <v>166</v>
      </c>
      <c r="AT6" t="s">
        <v>219</v>
      </c>
      <c r="AU6">
        <v>2</v>
      </c>
      <c r="AV6">
        <v>0.2</v>
      </c>
      <c r="AW6">
        <v>0.56999999999999995</v>
      </c>
      <c r="AX6">
        <v>5</v>
      </c>
      <c r="AY6" t="s">
        <v>214</v>
      </c>
      <c r="AZ6" t="s">
        <v>167</v>
      </c>
      <c r="BA6" t="s">
        <v>220</v>
      </c>
      <c r="BB6">
        <v>2</v>
      </c>
      <c r="BC6">
        <v>0.2</v>
      </c>
      <c r="BD6">
        <v>0.56999999999999995</v>
      </c>
      <c r="BE6">
        <v>6</v>
      </c>
      <c r="BF6" t="s">
        <v>214</v>
      </c>
      <c r="BG6" t="s">
        <v>168</v>
      </c>
      <c r="BH6" t="s">
        <v>221</v>
      </c>
      <c r="BI6">
        <v>31</v>
      </c>
      <c r="BJ6">
        <v>3.12</v>
      </c>
      <c r="BK6">
        <v>8.7799999999999994</v>
      </c>
      <c r="BL6">
        <v>7</v>
      </c>
      <c r="BM6" t="s">
        <v>214</v>
      </c>
      <c r="BN6" t="s">
        <v>169</v>
      </c>
      <c r="BO6" t="s">
        <v>222</v>
      </c>
      <c r="BP6">
        <v>14</v>
      </c>
      <c r="BQ6">
        <v>1.41</v>
      </c>
      <c r="BR6">
        <v>3.97</v>
      </c>
      <c r="BS6">
        <v>8</v>
      </c>
      <c r="BT6" t="s">
        <v>214</v>
      </c>
      <c r="BU6" t="s">
        <v>170</v>
      </c>
      <c r="BV6" t="s">
        <v>223</v>
      </c>
      <c r="BW6">
        <v>63</v>
      </c>
      <c r="BX6">
        <v>6.34</v>
      </c>
      <c r="BY6">
        <v>17.850000000000001</v>
      </c>
    </row>
    <row r="7" spans="1:98">
      <c r="A7" t="s">
        <v>38</v>
      </c>
      <c r="B7" t="s">
        <v>39</v>
      </c>
      <c r="C7">
        <v>1</v>
      </c>
      <c r="D7" t="s">
        <v>40</v>
      </c>
      <c r="E7">
        <v>12</v>
      </c>
      <c r="F7" t="s">
        <v>42</v>
      </c>
      <c r="G7">
        <v>4</v>
      </c>
      <c r="H7">
        <v>1102</v>
      </c>
      <c r="I7">
        <v>746</v>
      </c>
      <c r="J7">
        <v>67.7</v>
      </c>
      <c r="K7">
        <v>356</v>
      </c>
      <c r="L7">
        <v>32.299999999999997</v>
      </c>
      <c r="M7">
        <v>1</v>
      </c>
      <c r="N7">
        <v>0.09</v>
      </c>
      <c r="O7">
        <v>0.28000000000000003</v>
      </c>
      <c r="P7">
        <v>0</v>
      </c>
      <c r="Q7">
        <v>0</v>
      </c>
      <c r="R7">
        <v>0</v>
      </c>
      <c r="S7">
        <v>355</v>
      </c>
      <c r="T7">
        <v>32.21</v>
      </c>
      <c r="U7">
        <v>99.72</v>
      </c>
      <c r="V7">
        <v>1</v>
      </c>
      <c r="W7" t="s">
        <v>214</v>
      </c>
      <c r="X7" t="s">
        <v>163</v>
      </c>
      <c r="Y7" t="s">
        <v>215</v>
      </c>
      <c r="Z7">
        <v>66</v>
      </c>
      <c r="AA7">
        <v>5.99</v>
      </c>
      <c r="AB7">
        <v>18.59</v>
      </c>
      <c r="AC7">
        <v>2</v>
      </c>
      <c r="AD7" t="s">
        <v>214</v>
      </c>
      <c r="AE7" t="s">
        <v>164</v>
      </c>
      <c r="AF7" t="s">
        <v>216</v>
      </c>
      <c r="AG7">
        <v>14</v>
      </c>
      <c r="AH7">
        <v>1.27</v>
      </c>
      <c r="AI7">
        <v>3.94</v>
      </c>
      <c r="AJ7">
        <v>3</v>
      </c>
      <c r="AK7" t="s">
        <v>217</v>
      </c>
      <c r="AL7" t="s">
        <v>165</v>
      </c>
      <c r="AM7" t="s">
        <v>218</v>
      </c>
      <c r="AN7">
        <v>200</v>
      </c>
      <c r="AO7">
        <v>18.149999999999999</v>
      </c>
      <c r="AP7">
        <v>56.34</v>
      </c>
      <c r="AQ7">
        <v>4</v>
      </c>
      <c r="AR7" t="s">
        <v>214</v>
      </c>
      <c r="AS7" t="s">
        <v>166</v>
      </c>
      <c r="AT7" t="s">
        <v>219</v>
      </c>
      <c r="AU7">
        <v>4</v>
      </c>
      <c r="AV7">
        <v>0.36</v>
      </c>
      <c r="AW7">
        <v>1.1299999999999999</v>
      </c>
      <c r="AX7">
        <v>5</v>
      </c>
      <c r="AY7" t="s">
        <v>214</v>
      </c>
      <c r="AZ7" t="s">
        <v>167</v>
      </c>
      <c r="BA7" t="s">
        <v>220</v>
      </c>
      <c r="BB7">
        <v>2</v>
      </c>
      <c r="BC7">
        <v>0.18</v>
      </c>
      <c r="BD7">
        <v>0.56000000000000005</v>
      </c>
      <c r="BE7">
        <v>6</v>
      </c>
      <c r="BF7" t="s">
        <v>214</v>
      </c>
      <c r="BG7" t="s">
        <v>168</v>
      </c>
      <c r="BH7" t="s">
        <v>221</v>
      </c>
      <c r="BI7">
        <v>30</v>
      </c>
      <c r="BJ7">
        <v>2.72</v>
      </c>
      <c r="BK7">
        <v>8.4499999999999993</v>
      </c>
      <c r="BL7">
        <v>7</v>
      </c>
      <c r="BM7" t="s">
        <v>214</v>
      </c>
      <c r="BN7" t="s">
        <v>169</v>
      </c>
      <c r="BO7" t="s">
        <v>222</v>
      </c>
      <c r="BP7">
        <v>14</v>
      </c>
      <c r="BQ7">
        <v>1.27</v>
      </c>
      <c r="BR7">
        <v>3.94</v>
      </c>
      <c r="BS7">
        <v>8</v>
      </c>
      <c r="BT7" t="s">
        <v>214</v>
      </c>
      <c r="BU7" t="s">
        <v>170</v>
      </c>
      <c r="BV7" t="s">
        <v>223</v>
      </c>
      <c r="BW7">
        <v>25</v>
      </c>
      <c r="BX7">
        <v>2.27</v>
      </c>
      <c r="BY7">
        <v>7.04</v>
      </c>
    </row>
    <row r="8" spans="1:98">
      <c r="A8" t="s">
        <v>38</v>
      </c>
      <c r="B8" t="s">
        <v>39</v>
      </c>
      <c r="C8">
        <v>1</v>
      </c>
      <c r="D8" t="s">
        <v>40</v>
      </c>
      <c r="E8">
        <v>12</v>
      </c>
      <c r="F8" t="s">
        <v>42</v>
      </c>
      <c r="G8">
        <v>5</v>
      </c>
      <c r="H8">
        <v>1687</v>
      </c>
      <c r="I8">
        <v>1137</v>
      </c>
      <c r="J8">
        <v>67.400000000000006</v>
      </c>
      <c r="K8">
        <v>550</v>
      </c>
      <c r="L8">
        <v>32.6</v>
      </c>
      <c r="M8">
        <v>13</v>
      </c>
      <c r="N8">
        <v>0.77</v>
      </c>
      <c r="O8">
        <v>2.36</v>
      </c>
      <c r="P8">
        <v>10</v>
      </c>
      <c r="Q8">
        <v>0.59</v>
      </c>
      <c r="R8">
        <v>1.82</v>
      </c>
      <c r="S8">
        <v>527</v>
      </c>
      <c r="T8">
        <v>31.24</v>
      </c>
      <c r="U8">
        <v>95.82</v>
      </c>
      <c r="V8">
        <v>1</v>
      </c>
      <c r="W8" t="s">
        <v>214</v>
      </c>
      <c r="X8" t="s">
        <v>163</v>
      </c>
      <c r="Y8" t="s">
        <v>215</v>
      </c>
      <c r="Z8">
        <v>122</v>
      </c>
      <c r="AA8">
        <v>7.23</v>
      </c>
      <c r="AB8">
        <v>23.15</v>
      </c>
      <c r="AC8">
        <v>2</v>
      </c>
      <c r="AD8" t="s">
        <v>214</v>
      </c>
      <c r="AE8" t="s">
        <v>164</v>
      </c>
      <c r="AF8" t="s">
        <v>216</v>
      </c>
      <c r="AG8">
        <v>12</v>
      </c>
      <c r="AH8">
        <v>0.71</v>
      </c>
      <c r="AI8">
        <v>2.2799999999999998</v>
      </c>
      <c r="AJ8">
        <v>3</v>
      </c>
      <c r="AK8" t="s">
        <v>217</v>
      </c>
      <c r="AL8" t="s">
        <v>165</v>
      </c>
      <c r="AM8" t="s">
        <v>218</v>
      </c>
      <c r="AN8">
        <v>226</v>
      </c>
      <c r="AO8">
        <v>13.4</v>
      </c>
      <c r="AP8">
        <v>42.88</v>
      </c>
      <c r="AQ8">
        <v>4</v>
      </c>
      <c r="AR8" t="s">
        <v>214</v>
      </c>
      <c r="AS8" t="s">
        <v>166</v>
      </c>
      <c r="AT8" t="s">
        <v>219</v>
      </c>
      <c r="AU8">
        <v>7</v>
      </c>
      <c r="AV8">
        <v>0.41</v>
      </c>
      <c r="AW8">
        <v>1.33</v>
      </c>
      <c r="AX8">
        <v>5</v>
      </c>
      <c r="AY8" t="s">
        <v>214</v>
      </c>
      <c r="AZ8" t="s">
        <v>167</v>
      </c>
      <c r="BA8" t="s">
        <v>220</v>
      </c>
      <c r="BB8">
        <v>1</v>
      </c>
      <c r="BC8">
        <v>0.06</v>
      </c>
      <c r="BD8">
        <v>0.19</v>
      </c>
      <c r="BE8">
        <v>6</v>
      </c>
      <c r="BF8" t="s">
        <v>214</v>
      </c>
      <c r="BG8" t="s">
        <v>168</v>
      </c>
      <c r="BH8" t="s">
        <v>221</v>
      </c>
      <c r="BI8">
        <v>34</v>
      </c>
      <c r="BJ8">
        <v>2.02</v>
      </c>
      <c r="BK8">
        <v>6.45</v>
      </c>
      <c r="BL8">
        <v>7</v>
      </c>
      <c r="BM8" t="s">
        <v>214</v>
      </c>
      <c r="BN8" t="s">
        <v>169</v>
      </c>
      <c r="BO8" t="s">
        <v>222</v>
      </c>
      <c r="BP8">
        <v>14</v>
      </c>
      <c r="BQ8">
        <v>0.83</v>
      </c>
      <c r="BR8">
        <v>2.66</v>
      </c>
      <c r="BS8">
        <v>8</v>
      </c>
      <c r="BT8" t="s">
        <v>214</v>
      </c>
      <c r="BU8" t="s">
        <v>170</v>
      </c>
      <c r="BV8" t="s">
        <v>223</v>
      </c>
      <c r="BW8">
        <v>111</v>
      </c>
      <c r="BX8">
        <v>6.58</v>
      </c>
      <c r="BY8">
        <v>21.06</v>
      </c>
    </row>
    <row r="9" spans="1:98">
      <c r="A9" t="s">
        <v>38</v>
      </c>
      <c r="B9" t="s">
        <v>39</v>
      </c>
      <c r="C9">
        <v>1</v>
      </c>
      <c r="D9" t="s">
        <v>40</v>
      </c>
      <c r="E9">
        <v>12</v>
      </c>
      <c r="F9" t="s">
        <v>42</v>
      </c>
      <c r="G9">
        <v>6</v>
      </c>
      <c r="H9">
        <v>1234</v>
      </c>
      <c r="I9">
        <v>739</v>
      </c>
      <c r="J9">
        <v>59.89</v>
      </c>
      <c r="K9">
        <v>495</v>
      </c>
      <c r="L9">
        <v>40.11</v>
      </c>
      <c r="M9">
        <v>2</v>
      </c>
      <c r="N9">
        <v>0.16</v>
      </c>
      <c r="O9">
        <v>0.4</v>
      </c>
      <c r="P9">
        <v>4</v>
      </c>
      <c r="Q9">
        <v>0.32</v>
      </c>
      <c r="R9">
        <v>0.81</v>
      </c>
      <c r="S9">
        <v>489</v>
      </c>
      <c r="T9">
        <v>39.630000000000003</v>
      </c>
      <c r="U9">
        <v>98.79</v>
      </c>
      <c r="V9">
        <v>1</v>
      </c>
      <c r="W9" t="s">
        <v>214</v>
      </c>
      <c r="X9" t="s">
        <v>163</v>
      </c>
      <c r="Y9" t="s">
        <v>215</v>
      </c>
      <c r="Z9">
        <v>120</v>
      </c>
      <c r="AA9">
        <v>9.7200000000000006</v>
      </c>
      <c r="AB9">
        <v>24.54</v>
      </c>
      <c r="AC9">
        <v>2</v>
      </c>
      <c r="AD9" t="s">
        <v>214</v>
      </c>
      <c r="AE9" t="s">
        <v>164</v>
      </c>
      <c r="AF9" t="s">
        <v>216</v>
      </c>
      <c r="AG9">
        <v>18</v>
      </c>
      <c r="AH9">
        <v>1.46</v>
      </c>
      <c r="AI9">
        <v>3.68</v>
      </c>
      <c r="AJ9">
        <v>3</v>
      </c>
      <c r="AK9" t="s">
        <v>217</v>
      </c>
      <c r="AL9" t="s">
        <v>165</v>
      </c>
      <c r="AM9" t="s">
        <v>218</v>
      </c>
      <c r="AN9">
        <v>210</v>
      </c>
      <c r="AO9">
        <v>17.02</v>
      </c>
      <c r="AP9">
        <v>42.94</v>
      </c>
      <c r="AQ9">
        <v>4</v>
      </c>
      <c r="AR9" t="s">
        <v>214</v>
      </c>
      <c r="AS9" t="s">
        <v>166</v>
      </c>
      <c r="AT9" t="s">
        <v>219</v>
      </c>
      <c r="AU9">
        <v>5</v>
      </c>
      <c r="AV9">
        <v>0.41</v>
      </c>
      <c r="AW9">
        <v>1.02</v>
      </c>
      <c r="AX9">
        <v>5</v>
      </c>
      <c r="AY9" t="s">
        <v>214</v>
      </c>
      <c r="AZ9" t="s">
        <v>167</v>
      </c>
      <c r="BA9" t="s">
        <v>220</v>
      </c>
      <c r="BB9">
        <v>7</v>
      </c>
      <c r="BC9">
        <v>0.56999999999999995</v>
      </c>
      <c r="BD9">
        <v>1.43</v>
      </c>
      <c r="BE9">
        <v>6</v>
      </c>
      <c r="BF9" t="s">
        <v>214</v>
      </c>
      <c r="BG9" t="s">
        <v>168</v>
      </c>
      <c r="BH9" t="s">
        <v>221</v>
      </c>
      <c r="BI9">
        <v>36</v>
      </c>
      <c r="BJ9">
        <v>2.92</v>
      </c>
      <c r="BK9">
        <v>7.36</v>
      </c>
      <c r="BL9">
        <v>7</v>
      </c>
      <c r="BM9" t="s">
        <v>214</v>
      </c>
      <c r="BN9" t="s">
        <v>169</v>
      </c>
      <c r="BO9" t="s">
        <v>222</v>
      </c>
      <c r="BP9">
        <v>17</v>
      </c>
      <c r="BQ9">
        <v>1.38</v>
      </c>
      <c r="BR9">
        <v>3.48</v>
      </c>
      <c r="BS9">
        <v>8</v>
      </c>
      <c r="BT9" t="s">
        <v>214</v>
      </c>
      <c r="BU9" t="s">
        <v>170</v>
      </c>
      <c r="BV9" t="s">
        <v>223</v>
      </c>
      <c r="BW9">
        <v>76</v>
      </c>
      <c r="BX9">
        <v>6.16</v>
      </c>
      <c r="BY9">
        <v>15.54</v>
      </c>
    </row>
    <row r="10" spans="1:98">
      <c r="A10" t="s">
        <v>38</v>
      </c>
      <c r="B10" t="s">
        <v>39</v>
      </c>
      <c r="C10">
        <v>1</v>
      </c>
      <c r="D10" t="s">
        <v>40</v>
      </c>
      <c r="E10">
        <v>13</v>
      </c>
      <c r="F10" t="s">
        <v>43</v>
      </c>
      <c r="G10">
        <v>1</v>
      </c>
      <c r="H10">
        <v>673</v>
      </c>
      <c r="I10">
        <v>427</v>
      </c>
      <c r="J10">
        <v>63.45</v>
      </c>
      <c r="K10">
        <v>246</v>
      </c>
      <c r="L10">
        <v>36.549999999999997</v>
      </c>
      <c r="M10">
        <v>6</v>
      </c>
      <c r="N10">
        <v>0.89</v>
      </c>
      <c r="O10">
        <v>2.44</v>
      </c>
      <c r="P10">
        <v>0</v>
      </c>
      <c r="Q10">
        <v>0</v>
      </c>
      <c r="R10">
        <v>0</v>
      </c>
      <c r="S10">
        <v>240</v>
      </c>
      <c r="T10">
        <v>35.659999999999997</v>
      </c>
      <c r="U10">
        <v>97.56</v>
      </c>
      <c r="V10">
        <v>1</v>
      </c>
      <c r="W10" t="s">
        <v>214</v>
      </c>
      <c r="X10" t="s">
        <v>163</v>
      </c>
      <c r="Y10" t="s">
        <v>215</v>
      </c>
      <c r="Z10">
        <v>37</v>
      </c>
      <c r="AA10">
        <v>5.5</v>
      </c>
      <c r="AB10">
        <v>15.42</v>
      </c>
      <c r="AC10">
        <v>2</v>
      </c>
      <c r="AD10" t="s">
        <v>214</v>
      </c>
      <c r="AE10" t="s">
        <v>164</v>
      </c>
      <c r="AF10" t="s">
        <v>216</v>
      </c>
      <c r="AG10">
        <v>2</v>
      </c>
      <c r="AH10">
        <v>0.3</v>
      </c>
      <c r="AI10">
        <v>0.83</v>
      </c>
      <c r="AJ10">
        <v>3</v>
      </c>
      <c r="AK10" t="s">
        <v>217</v>
      </c>
      <c r="AL10" t="s">
        <v>165</v>
      </c>
      <c r="AM10" t="s">
        <v>218</v>
      </c>
      <c r="AN10">
        <v>146</v>
      </c>
      <c r="AO10">
        <v>21.69</v>
      </c>
      <c r="AP10">
        <v>60.83</v>
      </c>
      <c r="AQ10">
        <v>4</v>
      </c>
      <c r="AR10" t="s">
        <v>214</v>
      </c>
      <c r="AS10" t="s">
        <v>166</v>
      </c>
      <c r="AT10" t="s">
        <v>219</v>
      </c>
      <c r="AU10">
        <v>0</v>
      </c>
      <c r="AV10">
        <v>0</v>
      </c>
      <c r="AW10">
        <v>0</v>
      </c>
      <c r="AX10">
        <v>5</v>
      </c>
      <c r="AY10" t="s">
        <v>214</v>
      </c>
      <c r="AZ10" t="s">
        <v>167</v>
      </c>
      <c r="BA10" t="s">
        <v>220</v>
      </c>
      <c r="BB10">
        <v>0</v>
      </c>
      <c r="BC10">
        <v>0</v>
      </c>
      <c r="BD10">
        <v>0</v>
      </c>
      <c r="BE10">
        <v>6</v>
      </c>
      <c r="BF10" t="s">
        <v>214</v>
      </c>
      <c r="BG10" t="s">
        <v>168</v>
      </c>
      <c r="BH10" t="s">
        <v>221</v>
      </c>
      <c r="BI10">
        <v>26</v>
      </c>
      <c r="BJ10">
        <v>3.86</v>
      </c>
      <c r="BK10">
        <v>10.83</v>
      </c>
      <c r="BL10">
        <v>7</v>
      </c>
      <c r="BM10" t="s">
        <v>214</v>
      </c>
      <c r="BN10" t="s">
        <v>169</v>
      </c>
      <c r="BO10" t="s">
        <v>222</v>
      </c>
      <c r="BP10">
        <v>2</v>
      </c>
      <c r="BQ10">
        <v>0.3</v>
      </c>
      <c r="BR10">
        <v>0.83</v>
      </c>
      <c r="BS10">
        <v>8</v>
      </c>
      <c r="BT10" t="s">
        <v>214</v>
      </c>
      <c r="BU10" t="s">
        <v>170</v>
      </c>
      <c r="BV10" t="s">
        <v>223</v>
      </c>
      <c r="BW10">
        <v>27</v>
      </c>
      <c r="BX10">
        <v>4.01</v>
      </c>
      <c r="BY10">
        <v>11.25</v>
      </c>
    </row>
    <row r="11" spans="1:98">
      <c r="A11" t="s">
        <v>38</v>
      </c>
      <c r="B11" t="s">
        <v>39</v>
      </c>
      <c r="C11">
        <v>1</v>
      </c>
      <c r="D11" t="s">
        <v>40</v>
      </c>
      <c r="E11">
        <v>13</v>
      </c>
      <c r="F11" t="s">
        <v>43</v>
      </c>
      <c r="G11">
        <v>2</v>
      </c>
      <c r="H11">
        <v>401</v>
      </c>
      <c r="I11">
        <v>193</v>
      </c>
      <c r="J11">
        <v>48.13</v>
      </c>
      <c r="K11">
        <v>208</v>
      </c>
      <c r="L11">
        <v>51.87</v>
      </c>
      <c r="M11">
        <v>0</v>
      </c>
      <c r="N11">
        <v>0</v>
      </c>
      <c r="O11">
        <v>0</v>
      </c>
      <c r="P11">
        <v>5</v>
      </c>
      <c r="Q11">
        <v>1.25</v>
      </c>
      <c r="R11">
        <v>2.4</v>
      </c>
      <c r="S11">
        <v>203</v>
      </c>
      <c r="T11">
        <v>50.62</v>
      </c>
      <c r="U11">
        <v>97.6</v>
      </c>
      <c r="V11">
        <v>1</v>
      </c>
      <c r="W11" t="s">
        <v>214</v>
      </c>
      <c r="X11" t="s">
        <v>163</v>
      </c>
      <c r="Y11" t="s">
        <v>215</v>
      </c>
      <c r="Z11">
        <v>80</v>
      </c>
      <c r="AA11">
        <v>19.95</v>
      </c>
      <c r="AB11">
        <v>39.409999999999997</v>
      </c>
      <c r="AC11">
        <v>2</v>
      </c>
      <c r="AD11" t="s">
        <v>214</v>
      </c>
      <c r="AE11" t="s">
        <v>164</v>
      </c>
      <c r="AF11" t="s">
        <v>216</v>
      </c>
      <c r="AG11">
        <v>1</v>
      </c>
      <c r="AH11">
        <v>0.25</v>
      </c>
      <c r="AI11">
        <v>0.49</v>
      </c>
      <c r="AJ11">
        <v>3</v>
      </c>
      <c r="AK11" t="s">
        <v>217</v>
      </c>
      <c r="AL11" t="s">
        <v>165</v>
      </c>
      <c r="AM11" t="s">
        <v>218</v>
      </c>
      <c r="AN11">
        <v>103</v>
      </c>
      <c r="AO11">
        <v>25.69</v>
      </c>
      <c r="AP11">
        <v>50.74</v>
      </c>
      <c r="AQ11">
        <v>4</v>
      </c>
      <c r="AR11" t="s">
        <v>214</v>
      </c>
      <c r="AS11" t="s">
        <v>166</v>
      </c>
      <c r="AT11" t="s">
        <v>219</v>
      </c>
      <c r="AU11">
        <v>0</v>
      </c>
      <c r="AV11">
        <v>0</v>
      </c>
      <c r="AW11">
        <v>0</v>
      </c>
      <c r="AX11">
        <v>5</v>
      </c>
      <c r="AY11" t="s">
        <v>214</v>
      </c>
      <c r="AZ11" t="s">
        <v>167</v>
      </c>
      <c r="BA11" t="s">
        <v>220</v>
      </c>
      <c r="BB11">
        <v>0</v>
      </c>
      <c r="BC11">
        <v>0</v>
      </c>
      <c r="BD11">
        <v>0</v>
      </c>
      <c r="BE11">
        <v>6</v>
      </c>
      <c r="BF11" t="s">
        <v>214</v>
      </c>
      <c r="BG11" t="s">
        <v>168</v>
      </c>
      <c r="BH11" t="s">
        <v>221</v>
      </c>
      <c r="BI11">
        <v>4</v>
      </c>
      <c r="BJ11">
        <v>1</v>
      </c>
      <c r="BK11">
        <v>1.97</v>
      </c>
      <c r="BL11">
        <v>7</v>
      </c>
      <c r="BM11" t="s">
        <v>214</v>
      </c>
      <c r="BN11" t="s">
        <v>169</v>
      </c>
      <c r="BO11" t="s">
        <v>222</v>
      </c>
      <c r="BP11">
        <v>0</v>
      </c>
      <c r="BQ11">
        <v>0</v>
      </c>
      <c r="BR11">
        <v>0</v>
      </c>
      <c r="BS11">
        <v>8</v>
      </c>
      <c r="BT11" t="s">
        <v>214</v>
      </c>
      <c r="BU11" t="s">
        <v>170</v>
      </c>
      <c r="BV11" t="s">
        <v>223</v>
      </c>
      <c r="BW11">
        <v>15</v>
      </c>
      <c r="BX11">
        <v>3.74</v>
      </c>
      <c r="BY11">
        <v>7.39</v>
      </c>
    </row>
    <row r="12" spans="1:98">
      <c r="A12" t="s">
        <v>38</v>
      </c>
      <c r="B12" t="s">
        <v>39</v>
      </c>
      <c r="C12">
        <v>1</v>
      </c>
      <c r="D12" t="s">
        <v>40</v>
      </c>
      <c r="E12">
        <v>13</v>
      </c>
      <c r="F12" t="s">
        <v>43</v>
      </c>
      <c r="G12">
        <v>3</v>
      </c>
      <c r="H12">
        <v>447</v>
      </c>
      <c r="I12">
        <v>298</v>
      </c>
      <c r="J12">
        <v>66.67</v>
      </c>
      <c r="K12">
        <v>149</v>
      </c>
      <c r="L12">
        <v>33.33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149</v>
      </c>
      <c r="T12">
        <v>33.33</v>
      </c>
      <c r="U12">
        <v>100</v>
      </c>
      <c r="V12">
        <v>1</v>
      </c>
      <c r="W12" t="s">
        <v>214</v>
      </c>
      <c r="X12" t="s">
        <v>163</v>
      </c>
      <c r="Y12" t="s">
        <v>215</v>
      </c>
      <c r="Z12">
        <v>27</v>
      </c>
      <c r="AA12">
        <v>6.04</v>
      </c>
      <c r="AB12">
        <v>18.12</v>
      </c>
      <c r="AC12">
        <v>2</v>
      </c>
      <c r="AD12" t="s">
        <v>214</v>
      </c>
      <c r="AE12" t="s">
        <v>164</v>
      </c>
      <c r="AF12" t="s">
        <v>216</v>
      </c>
      <c r="AG12">
        <v>0</v>
      </c>
      <c r="AH12">
        <v>0</v>
      </c>
      <c r="AI12">
        <v>0</v>
      </c>
      <c r="AJ12">
        <v>3</v>
      </c>
      <c r="AK12" t="s">
        <v>217</v>
      </c>
      <c r="AL12" t="s">
        <v>165</v>
      </c>
      <c r="AM12" t="s">
        <v>218</v>
      </c>
      <c r="AN12">
        <v>96</v>
      </c>
      <c r="AO12">
        <v>21.48</v>
      </c>
      <c r="AP12">
        <v>64.430000000000007</v>
      </c>
      <c r="AQ12">
        <v>4</v>
      </c>
      <c r="AR12" t="s">
        <v>214</v>
      </c>
      <c r="AS12" t="s">
        <v>166</v>
      </c>
      <c r="AT12" t="s">
        <v>219</v>
      </c>
      <c r="AU12">
        <v>2</v>
      </c>
      <c r="AV12">
        <v>0.45</v>
      </c>
      <c r="AW12">
        <v>1.34</v>
      </c>
      <c r="AX12">
        <v>5</v>
      </c>
      <c r="AY12" t="s">
        <v>214</v>
      </c>
      <c r="AZ12" t="s">
        <v>167</v>
      </c>
      <c r="BA12" t="s">
        <v>220</v>
      </c>
      <c r="BB12">
        <v>0</v>
      </c>
      <c r="BC12">
        <v>0</v>
      </c>
      <c r="BD12">
        <v>0</v>
      </c>
      <c r="BE12">
        <v>6</v>
      </c>
      <c r="BF12" t="s">
        <v>214</v>
      </c>
      <c r="BG12" t="s">
        <v>168</v>
      </c>
      <c r="BH12" t="s">
        <v>221</v>
      </c>
      <c r="BI12">
        <v>4</v>
      </c>
      <c r="BJ12">
        <v>0.89</v>
      </c>
      <c r="BK12">
        <v>2.68</v>
      </c>
      <c r="BL12">
        <v>7</v>
      </c>
      <c r="BM12" t="s">
        <v>214</v>
      </c>
      <c r="BN12" t="s">
        <v>169</v>
      </c>
      <c r="BO12" t="s">
        <v>222</v>
      </c>
      <c r="BP12">
        <v>0</v>
      </c>
      <c r="BQ12">
        <v>0</v>
      </c>
      <c r="BR12">
        <v>0</v>
      </c>
      <c r="BS12">
        <v>8</v>
      </c>
      <c r="BT12" t="s">
        <v>214</v>
      </c>
      <c r="BU12" t="s">
        <v>170</v>
      </c>
      <c r="BV12" t="s">
        <v>223</v>
      </c>
      <c r="BW12">
        <v>20</v>
      </c>
      <c r="BX12">
        <v>4.47</v>
      </c>
      <c r="BY12">
        <v>13.42</v>
      </c>
    </row>
    <row r="13" spans="1:98">
      <c r="A13" t="s">
        <v>38</v>
      </c>
      <c r="B13" t="s">
        <v>39</v>
      </c>
      <c r="C13">
        <v>3</v>
      </c>
      <c r="D13" t="s">
        <v>44</v>
      </c>
      <c r="E13">
        <v>14</v>
      </c>
      <c r="F13" t="s">
        <v>45</v>
      </c>
      <c r="G13">
        <v>1</v>
      </c>
      <c r="H13">
        <v>1392</v>
      </c>
      <c r="I13">
        <v>820</v>
      </c>
      <c r="J13">
        <v>58.91</v>
      </c>
      <c r="K13">
        <v>572</v>
      </c>
      <c r="L13">
        <v>41.09</v>
      </c>
      <c r="M13">
        <v>14</v>
      </c>
      <c r="N13">
        <v>1.01</v>
      </c>
      <c r="O13">
        <v>2.4500000000000002</v>
      </c>
      <c r="P13">
        <v>3</v>
      </c>
      <c r="Q13">
        <v>0.22</v>
      </c>
      <c r="R13">
        <v>0.52</v>
      </c>
      <c r="S13">
        <v>555</v>
      </c>
      <c r="T13">
        <v>39.869999999999997</v>
      </c>
      <c r="U13">
        <v>97.03</v>
      </c>
      <c r="V13">
        <v>1</v>
      </c>
      <c r="W13" t="s">
        <v>214</v>
      </c>
      <c r="X13" t="s">
        <v>179</v>
      </c>
      <c r="Y13" t="s">
        <v>224</v>
      </c>
      <c r="Z13">
        <v>267</v>
      </c>
      <c r="AA13">
        <v>19.18</v>
      </c>
      <c r="AB13">
        <v>48.11</v>
      </c>
      <c r="AC13">
        <v>2</v>
      </c>
      <c r="AD13" t="s">
        <v>217</v>
      </c>
      <c r="AE13" t="s">
        <v>180</v>
      </c>
      <c r="AF13" t="s">
        <v>225</v>
      </c>
      <c r="AG13">
        <v>13</v>
      </c>
      <c r="AH13">
        <v>0.93</v>
      </c>
      <c r="AI13">
        <v>2.34</v>
      </c>
      <c r="AJ13">
        <v>3</v>
      </c>
      <c r="AK13" t="s">
        <v>214</v>
      </c>
      <c r="AL13" t="s">
        <v>181</v>
      </c>
      <c r="AM13" t="s">
        <v>226</v>
      </c>
      <c r="AN13">
        <v>6</v>
      </c>
      <c r="AO13">
        <v>0.43</v>
      </c>
      <c r="AP13">
        <v>1.08</v>
      </c>
      <c r="AQ13">
        <v>4</v>
      </c>
      <c r="AR13" t="s">
        <v>217</v>
      </c>
      <c r="AS13" t="s">
        <v>182</v>
      </c>
      <c r="AT13" t="s">
        <v>227</v>
      </c>
      <c r="AU13">
        <v>6</v>
      </c>
      <c r="AV13">
        <v>0.43</v>
      </c>
      <c r="AW13">
        <v>1.08</v>
      </c>
      <c r="AX13">
        <v>5</v>
      </c>
      <c r="AY13" t="s">
        <v>214</v>
      </c>
      <c r="AZ13" t="s">
        <v>183</v>
      </c>
      <c r="BA13" t="s">
        <v>228</v>
      </c>
      <c r="BB13">
        <v>117</v>
      </c>
      <c r="BC13">
        <v>8.41</v>
      </c>
      <c r="BD13">
        <v>21.08</v>
      </c>
      <c r="BE13">
        <v>6</v>
      </c>
      <c r="BF13" t="s">
        <v>214</v>
      </c>
      <c r="BG13" t="s">
        <v>184</v>
      </c>
      <c r="BH13" t="s">
        <v>229</v>
      </c>
      <c r="BI13">
        <v>126</v>
      </c>
      <c r="BJ13">
        <v>9.0500000000000007</v>
      </c>
      <c r="BK13">
        <v>22.7</v>
      </c>
      <c r="BL13">
        <v>7</v>
      </c>
      <c r="BM13" t="s">
        <v>214</v>
      </c>
      <c r="BN13" t="s">
        <v>185</v>
      </c>
      <c r="BO13" t="s">
        <v>230</v>
      </c>
      <c r="BP13">
        <v>17</v>
      </c>
      <c r="BQ13">
        <v>1.22</v>
      </c>
      <c r="BR13">
        <v>3.06</v>
      </c>
      <c r="BS13">
        <v>8</v>
      </c>
      <c r="BT13" t="s">
        <v>217</v>
      </c>
      <c r="BU13" t="s">
        <v>186</v>
      </c>
      <c r="BV13" t="s">
        <v>231</v>
      </c>
      <c r="BW13">
        <v>3</v>
      </c>
      <c r="BX13">
        <v>0.22</v>
      </c>
      <c r="BY13">
        <v>0.54</v>
      </c>
    </row>
    <row r="14" spans="1:98">
      <c r="A14" t="s">
        <v>38</v>
      </c>
      <c r="B14" t="s">
        <v>39</v>
      </c>
      <c r="C14">
        <v>3</v>
      </c>
      <c r="D14" t="s">
        <v>44</v>
      </c>
      <c r="E14">
        <v>14</v>
      </c>
      <c r="F14" t="s">
        <v>45</v>
      </c>
      <c r="G14">
        <v>2</v>
      </c>
      <c r="H14">
        <v>1606</v>
      </c>
      <c r="I14">
        <v>921</v>
      </c>
      <c r="J14">
        <v>57.35</v>
      </c>
      <c r="K14">
        <v>685</v>
      </c>
      <c r="L14">
        <v>42.65</v>
      </c>
      <c r="M14">
        <v>7</v>
      </c>
      <c r="N14">
        <v>0.44</v>
      </c>
      <c r="O14">
        <v>1.02</v>
      </c>
      <c r="P14">
        <v>2</v>
      </c>
      <c r="Q14">
        <v>0.12</v>
      </c>
      <c r="R14">
        <v>0.28999999999999998</v>
      </c>
      <c r="S14">
        <v>676</v>
      </c>
      <c r="T14">
        <v>42.09</v>
      </c>
      <c r="U14">
        <v>98.69</v>
      </c>
      <c r="V14">
        <v>1</v>
      </c>
      <c r="W14" t="s">
        <v>214</v>
      </c>
      <c r="X14" t="s">
        <v>179</v>
      </c>
      <c r="Y14" t="s">
        <v>224</v>
      </c>
      <c r="Z14">
        <v>344</v>
      </c>
      <c r="AA14">
        <v>21.42</v>
      </c>
      <c r="AB14">
        <v>50.89</v>
      </c>
      <c r="AC14">
        <v>2</v>
      </c>
      <c r="AD14" t="s">
        <v>217</v>
      </c>
      <c r="AE14" t="s">
        <v>180</v>
      </c>
      <c r="AF14" t="s">
        <v>225</v>
      </c>
      <c r="AG14">
        <v>6</v>
      </c>
      <c r="AH14">
        <v>0.37</v>
      </c>
      <c r="AI14">
        <v>0.89</v>
      </c>
      <c r="AJ14">
        <v>3</v>
      </c>
      <c r="AK14" t="s">
        <v>214</v>
      </c>
      <c r="AL14" t="s">
        <v>181</v>
      </c>
      <c r="AM14" t="s">
        <v>226</v>
      </c>
      <c r="AN14">
        <v>7</v>
      </c>
      <c r="AO14">
        <v>0.44</v>
      </c>
      <c r="AP14">
        <v>1.04</v>
      </c>
      <c r="AQ14">
        <v>4</v>
      </c>
      <c r="AR14" t="s">
        <v>217</v>
      </c>
      <c r="AS14" t="s">
        <v>182</v>
      </c>
      <c r="AT14" t="s">
        <v>227</v>
      </c>
      <c r="AU14">
        <v>9</v>
      </c>
      <c r="AV14">
        <v>0.56000000000000005</v>
      </c>
      <c r="AW14">
        <v>1.33</v>
      </c>
      <c r="AX14">
        <v>5</v>
      </c>
      <c r="AY14" t="s">
        <v>214</v>
      </c>
      <c r="AZ14" t="s">
        <v>183</v>
      </c>
      <c r="BA14" t="s">
        <v>228</v>
      </c>
      <c r="BB14">
        <v>138</v>
      </c>
      <c r="BC14">
        <v>8.59</v>
      </c>
      <c r="BD14">
        <v>20.41</v>
      </c>
      <c r="BE14">
        <v>6</v>
      </c>
      <c r="BF14" t="s">
        <v>214</v>
      </c>
      <c r="BG14" t="s">
        <v>184</v>
      </c>
      <c r="BH14" t="s">
        <v>229</v>
      </c>
      <c r="BI14">
        <v>148</v>
      </c>
      <c r="BJ14">
        <v>9.2200000000000006</v>
      </c>
      <c r="BK14">
        <v>21.89</v>
      </c>
      <c r="BL14">
        <v>7</v>
      </c>
      <c r="BM14" t="s">
        <v>214</v>
      </c>
      <c r="BN14" t="s">
        <v>185</v>
      </c>
      <c r="BO14" t="s">
        <v>230</v>
      </c>
      <c r="BP14">
        <v>21</v>
      </c>
      <c r="BQ14">
        <v>1.31</v>
      </c>
      <c r="BR14">
        <v>3.11</v>
      </c>
      <c r="BS14">
        <v>8</v>
      </c>
      <c r="BT14" t="s">
        <v>217</v>
      </c>
      <c r="BU14" t="s">
        <v>186</v>
      </c>
      <c r="BV14" t="s">
        <v>231</v>
      </c>
      <c r="BW14">
        <v>3</v>
      </c>
      <c r="BX14">
        <v>0.19</v>
      </c>
      <c r="BY14">
        <v>0.44</v>
      </c>
    </row>
    <row r="15" spans="1:98">
      <c r="A15" t="s">
        <v>38</v>
      </c>
      <c r="B15" t="s">
        <v>39</v>
      </c>
      <c r="C15">
        <v>3</v>
      </c>
      <c r="D15" t="s">
        <v>44</v>
      </c>
      <c r="E15">
        <v>14</v>
      </c>
      <c r="F15" t="s">
        <v>45</v>
      </c>
      <c r="G15">
        <v>3</v>
      </c>
      <c r="H15">
        <v>1118</v>
      </c>
      <c r="I15">
        <v>649</v>
      </c>
      <c r="J15">
        <v>58.05</v>
      </c>
      <c r="K15">
        <v>469</v>
      </c>
      <c r="L15">
        <v>41.95</v>
      </c>
      <c r="M15">
        <v>8</v>
      </c>
      <c r="N15">
        <v>0.72</v>
      </c>
      <c r="O15">
        <v>1.71</v>
      </c>
      <c r="P15">
        <v>3</v>
      </c>
      <c r="Q15">
        <v>0.27</v>
      </c>
      <c r="R15">
        <v>0.64</v>
      </c>
      <c r="S15">
        <v>458</v>
      </c>
      <c r="T15">
        <v>40.97</v>
      </c>
      <c r="U15">
        <v>97.65</v>
      </c>
      <c r="V15">
        <v>1</v>
      </c>
      <c r="W15" t="s">
        <v>214</v>
      </c>
      <c r="X15" t="s">
        <v>179</v>
      </c>
      <c r="Y15" t="s">
        <v>224</v>
      </c>
      <c r="Z15">
        <v>267</v>
      </c>
      <c r="AA15">
        <v>23.88</v>
      </c>
      <c r="AB15">
        <v>58.3</v>
      </c>
      <c r="AC15">
        <v>2</v>
      </c>
      <c r="AD15" t="s">
        <v>217</v>
      </c>
      <c r="AE15" t="s">
        <v>180</v>
      </c>
      <c r="AF15" t="s">
        <v>225</v>
      </c>
      <c r="AG15">
        <v>9</v>
      </c>
      <c r="AH15">
        <v>0.81</v>
      </c>
      <c r="AI15">
        <v>1.97</v>
      </c>
      <c r="AJ15">
        <v>3</v>
      </c>
      <c r="AK15" t="s">
        <v>214</v>
      </c>
      <c r="AL15" t="s">
        <v>181</v>
      </c>
      <c r="AM15" t="s">
        <v>226</v>
      </c>
      <c r="AN15">
        <v>3</v>
      </c>
      <c r="AO15">
        <v>0.27</v>
      </c>
      <c r="AP15">
        <v>0.66</v>
      </c>
      <c r="AQ15">
        <v>4</v>
      </c>
      <c r="AR15" t="s">
        <v>217</v>
      </c>
      <c r="AS15" t="s">
        <v>182</v>
      </c>
      <c r="AT15" t="s">
        <v>227</v>
      </c>
      <c r="AU15">
        <v>6</v>
      </c>
      <c r="AV15">
        <v>0.54</v>
      </c>
      <c r="AW15">
        <v>1.31</v>
      </c>
      <c r="AX15">
        <v>5</v>
      </c>
      <c r="AY15" t="s">
        <v>214</v>
      </c>
      <c r="AZ15" t="s">
        <v>183</v>
      </c>
      <c r="BA15" t="s">
        <v>228</v>
      </c>
      <c r="BB15">
        <v>94</v>
      </c>
      <c r="BC15">
        <v>8.41</v>
      </c>
      <c r="BD15">
        <v>20.52</v>
      </c>
      <c r="BE15">
        <v>6</v>
      </c>
      <c r="BF15" t="s">
        <v>214</v>
      </c>
      <c r="BG15" t="s">
        <v>184</v>
      </c>
      <c r="BH15" t="s">
        <v>229</v>
      </c>
      <c r="BI15">
        <v>60</v>
      </c>
      <c r="BJ15">
        <v>5.37</v>
      </c>
      <c r="BK15">
        <v>13.1</v>
      </c>
      <c r="BL15">
        <v>7</v>
      </c>
      <c r="BM15" t="s">
        <v>214</v>
      </c>
      <c r="BN15" t="s">
        <v>185</v>
      </c>
      <c r="BO15" t="s">
        <v>230</v>
      </c>
      <c r="BP15">
        <v>14</v>
      </c>
      <c r="BQ15">
        <v>1.25</v>
      </c>
      <c r="BR15">
        <v>3.06</v>
      </c>
      <c r="BS15">
        <v>8</v>
      </c>
      <c r="BT15" t="s">
        <v>217</v>
      </c>
      <c r="BU15" t="s">
        <v>186</v>
      </c>
      <c r="BV15" t="s">
        <v>231</v>
      </c>
      <c r="BW15">
        <v>5</v>
      </c>
      <c r="BX15">
        <v>0.45</v>
      </c>
      <c r="BY15">
        <v>1.0900000000000001</v>
      </c>
    </row>
    <row r="16" spans="1:98">
      <c r="A16" t="s">
        <v>38</v>
      </c>
      <c r="B16" t="s">
        <v>39</v>
      </c>
      <c r="C16">
        <v>3</v>
      </c>
      <c r="D16" t="s">
        <v>44</v>
      </c>
      <c r="E16">
        <v>14</v>
      </c>
      <c r="F16" t="s">
        <v>45</v>
      </c>
      <c r="G16">
        <v>4</v>
      </c>
      <c r="H16">
        <v>1408</v>
      </c>
      <c r="I16">
        <v>778</v>
      </c>
      <c r="J16">
        <v>55.26</v>
      </c>
      <c r="K16">
        <v>630</v>
      </c>
      <c r="L16">
        <v>44.74</v>
      </c>
      <c r="M16">
        <v>6</v>
      </c>
      <c r="N16">
        <v>0.43</v>
      </c>
      <c r="O16">
        <v>0.95</v>
      </c>
      <c r="P16">
        <v>2</v>
      </c>
      <c r="Q16">
        <v>0.14000000000000001</v>
      </c>
      <c r="R16">
        <v>0.32</v>
      </c>
      <c r="S16">
        <v>622</v>
      </c>
      <c r="T16">
        <v>44.18</v>
      </c>
      <c r="U16">
        <v>98.73</v>
      </c>
      <c r="V16">
        <v>1</v>
      </c>
      <c r="W16" t="s">
        <v>214</v>
      </c>
      <c r="X16" t="s">
        <v>179</v>
      </c>
      <c r="Y16" t="s">
        <v>224</v>
      </c>
      <c r="Z16">
        <v>283</v>
      </c>
      <c r="AA16">
        <v>20.100000000000001</v>
      </c>
      <c r="AB16">
        <v>45.5</v>
      </c>
      <c r="AC16">
        <v>2</v>
      </c>
      <c r="AD16" t="s">
        <v>217</v>
      </c>
      <c r="AE16" t="s">
        <v>180</v>
      </c>
      <c r="AF16" t="s">
        <v>225</v>
      </c>
      <c r="AG16">
        <v>12</v>
      </c>
      <c r="AH16">
        <v>0.85</v>
      </c>
      <c r="AI16">
        <v>1.93</v>
      </c>
      <c r="AJ16">
        <v>3</v>
      </c>
      <c r="AK16" t="s">
        <v>214</v>
      </c>
      <c r="AL16" t="s">
        <v>181</v>
      </c>
      <c r="AM16" t="s">
        <v>226</v>
      </c>
      <c r="AN16">
        <v>6</v>
      </c>
      <c r="AO16">
        <v>0.43</v>
      </c>
      <c r="AP16">
        <v>0.96</v>
      </c>
      <c r="AQ16">
        <v>4</v>
      </c>
      <c r="AR16" t="s">
        <v>217</v>
      </c>
      <c r="AS16" t="s">
        <v>182</v>
      </c>
      <c r="AT16" t="s">
        <v>227</v>
      </c>
      <c r="AU16">
        <v>1</v>
      </c>
      <c r="AV16">
        <v>7.0000000000000007E-2</v>
      </c>
      <c r="AW16">
        <v>0.16</v>
      </c>
      <c r="AX16">
        <v>5</v>
      </c>
      <c r="AY16" t="s">
        <v>214</v>
      </c>
      <c r="AZ16" t="s">
        <v>183</v>
      </c>
      <c r="BA16" t="s">
        <v>228</v>
      </c>
      <c r="BB16">
        <v>123</v>
      </c>
      <c r="BC16">
        <v>8.74</v>
      </c>
      <c r="BD16">
        <v>19.77</v>
      </c>
      <c r="BE16">
        <v>6</v>
      </c>
      <c r="BF16" t="s">
        <v>214</v>
      </c>
      <c r="BG16" t="s">
        <v>184</v>
      </c>
      <c r="BH16" t="s">
        <v>229</v>
      </c>
      <c r="BI16">
        <v>177</v>
      </c>
      <c r="BJ16">
        <v>12.57</v>
      </c>
      <c r="BK16">
        <v>28.46</v>
      </c>
      <c r="BL16">
        <v>7</v>
      </c>
      <c r="BM16" t="s">
        <v>214</v>
      </c>
      <c r="BN16" t="s">
        <v>185</v>
      </c>
      <c r="BO16" t="s">
        <v>230</v>
      </c>
      <c r="BP16">
        <v>17</v>
      </c>
      <c r="BQ16">
        <v>1.21</v>
      </c>
      <c r="BR16">
        <v>2.73</v>
      </c>
      <c r="BS16">
        <v>8</v>
      </c>
      <c r="BT16" t="s">
        <v>217</v>
      </c>
      <c r="BU16" t="s">
        <v>186</v>
      </c>
      <c r="BV16" t="s">
        <v>231</v>
      </c>
      <c r="BW16">
        <v>3</v>
      </c>
      <c r="BX16">
        <v>0.21</v>
      </c>
      <c r="BY16">
        <v>0.48</v>
      </c>
    </row>
    <row r="17" spans="1:77">
      <c r="A17" t="s">
        <v>38</v>
      </c>
      <c r="B17" t="s">
        <v>39</v>
      </c>
      <c r="C17">
        <v>3</v>
      </c>
      <c r="D17" t="s">
        <v>44</v>
      </c>
      <c r="E17">
        <v>14</v>
      </c>
      <c r="F17" t="s">
        <v>45</v>
      </c>
      <c r="G17">
        <v>5</v>
      </c>
      <c r="H17">
        <v>1209</v>
      </c>
      <c r="I17">
        <v>714</v>
      </c>
      <c r="J17">
        <v>59.06</v>
      </c>
      <c r="K17">
        <v>495</v>
      </c>
      <c r="L17">
        <v>40.94</v>
      </c>
      <c r="M17">
        <v>3</v>
      </c>
      <c r="N17">
        <v>0.25</v>
      </c>
      <c r="O17">
        <v>0.61</v>
      </c>
      <c r="P17">
        <v>2</v>
      </c>
      <c r="Q17">
        <v>0.17</v>
      </c>
      <c r="R17">
        <v>0.4</v>
      </c>
      <c r="S17">
        <v>490</v>
      </c>
      <c r="T17">
        <v>40.53</v>
      </c>
      <c r="U17">
        <v>98.99</v>
      </c>
      <c r="V17">
        <v>1</v>
      </c>
      <c r="W17" t="s">
        <v>214</v>
      </c>
      <c r="X17" t="s">
        <v>179</v>
      </c>
      <c r="Y17" t="s">
        <v>224</v>
      </c>
      <c r="Z17">
        <v>201</v>
      </c>
      <c r="AA17">
        <v>16.63</v>
      </c>
      <c r="AB17">
        <v>41.02</v>
      </c>
      <c r="AC17">
        <v>2</v>
      </c>
      <c r="AD17" t="s">
        <v>217</v>
      </c>
      <c r="AE17" t="s">
        <v>180</v>
      </c>
      <c r="AF17" t="s">
        <v>225</v>
      </c>
      <c r="AG17">
        <v>4</v>
      </c>
      <c r="AH17">
        <v>0.33</v>
      </c>
      <c r="AI17">
        <v>0.82</v>
      </c>
      <c r="AJ17">
        <v>3</v>
      </c>
      <c r="AK17" t="s">
        <v>214</v>
      </c>
      <c r="AL17" t="s">
        <v>181</v>
      </c>
      <c r="AM17" t="s">
        <v>226</v>
      </c>
      <c r="AN17">
        <v>0</v>
      </c>
      <c r="AO17">
        <v>0</v>
      </c>
      <c r="AP17">
        <v>0</v>
      </c>
      <c r="AQ17">
        <v>4</v>
      </c>
      <c r="AR17" t="s">
        <v>217</v>
      </c>
      <c r="AS17" t="s">
        <v>182</v>
      </c>
      <c r="AT17" t="s">
        <v>227</v>
      </c>
      <c r="AU17">
        <v>0</v>
      </c>
      <c r="AV17">
        <v>0</v>
      </c>
      <c r="AW17">
        <v>0</v>
      </c>
      <c r="AX17">
        <v>5</v>
      </c>
      <c r="AY17" t="s">
        <v>214</v>
      </c>
      <c r="AZ17" t="s">
        <v>183</v>
      </c>
      <c r="BA17" t="s">
        <v>228</v>
      </c>
      <c r="BB17">
        <v>116</v>
      </c>
      <c r="BC17">
        <v>9.59</v>
      </c>
      <c r="BD17">
        <v>23.67</v>
      </c>
      <c r="BE17">
        <v>6</v>
      </c>
      <c r="BF17" t="s">
        <v>214</v>
      </c>
      <c r="BG17" t="s">
        <v>184</v>
      </c>
      <c r="BH17" t="s">
        <v>229</v>
      </c>
      <c r="BI17">
        <v>156</v>
      </c>
      <c r="BJ17">
        <v>12.9</v>
      </c>
      <c r="BK17">
        <v>31.84</v>
      </c>
      <c r="BL17">
        <v>7</v>
      </c>
      <c r="BM17" t="s">
        <v>214</v>
      </c>
      <c r="BN17" t="s">
        <v>185</v>
      </c>
      <c r="BO17" t="s">
        <v>230</v>
      </c>
      <c r="BP17">
        <v>12</v>
      </c>
      <c r="BQ17">
        <v>0.99</v>
      </c>
      <c r="BR17">
        <v>2.4500000000000002</v>
      </c>
      <c r="BS17">
        <v>8</v>
      </c>
      <c r="BT17" t="s">
        <v>217</v>
      </c>
      <c r="BU17" t="s">
        <v>186</v>
      </c>
      <c r="BV17" t="s">
        <v>231</v>
      </c>
      <c r="BW17">
        <v>1</v>
      </c>
      <c r="BX17">
        <v>0.08</v>
      </c>
      <c r="BY17">
        <v>0.2</v>
      </c>
    </row>
    <row r="18" spans="1:77">
      <c r="A18" t="s">
        <v>38</v>
      </c>
      <c r="B18" t="s">
        <v>39</v>
      </c>
      <c r="C18">
        <v>3</v>
      </c>
      <c r="D18" t="s">
        <v>44</v>
      </c>
      <c r="E18">
        <v>15</v>
      </c>
      <c r="F18" t="s">
        <v>46</v>
      </c>
      <c r="G18">
        <v>1</v>
      </c>
      <c r="H18">
        <v>1468</v>
      </c>
      <c r="I18">
        <v>894</v>
      </c>
      <c r="J18">
        <v>60.9</v>
      </c>
      <c r="K18">
        <v>574</v>
      </c>
      <c r="L18">
        <v>39.1</v>
      </c>
      <c r="M18">
        <v>11</v>
      </c>
      <c r="N18">
        <v>0.75</v>
      </c>
      <c r="O18">
        <v>1.92</v>
      </c>
      <c r="P18">
        <v>9</v>
      </c>
      <c r="Q18">
        <v>0.61</v>
      </c>
      <c r="R18">
        <v>1.57</v>
      </c>
      <c r="S18">
        <v>554</v>
      </c>
      <c r="T18">
        <v>37.74</v>
      </c>
      <c r="U18">
        <v>96.52</v>
      </c>
      <c r="V18">
        <v>1</v>
      </c>
      <c r="W18" t="s">
        <v>214</v>
      </c>
      <c r="X18" t="s">
        <v>179</v>
      </c>
      <c r="Y18" t="s">
        <v>224</v>
      </c>
      <c r="Z18">
        <v>100</v>
      </c>
      <c r="AA18">
        <v>6.81</v>
      </c>
      <c r="AB18">
        <v>18.05</v>
      </c>
      <c r="AC18">
        <v>2</v>
      </c>
      <c r="AD18" t="s">
        <v>217</v>
      </c>
      <c r="AE18" t="s">
        <v>180</v>
      </c>
      <c r="AF18" t="s">
        <v>225</v>
      </c>
      <c r="AG18">
        <v>7</v>
      </c>
      <c r="AH18">
        <v>0.48</v>
      </c>
      <c r="AI18">
        <v>1.26</v>
      </c>
      <c r="AJ18">
        <v>3</v>
      </c>
      <c r="AK18" t="s">
        <v>214</v>
      </c>
      <c r="AL18" t="s">
        <v>181</v>
      </c>
      <c r="AM18" t="s">
        <v>226</v>
      </c>
      <c r="AN18">
        <v>9</v>
      </c>
      <c r="AO18">
        <v>0.61</v>
      </c>
      <c r="AP18">
        <v>1.62</v>
      </c>
      <c r="AQ18">
        <v>4</v>
      </c>
      <c r="AR18" t="s">
        <v>217</v>
      </c>
      <c r="AS18" t="s">
        <v>182</v>
      </c>
      <c r="AT18" t="s">
        <v>227</v>
      </c>
      <c r="AU18">
        <v>4</v>
      </c>
      <c r="AV18">
        <v>0.27</v>
      </c>
      <c r="AW18">
        <v>0.72</v>
      </c>
      <c r="AX18">
        <v>5</v>
      </c>
      <c r="AY18" t="s">
        <v>214</v>
      </c>
      <c r="AZ18" t="s">
        <v>183</v>
      </c>
      <c r="BA18" t="s">
        <v>228</v>
      </c>
      <c r="BB18">
        <v>321</v>
      </c>
      <c r="BC18">
        <v>21.87</v>
      </c>
      <c r="BD18">
        <v>57.94</v>
      </c>
      <c r="BE18">
        <v>6</v>
      </c>
      <c r="BF18" t="s">
        <v>214</v>
      </c>
      <c r="BG18" t="s">
        <v>184</v>
      </c>
      <c r="BH18" t="s">
        <v>229</v>
      </c>
      <c r="BI18">
        <v>99</v>
      </c>
      <c r="BJ18">
        <v>6.74</v>
      </c>
      <c r="BK18">
        <v>17.87</v>
      </c>
      <c r="BL18">
        <v>7</v>
      </c>
      <c r="BM18" t="s">
        <v>214</v>
      </c>
      <c r="BN18" t="s">
        <v>185</v>
      </c>
      <c r="BO18" t="s">
        <v>230</v>
      </c>
      <c r="BP18">
        <v>11</v>
      </c>
      <c r="BQ18">
        <v>0.75</v>
      </c>
      <c r="BR18">
        <v>1.99</v>
      </c>
      <c r="BS18">
        <v>8</v>
      </c>
      <c r="BT18" t="s">
        <v>217</v>
      </c>
      <c r="BU18" t="s">
        <v>186</v>
      </c>
      <c r="BV18" t="s">
        <v>231</v>
      </c>
      <c r="BW18">
        <v>3</v>
      </c>
      <c r="BX18">
        <v>0.2</v>
      </c>
      <c r="BY18">
        <v>0.54</v>
      </c>
    </row>
    <row r="19" spans="1:77">
      <c r="A19" t="s">
        <v>38</v>
      </c>
      <c r="B19" t="s">
        <v>39</v>
      </c>
      <c r="C19">
        <v>3</v>
      </c>
      <c r="D19" t="s">
        <v>44</v>
      </c>
      <c r="E19">
        <v>15</v>
      </c>
      <c r="F19" t="s">
        <v>46</v>
      </c>
      <c r="G19">
        <v>2</v>
      </c>
      <c r="H19">
        <v>1437</v>
      </c>
      <c r="I19">
        <v>950</v>
      </c>
      <c r="J19">
        <v>66.11</v>
      </c>
      <c r="K19">
        <v>487</v>
      </c>
      <c r="L19">
        <v>33.89</v>
      </c>
      <c r="M19">
        <v>8</v>
      </c>
      <c r="N19">
        <v>0.56000000000000005</v>
      </c>
      <c r="O19">
        <v>1.64</v>
      </c>
      <c r="P19">
        <v>6</v>
      </c>
      <c r="Q19">
        <v>0.42</v>
      </c>
      <c r="R19">
        <v>1.23</v>
      </c>
      <c r="S19">
        <v>473</v>
      </c>
      <c r="T19">
        <v>32.92</v>
      </c>
      <c r="U19">
        <v>97.13</v>
      </c>
      <c r="V19">
        <v>1</v>
      </c>
      <c r="W19" t="s">
        <v>214</v>
      </c>
      <c r="X19" t="s">
        <v>179</v>
      </c>
      <c r="Y19" t="s">
        <v>224</v>
      </c>
      <c r="Z19">
        <v>101</v>
      </c>
      <c r="AA19">
        <v>7.03</v>
      </c>
      <c r="AB19">
        <v>21.35</v>
      </c>
      <c r="AC19">
        <v>2</v>
      </c>
      <c r="AD19" t="s">
        <v>217</v>
      </c>
      <c r="AE19" t="s">
        <v>180</v>
      </c>
      <c r="AF19" t="s">
        <v>225</v>
      </c>
      <c r="AG19">
        <v>9</v>
      </c>
      <c r="AH19">
        <v>0.63</v>
      </c>
      <c r="AI19">
        <v>1.9</v>
      </c>
      <c r="AJ19">
        <v>3</v>
      </c>
      <c r="AK19" t="s">
        <v>214</v>
      </c>
      <c r="AL19" t="s">
        <v>181</v>
      </c>
      <c r="AM19" t="s">
        <v>226</v>
      </c>
      <c r="AN19">
        <v>2</v>
      </c>
      <c r="AO19">
        <v>0.14000000000000001</v>
      </c>
      <c r="AP19">
        <v>0.42</v>
      </c>
      <c r="AQ19">
        <v>4</v>
      </c>
      <c r="AR19" t="s">
        <v>217</v>
      </c>
      <c r="AS19" t="s">
        <v>182</v>
      </c>
      <c r="AT19" t="s">
        <v>227</v>
      </c>
      <c r="AU19">
        <v>2</v>
      </c>
      <c r="AV19">
        <v>0.14000000000000001</v>
      </c>
      <c r="AW19">
        <v>0.42</v>
      </c>
      <c r="AX19">
        <v>5</v>
      </c>
      <c r="AY19" t="s">
        <v>214</v>
      </c>
      <c r="AZ19" t="s">
        <v>183</v>
      </c>
      <c r="BA19" t="s">
        <v>228</v>
      </c>
      <c r="BB19">
        <v>293</v>
      </c>
      <c r="BC19">
        <v>20.39</v>
      </c>
      <c r="BD19">
        <v>61.95</v>
      </c>
      <c r="BE19">
        <v>6</v>
      </c>
      <c r="BF19" t="s">
        <v>214</v>
      </c>
      <c r="BG19" t="s">
        <v>184</v>
      </c>
      <c r="BH19" t="s">
        <v>229</v>
      </c>
      <c r="BI19">
        <v>55</v>
      </c>
      <c r="BJ19">
        <v>3.83</v>
      </c>
      <c r="BK19">
        <v>11.63</v>
      </c>
      <c r="BL19">
        <v>7</v>
      </c>
      <c r="BM19" t="s">
        <v>214</v>
      </c>
      <c r="BN19" t="s">
        <v>185</v>
      </c>
      <c r="BO19" t="s">
        <v>230</v>
      </c>
      <c r="BP19">
        <v>9</v>
      </c>
      <c r="BQ19">
        <v>0.63</v>
      </c>
      <c r="BR19">
        <v>1.9</v>
      </c>
      <c r="BS19">
        <v>8</v>
      </c>
      <c r="BT19" t="s">
        <v>217</v>
      </c>
      <c r="BU19" t="s">
        <v>186</v>
      </c>
      <c r="BV19" t="s">
        <v>231</v>
      </c>
      <c r="BW19">
        <v>2</v>
      </c>
      <c r="BX19">
        <v>0.14000000000000001</v>
      </c>
      <c r="BY19">
        <v>0.42</v>
      </c>
    </row>
    <row r="20" spans="1:77">
      <c r="A20" t="s">
        <v>38</v>
      </c>
      <c r="B20" t="s">
        <v>39</v>
      </c>
      <c r="C20">
        <v>3</v>
      </c>
      <c r="D20" t="s">
        <v>44</v>
      </c>
      <c r="E20">
        <v>15</v>
      </c>
      <c r="F20" t="s">
        <v>46</v>
      </c>
      <c r="G20">
        <v>3</v>
      </c>
      <c r="H20">
        <v>1121</v>
      </c>
      <c r="I20">
        <v>723</v>
      </c>
      <c r="J20">
        <v>64.5</v>
      </c>
      <c r="K20">
        <v>398</v>
      </c>
      <c r="L20">
        <v>35.5</v>
      </c>
      <c r="M20">
        <v>4</v>
      </c>
      <c r="N20">
        <v>0.36</v>
      </c>
      <c r="O20">
        <v>1.01</v>
      </c>
      <c r="P20">
        <v>1</v>
      </c>
      <c r="Q20">
        <v>0.09</v>
      </c>
      <c r="R20">
        <v>0.25</v>
      </c>
      <c r="S20">
        <v>393</v>
      </c>
      <c r="T20">
        <v>35.06</v>
      </c>
      <c r="U20">
        <v>98.74</v>
      </c>
      <c r="V20">
        <v>1</v>
      </c>
      <c r="W20" t="s">
        <v>214</v>
      </c>
      <c r="X20" t="s">
        <v>179</v>
      </c>
      <c r="Y20" t="s">
        <v>224</v>
      </c>
      <c r="Z20">
        <v>71</v>
      </c>
      <c r="AA20">
        <v>6.33</v>
      </c>
      <c r="AB20">
        <v>18.07</v>
      </c>
      <c r="AC20">
        <v>2</v>
      </c>
      <c r="AD20" t="s">
        <v>217</v>
      </c>
      <c r="AE20" t="s">
        <v>180</v>
      </c>
      <c r="AF20" t="s">
        <v>225</v>
      </c>
      <c r="AG20">
        <v>3</v>
      </c>
      <c r="AH20">
        <v>0.27</v>
      </c>
      <c r="AI20">
        <v>0.76</v>
      </c>
      <c r="AJ20">
        <v>3</v>
      </c>
      <c r="AK20" t="s">
        <v>214</v>
      </c>
      <c r="AL20" t="s">
        <v>181</v>
      </c>
      <c r="AM20" t="s">
        <v>226</v>
      </c>
      <c r="AN20">
        <v>5</v>
      </c>
      <c r="AO20">
        <v>0.45</v>
      </c>
      <c r="AP20">
        <v>1.27</v>
      </c>
      <c r="AQ20">
        <v>4</v>
      </c>
      <c r="AR20" t="s">
        <v>217</v>
      </c>
      <c r="AS20" t="s">
        <v>182</v>
      </c>
      <c r="AT20" t="s">
        <v>227</v>
      </c>
      <c r="AU20">
        <v>4</v>
      </c>
      <c r="AV20">
        <v>0.36</v>
      </c>
      <c r="AW20">
        <v>1.02</v>
      </c>
      <c r="AX20">
        <v>5</v>
      </c>
      <c r="AY20" t="s">
        <v>214</v>
      </c>
      <c r="AZ20" t="s">
        <v>183</v>
      </c>
      <c r="BA20" t="s">
        <v>228</v>
      </c>
      <c r="BB20">
        <v>219</v>
      </c>
      <c r="BC20">
        <v>19.54</v>
      </c>
      <c r="BD20">
        <v>55.73</v>
      </c>
      <c r="BE20">
        <v>6</v>
      </c>
      <c r="BF20" t="s">
        <v>214</v>
      </c>
      <c r="BG20" t="s">
        <v>184</v>
      </c>
      <c r="BH20" t="s">
        <v>229</v>
      </c>
      <c r="BI20">
        <v>75</v>
      </c>
      <c r="BJ20">
        <v>6.69</v>
      </c>
      <c r="BK20">
        <v>19.079999999999998</v>
      </c>
      <c r="BL20">
        <v>7</v>
      </c>
      <c r="BM20" t="s">
        <v>214</v>
      </c>
      <c r="BN20" t="s">
        <v>185</v>
      </c>
      <c r="BO20" t="s">
        <v>230</v>
      </c>
      <c r="BP20">
        <v>12</v>
      </c>
      <c r="BQ20">
        <v>1.07</v>
      </c>
      <c r="BR20">
        <v>3.05</v>
      </c>
      <c r="BS20">
        <v>8</v>
      </c>
      <c r="BT20" t="s">
        <v>217</v>
      </c>
      <c r="BU20" t="s">
        <v>186</v>
      </c>
      <c r="BV20" t="s">
        <v>231</v>
      </c>
      <c r="BW20">
        <v>4</v>
      </c>
      <c r="BX20">
        <v>0.36</v>
      </c>
      <c r="BY20">
        <v>1.02</v>
      </c>
    </row>
    <row r="21" spans="1:77">
      <c r="A21" t="s">
        <v>38</v>
      </c>
      <c r="B21" t="s">
        <v>39</v>
      </c>
      <c r="C21">
        <v>3</v>
      </c>
      <c r="D21" t="s">
        <v>44</v>
      </c>
      <c r="E21">
        <v>15</v>
      </c>
      <c r="F21" t="s">
        <v>46</v>
      </c>
      <c r="G21">
        <v>4</v>
      </c>
      <c r="H21">
        <v>1758</v>
      </c>
      <c r="I21">
        <v>1249</v>
      </c>
      <c r="J21">
        <v>71.05</v>
      </c>
      <c r="K21">
        <v>509</v>
      </c>
      <c r="L21">
        <v>28.95</v>
      </c>
      <c r="M21">
        <v>12</v>
      </c>
      <c r="N21">
        <v>0.68</v>
      </c>
      <c r="O21">
        <v>2.36</v>
      </c>
      <c r="P21">
        <v>5</v>
      </c>
      <c r="Q21">
        <v>0.28000000000000003</v>
      </c>
      <c r="R21">
        <v>0.98</v>
      </c>
      <c r="S21">
        <v>492</v>
      </c>
      <c r="T21">
        <v>27.99</v>
      </c>
      <c r="U21">
        <v>96.66</v>
      </c>
      <c r="V21">
        <v>1</v>
      </c>
      <c r="W21" t="s">
        <v>214</v>
      </c>
      <c r="X21" t="s">
        <v>179</v>
      </c>
      <c r="Y21" t="s">
        <v>224</v>
      </c>
      <c r="Z21">
        <v>149</v>
      </c>
      <c r="AA21">
        <v>8.48</v>
      </c>
      <c r="AB21">
        <v>30.28</v>
      </c>
      <c r="AC21">
        <v>2</v>
      </c>
      <c r="AD21" t="s">
        <v>217</v>
      </c>
      <c r="AE21" t="s">
        <v>180</v>
      </c>
      <c r="AF21" t="s">
        <v>225</v>
      </c>
      <c r="AG21">
        <v>16</v>
      </c>
      <c r="AH21">
        <v>0.91</v>
      </c>
      <c r="AI21">
        <v>3.25</v>
      </c>
      <c r="AJ21">
        <v>3</v>
      </c>
      <c r="AK21" t="s">
        <v>214</v>
      </c>
      <c r="AL21" t="s">
        <v>181</v>
      </c>
      <c r="AM21" t="s">
        <v>226</v>
      </c>
      <c r="AN21">
        <v>13</v>
      </c>
      <c r="AO21">
        <v>0.74</v>
      </c>
      <c r="AP21">
        <v>2.64</v>
      </c>
      <c r="AQ21">
        <v>4</v>
      </c>
      <c r="AR21" t="s">
        <v>217</v>
      </c>
      <c r="AS21" t="s">
        <v>182</v>
      </c>
      <c r="AT21" t="s">
        <v>227</v>
      </c>
      <c r="AU21">
        <v>6</v>
      </c>
      <c r="AV21">
        <v>0.34</v>
      </c>
      <c r="AW21">
        <v>1.22</v>
      </c>
      <c r="AX21">
        <v>5</v>
      </c>
      <c r="AY21" t="s">
        <v>214</v>
      </c>
      <c r="AZ21" t="s">
        <v>183</v>
      </c>
      <c r="BA21" t="s">
        <v>228</v>
      </c>
      <c r="BB21">
        <v>179</v>
      </c>
      <c r="BC21">
        <v>10.18</v>
      </c>
      <c r="BD21">
        <v>36.380000000000003</v>
      </c>
      <c r="BE21">
        <v>6</v>
      </c>
      <c r="BF21" t="s">
        <v>214</v>
      </c>
      <c r="BG21" t="s">
        <v>184</v>
      </c>
      <c r="BH21" t="s">
        <v>229</v>
      </c>
      <c r="BI21">
        <v>90</v>
      </c>
      <c r="BJ21">
        <v>5.12</v>
      </c>
      <c r="BK21">
        <v>18.29</v>
      </c>
      <c r="BL21">
        <v>7</v>
      </c>
      <c r="BM21" t="s">
        <v>214</v>
      </c>
      <c r="BN21" t="s">
        <v>185</v>
      </c>
      <c r="BO21" t="s">
        <v>230</v>
      </c>
      <c r="BP21">
        <v>25</v>
      </c>
      <c r="BQ21">
        <v>1.42</v>
      </c>
      <c r="BR21">
        <v>5.08</v>
      </c>
      <c r="BS21">
        <v>8</v>
      </c>
      <c r="BT21" t="s">
        <v>217</v>
      </c>
      <c r="BU21" t="s">
        <v>186</v>
      </c>
      <c r="BV21" t="s">
        <v>231</v>
      </c>
      <c r="BW21">
        <v>14</v>
      </c>
      <c r="BX21">
        <v>0.8</v>
      </c>
      <c r="BY21">
        <v>2.85</v>
      </c>
    </row>
    <row r="22" spans="1:77">
      <c r="A22" t="s">
        <v>38</v>
      </c>
      <c r="B22" t="s">
        <v>39</v>
      </c>
      <c r="C22">
        <v>3</v>
      </c>
      <c r="D22" t="s">
        <v>44</v>
      </c>
      <c r="E22">
        <v>15</v>
      </c>
      <c r="F22" t="s">
        <v>46</v>
      </c>
      <c r="G22">
        <v>5</v>
      </c>
      <c r="H22">
        <v>1369</v>
      </c>
      <c r="I22">
        <v>892</v>
      </c>
      <c r="J22">
        <v>65.16</v>
      </c>
      <c r="K22">
        <v>477</v>
      </c>
      <c r="L22">
        <v>34.840000000000003</v>
      </c>
      <c r="M22">
        <v>10</v>
      </c>
      <c r="N22">
        <v>0.73</v>
      </c>
      <c r="O22">
        <v>2.1</v>
      </c>
      <c r="P22">
        <v>3</v>
      </c>
      <c r="Q22">
        <v>0.22</v>
      </c>
      <c r="R22">
        <v>0.63</v>
      </c>
      <c r="S22">
        <v>464</v>
      </c>
      <c r="T22">
        <v>33.89</v>
      </c>
      <c r="U22">
        <v>97.27</v>
      </c>
      <c r="V22">
        <v>1</v>
      </c>
      <c r="W22" t="s">
        <v>214</v>
      </c>
      <c r="X22" t="s">
        <v>179</v>
      </c>
      <c r="Y22" t="s">
        <v>224</v>
      </c>
      <c r="Z22">
        <v>113</v>
      </c>
      <c r="AA22">
        <v>8.25</v>
      </c>
      <c r="AB22">
        <v>24.35</v>
      </c>
      <c r="AC22">
        <v>2</v>
      </c>
      <c r="AD22" t="s">
        <v>217</v>
      </c>
      <c r="AE22" t="s">
        <v>180</v>
      </c>
      <c r="AF22" t="s">
        <v>225</v>
      </c>
      <c r="AG22">
        <v>3</v>
      </c>
      <c r="AH22">
        <v>0.22</v>
      </c>
      <c r="AI22">
        <v>0.65</v>
      </c>
      <c r="AJ22">
        <v>3</v>
      </c>
      <c r="AK22" t="s">
        <v>214</v>
      </c>
      <c r="AL22" t="s">
        <v>181</v>
      </c>
      <c r="AM22" t="s">
        <v>226</v>
      </c>
      <c r="AN22">
        <v>6</v>
      </c>
      <c r="AO22">
        <v>0.44</v>
      </c>
      <c r="AP22">
        <v>1.29</v>
      </c>
      <c r="AQ22">
        <v>4</v>
      </c>
      <c r="AR22" t="s">
        <v>217</v>
      </c>
      <c r="AS22" t="s">
        <v>182</v>
      </c>
      <c r="AT22" t="s">
        <v>227</v>
      </c>
      <c r="AU22">
        <v>4</v>
      </c>
      <c r="AV22">
        <v>0.28999999999999998</v>
      </c>
      <c r="AW22">
        <v>0.86</v>
      </c>
      <c r="AX22">
        <v>5</v>
      </c>
      <c r="AY22" t="s">
        <v>214</v>
      </c>
      <c r="AZ22" t="s">
        <v>183</v>
      </c>
      <c r="BA22" t="s">
        <v>228</v>
      </c>
      <c r="BB22">
        <v>208</v>
      </c>
      <c r="BC22">
        <v>15.19</v>
      </c>
      <c r="BD22">
        <v>44.83</v>
      </c>
      <c r="BE22">
        <v>6</v>
      </c>
      <c r="BF22" t="s">
        <v>214</v>
      </c>
      <c r="BG22" t="s">
        <v>184</v>
      </c>
      <c r="BH22" t="s">
        <v>229</v>
      </c>
      <c r="BI22">
        <v>99</v>
      </c>
      <c r="BJ22">
        <v>7.23</v>
      </c>
      <c r="BK22">
        <v>21.34</v>
      </c>
      <c r="BL22">
        <v>7</v>
      </c>
      <c r="BM22" t="s">
        <v>214</v>
      </c>
      <c r="BN22" t="s">
        <v>185</v>
      </c>
      <c r="BO22" t="s">
        <v>230</v>
      </c>
      <c r="BP22">
        <v>25</v>
      </c>
      <c r="BQ22">
        <v>1.83</v>
      </c>
      <c r="BR22">
        <v>5.39</v>
      </c>
      <c r="BS22">
        <v>8</v>
      </c>
      <c r="BT22" t="s">
        <v>217</v>
      </c>
      <c r="BU22" t="s">
        <v>186</v>
      </c>
      <c r="BV22" t="s">
        <v>231</v>
      </c>
      <c r="BW22">
        <v>6</v>
      </c>
      <c r="BX22">
        <v>0.44</v>
      </c>
      <c r="BY22">
        <v>1.29</v>
      </c>
    </row>
    <row r="23" spans="1:77">
      <c r="A23" t="s">
        <v>38</v>
      </c>
      <c r="B23" t="s">
        <v>39</v>
      </c>
      <c r="C23">
        <v>3</v>
      </c>
      <c r="D23" t="s">
        <v>44</v>
      </c>
      <c r="E23">
        <v>15</v>
      </c>
      <c r="F23" t="s">
        <v>46</v>
      </c>
      <c r="G23">
        <v>6</v>
      </c>
      <c r="H23">
        <v>1129</v>
      </c>
      <c r="I23">
        <v>799</v>
      </c>
      <c r="J23">
        <v>70.77</v>
      </c>
      <c r="K23">
        <v>330</v>
      </c>
      <c r="L23">
        <v>29.23</v>
      </c>
      <c r="M23">
        <v>3</v>
      </c>
      <c r="N23">
        <v>0.27</v>
      </c>
      <c r="O23">
        <v>0.91</v>
      </c>
      <c r="P23">
        <v>1</v>
      </c>
      <c r="Q23">
        <v>0.09</v>
      </c>
      <c r="R23">
        <v>0.3</v>
      </c>
      <c r="S23">
        <v>326</v>
      </c>
      <c r="T23">
        <v>28.88</v>
      </c>
      <c r="U23">
        <v>98.79</v>
      </c>
      <c r="V23">
        <v>1</v>
      </c>
      <c r="W23" t="s">
        <v>214</v>
      </c>
      <c r="X23" t="s">
        <v>179</v>
      </c>
      <c r="Y23" t="s">
        <v>224</v>
      </c>
      <c r="Z23">
        <v>63</v>
      </c>
      <c r="AA23">
        <v>5.58</v>
      </c>
      <c r="AB23">
        <v>19.329999999999998</v>
      </c>
      <c r="AC23">
        <v>2</v>
      </c>
      <c r="AD23" t="s">
        <v>217</v>
      </c>
      <c r="AE23" t="s">
        <v>180</v>
      </c>
      <c r="AF23" t="s">
        <v>225</v>
      </c>
      <c r="AG23">
        <v>6</v>
      </c>
      <c r="AH23">
        <v>0.53</v>
      </c>
      <c r="AI23">
        <v>1.84</v>
      </c>
      <c r="AJ23">
        <v>3</v>
      </c>
      <c r="AK23" t="s">
        <v>214</v>
      </c>
      <c r="AL23" t="s">
        <v>181</v>
      </c>
      <c r="AM23" t="s">
        <v>226</v>
      </c>
      <c r="AN23">
        <v>6</v>
      </c>
      <c r="AO23">
        <v>0.53</v>
      </c>
      <c r="AP23">
        <v>1.84</v>
      </c>
      <c r="AQ23">
        <v>4</v>
      </c>
      <c r="AR23" t="s">
        <v>217</v>
      </c>
      <c r="AS23" t="s">
        <v>182</v>
      </c>
      <c r="AT23" t="s">
        <v>227</v>
      </c>
      <c r="AU23">
        <v>10</v>
      </c>
      <c r="AV23">
        <v>0.89</v>
      </c>
      <c r="AW23">
        <v>3.07</v>
      </c>
      <c r="AX23">
        <v>5</v>
      </c>
      <c r="AY23" t="s">
        <v>214</v>
      </c>
      <c r="AZ23" t="s">
        <v>183</v>
      </c>
      <c r="BA23" t="s">
        <v>228</v>
      </c>
      <c r="BB23">
        <v>159</v>
      </c>
      <c r="BC23">
        <v>14.08</v>
      </c>
      <c r="BD23">
        <v>48.77</v>
      </c>
      <c r="BE23">
        <v>6</v>
      </c>
      <c r="BF23" t="s">
        <v>214</v>
      </c>
      <c r="BG23" t="s">
        <v>184</v>
      </c>
      <c r="BH23" t="s">
        <v>229</v>
      </c>
      <c r="BI23">
        <v>68</v>
      </c>
      <c r="BJ23">
        <v>6.02</v>
      </c>
      <c r="BK23">
        <v>20.86</v>
      </c>
      <c r="BL23">
        <v>7</v>
      </c>
      <c r="BM23" t="s">
        <v>214</v>
      </c>
      <c r="BN23" t="s">
        <v>185</v>
      </c>
      <c r="BO23" t="s">
        <v>230</v>
      </c>
      <c r="BP23">
        <v>11</v>
      </c>
      <c r="BQ23">
        <v>0.97</v>
      </c>
      <c r="BR23">
        <v>3.37</v>
      </c>
      <c r="BS23">
        <v>8</v>
      </c>
      <c r="BT23" t="s">
        <v>217</v>
      </c>
      <c r="BU23" t="s">
        <v>186</v>
      </c>
      <c r="BV23" t="s">
        <v>231</v>
      </c>
      <c r="BW23">
        <v>3</v>
      </c>
      <c r="BX23">
        <v>0.27</v>
      </c>
      <c r="BY23">
        <v>0.92</v>
      </c>
    </row>
    <row r="24" spans="1:77">
      <c r="A24" t="s">
        <v>38</v>
      </c>
      <c r="B24" t="s">
        <v>39</v>
      </c>
      <c r="C24">
        <v>3</v>
      </c>
      <c r="D24" t="s">
        <v>44</v>
      </c>
      <c r="E24">
        <v>15</v>
      </c>
      <c r="F24" t="s">
        <v>46</v>
      </c>
      <c r="G24">
        <v>7</v>
      </c>
      <c r="H24">
        <v>1052</v>
      </c>
      <c r="I24">
        <v>689</v>
      </c>
      <c r="J24">
        <v>65.489999999999995</v>
      </c>
      <c r="K24">
        <v>363</v>
      </c>
      <c r="L24">
        <v>34.51</v>
      </c>
      <c r="M24">
        <v>2</v>
      </c>
      <c r="N24">
        <v>0.19</v>
      </c>
      <c r="O24">
        <v>0.55000000000000004</v>
      </c>
      <c r="P24">
        <v>2</v>
      </c>
      <c r="Q24">
        <v>0.19</v>
      </c>
      <c r="R24">
        <v>0.55000000000000004</v>
      </c>
      <c r="S24">
        <v>359</v>
      </c>
      <c r="T24">
        <v>34.130000000000003</v>
      </c>
      <c r="U24">
        <v>98.9</v>
      </c>
      <c r="V24">
        <v>1</v>
      </c>
      <c r="W24" t="s">
        <v>214</v>
      </c>
      <c r="X24" t="s">
        <v>179</v>
      </c>
      <c r="Y24" t="s">
        <v>224</v>
      </c>
      <c r="Z24">
        <v>57</v>
      </c>
      <c r="AA24">
        <v>5.42</v>
      </c>
      <c r="AB24">
        <v>15.88</v>
      </c>
      <c r="AC24">
        <v>2</v>
      </c>
      <c r="AD24" t="s">
        <v>217</v>
      </c>
      <c r="AE24" t="s">
        <v>180</v>
      </c>
      <c r="AF24" t="s">
        <v>225</v>
      </c>
      <c r="AG24">
        <v>4</v>
      </c>
      <c r="AH24">
        <v>0.38</v>
      </c>
      <c r="AI24">
        <v>1.1100000000000001</v>
      </c>
      <c r="AJ24">
        <v>3</v>
      </c>
      <c r="AK24" t="s">
        <v>214</v>
      </c>
      <c r="AL24" t="s">
        <v>181</v>
      </c>
      <c r="AM24" t="s">
        <v>226</v>
      </c>
      <c r="AN24">
        <v>0</v>
      </c>
      <c r="AO24">
        <v>0</v>
      </c>
      <c r="AP24">
        <v>0</v>
      </c>
      <c r="AQ24">
        <v>4</v>
      </c>
      <c r="AR24" t="s">
        <v>217</v>
      </c>
      <c r="AS24" t="s">
        <v>182</v>
      </c>
      <c r="AT24" t="s">
        <v>227</v>
      </c>
      <c r="AU24">
        <v>3</v>
      </c>
      <c r="AV24">
        <v>0.28999999999999998</v>
      </c>
      <c r="AW24">
        <v>0.84</v>
      </c>
      <c r="AX24">
        <v>5</v>
      </c>
      <c r="AY24" t="s">
        <v>214</v>
      </c>
      <c r="AZ24" t="s">
        <v>183</v>
      </c>
      <c r="BA24" t="s">
        <v>228</v>
      </c>
      <c r="BB24">
        <v>228</v>
      </c>
      <c r="BC24">
        <v>21.67</v>
      </c>
      <c r="BD24">
        <v>63.51</v>
      </c>
      <c r="BE24">
        <v>6</v>
      </c>
      <c r="BF24" t="s">
        <v>214</v>
      </c>
      <c r="BG24" t="s">
        <v>184</v>
      </c>
      <c r="BH24" t="s">
        <v>229</v>
      </c>
      <c r="BI24">
        <v>58</v>
      </c>
      <c r="BJ24">
        <v>5.51</v>
      </c>
      <c r="BK24">
        <v>16.16</v>
      </c>
      <c r="BL24">
        <v>7</v>
      </c>
      <c r="BM24" t="s">
        <v>214</v>
      </c>
      <c r="BN24" t="s">
        <v>185</v>
      </c>
      <c r="BO24" t="s">
        <v>230</v>
      </c>
      <c r="BP24">
        <v>8</v>
      </c>
      <c r="BQ24">
        <v>0.76</v>
      </c>
      <c r="BR24">
        <v>2.23</v>
      </c>
      <c r="BS24">
        <v>8</v>
      </c>
      <c r="BT24" t="s">
        <v>217</v>
      </c>
      <c r="BU24" t="s">
        <v>186</v>
      </c>
      <c r="BV24" t="s">
        <v>231</v>
      </c>
      <c r="BW24">
        <v>1</v>
      </c>
      <c r="BX24">
        <v>0.1</v>
      </c>
      <c r="BY24">
        <v>0.28000000000000003</v>
      </c>
    </row>
    <row r="25" spans="1:77">
      <c r="A25" t="s">
        <v>38</v>
      </c>
      <c r="B25" t="s">
        <v>39</v>
      </c>
      <c r="C25">
        <v>3</v>
      </c>
      <c r="D25" t="s">
        <v>44</v>
      </c>
      <c r="E25">
        <v>15</v>
      </c>
      <c r="F25" t="s">
        <v>46</v>
      </c>
      <c r="G25">
        <v>8</v>
      </c>
      <c r="H25">
        <v>1124</v>
      </c>
      <c r="I25">
        <v>675</v>
      </c>
      <c r="J25">
        <v>60.05</v>
      </c>
      <c r="K25">
        <v>449</v>
      </c>
      <c r="L25">
        <v>39.950000000000003</v>
      </c>
      <c r="M25">
        <v>12</v>
      </c>
      <c r="N25">
        <v>1.07</v>
      </c>
      <c r="O25">
        <v>2.67</v>
      </c>
      <c r="P25">
        <v>3</v>
      </c>
      <c r="Q25">
        <v>0.27</v>
      </c>
      <c r="R25">
        <v>0.67</v>
      </c>
      <c r="S25">
        <v>434</v>
      </c>
      <c r="T25">
        <v>38.61</v>
      </c>
      <c r="U25">
        <v>96.66</v>
      </c>
      <c r="V25">
        <v>1</v>
      </c>
      <c r="W25" t="s">
        <v>214</v>
      </c>
      <c r="X25" t="s">
        <v>179</v>
      </c>
      <c r="Y25" t="s">
        <v>224</v>
      </c>
      <c r="Z25">
        <v>57</v>
      </c>
      <c r="AA25">
        <v>5.07</v>
      </c>
      <c r="AB25">
        <v>13.13</v>
      </c>
      <c r="AC25">
        <v>2</v>
      </c>
      <c r="AD25" t="s">
        <v>217</v>
      </c>
      <c r="AE25" t="s">
        <v>180</v>
      </c>
      <c r="AF25" t="s">
        <v>225</v>
      </c>
      <c r="AG25">
        <v>1</v>
      </c>
      <c r="AH25">
        <v>0.09</v>
      </c>
      <c r="AI25">
        <v>0.23</v>
      </c>
      <c r="AJ25">
        <v>3</v>
      </c>
      <c r="AK25" t="s">
        <v>214</v>
      </c>
      <c r="AL25" t="s">
        <v>181</v>
      </c>
      <c r="AM25" t="s">
        <v>226</v>
      </c>
      <c r="AN25">
        <v>2</v>
      </c>
      <c r="AO25">
        <v>0.18</v>
      </c>
      <c r="AP25">
        <v>0.46</v>
      </c>
      <c r="AQ25">
        <v>4</v>
      </c>
      <c r="AR25" t="s">
        <v>217</v>
      </c>
      <c r="AS25" t="s">
        <v>182</v>
      </c>
      <c r="AT25" t="s">
        <v>227</v>
      </c>
      <c r="AU25">
        <v>1</v>
      </c>
      <c r="AV25">
        <v>0.09</v>
      </c>
      <c r="AW25">
        <v>0.23</v>
      </c>
      <c r="AX25">
        <v>5</v>
      </c>
      <c r="AY25" t="s">
        <v>214</v>
      </c>
      <c r="AZ25" t="s">
        <v>183</v>
      </c>
      <c r="BA25" t="s">
        <v>228</v>
      </c>
      <c r="BB25">
        <v>290</v>
      </c>
      <c r="BC25">
        <v>25.8</v>
      </c>
      <c r="BD25">
        <v>66.819999999999993</v>
      </c>
      <c r="BE25">
        <v>6</v>
      </c>
      <c r="BF25" t="s">
        <v>214</v>
      </c>
      <c r="BG25" t="s">
        <v>184</v>
      </c>
      <c r="BH25" t="s">
        <v>229</v>
      </c>
      <c r="BI25">
        <v>75</v>
      </c>
      <c r="BJ25">
        <v>6.67</v>
      </c>
      <c r="BK25">
        <v>17.28</v>
      </c>
      <c r="BL25">
        <v>7</v>
      </c>
      <c r="BM25" t="s">
        <v>214</v>
      </c>
      <c r="BN25" t="s">
        <v>185</v>
      </c>
      <c r="BO25" t="s">
        <v>230</v>
      </c>
      <c r="BP25">
        <v>7</v>
      </c>
      <c r="BQ25">
        <v>0.62</v>
      </c>
      <c r="BR25">
        <v>1.61</v>
      </c>
      <c r="BS25">
        <v>8</v>
      </c>
      <c r="BT25" t="s">
        <v>217</v>
      </c>
      <c r="BU25" t="s">
        <v>186</v>
      </c>
      <c r="BV25" t="s">
        <v>231</v>
      </c>
      <c r="BW25">
        <v>1</v>
      </c>
      <c r="BX25">
        <v>0.09</v>
      </c>
      <c r="BY25">
        <v>0.23</v>
      </c>
    </row>
    <row r="26" spans="1:77">
      <c r="A26" t="s">
        <v>38</v>
      </c>
      <c r="B26" t="s">
        <v>39</v>
      </c>
      <c r="C26">
        <v>3</v>
      </c>
      <c r="D26" t="s">
        <v>44</v>
      </c>
      <c r="E26">
        <v>15</v>
      </c>
      <c r="F26" t="s">
        <v>46</v>
      </c>
      <c r="G26">
        <v>9</v>
      </c>
      <c r="H26">
        <v>959</v>
      </c>
      <c r="I26">
        <v>614</v>
      </c>
      <c r="J26">
        <v>64.03</v>
      </c>
      <c r="K26">
        <v>345</v>
      </c>
      <c r="L26">
        <v>35.97</v>
      </c>
      <c r="M26">
        <v>4</v>
      </c>
      <c r="N26">
        <v>0.42</v>
      </c>
      <c r="O26">
        <v>1.1599999999999999</v>
      </c>
      <c r="P26">
        <v>4</v>
      </c>
      <c r="Q26">
        <v>0.42</v>
      </c>
      <c r="R26">
        <v>1.1599999999999999</v>
      </c>
      <c r="S26">
        <v>337</v>
      </c>
      <c r="T26">
        <v>35.14</v>
      </c>
      <c r="U26">
        <v>97.68</v>
      </c>
      <c r="V26">
        <v>1</v>
      </c>
      <c r="W26" t="s">
        <v>214</v>
      </c>
      <c r="X26" t="s">
        <v>179</v>
      </c>
      <c r="Y26" t="s">
        <v>224</v>
      </c>
      <c r="Z26">
        <v>57</v>
      </c>
      <c r="AA26">
        <v>5.94</v>
      </c>
      <c r="AB26">
        <v>16.91</v>
      </c>
      <c r="AC26">
        <v>2</v>
      </c>
      <c r="AD26" t="s">
        <v>217</v>
      </c>
      <c r="AE26" t="s">
        <v>180</v>
      </c>
      <c r="AF26" t="s">
        <v>225</v>
      </c>
      <c r="AG26">
        <v>5</v>
      </c>
      <c r="AH26">
        <v>0.52</v>
      </c>
      <c r="AI26">
        <v>1.48</v>
      </c>
      <c r="AJ26">
        <v>3</v>
      </c>
      <c r="AK26" t="s">
        <v>214</v>
      </c>
      <c r="AL26" t="s">
        <v>181</v>
      </c>
      <c r="AM26" t="s">
        <v>226</v>
      </c>
      <c r="AN26">
        <v>3</v>
      </c>
      <c r="AO26">
        <v>0.31</v>
      </c>
      <c r="AP26">
        <v>0.89</v>
      </c>
      <c r="AQ26">
        <v>4</v>
      </c>
      <c r="AR26" t="s">
        <v>217</v>
      </c>
      <c r="AS26" t="s">
        <v>182</v>
      </c>
      <c r="AT26" t="s">
        <v>227</v>
      </c>
      <c r="AU26">
        <v>3</v>
      </c>
      <c r="AV26">
        <v>0.31</v>
      </c>
      <c r="AW26">
        <v>0.89</v>
      </c>
      <c r="AX26">
        <v>5</v>
      </c>
      <c r="AY26" t="s">
        <v>214</v>
      </c>
      <c r="AZ26" t="s">
        <v>183</v>
      </c>
      <c r="BA26" t="s">
        <v>228</v>
      </c>
      <c r="BB26">
        <v>210</v>
      </c>
      <c r="BC26">
        <v>21.9</v>
      </c>
      <c r="BD26">
        <v>62.31</v>
      </c>
      <c r="BE26">
        <v>6</v>
      </c>
      <c r="BF26" t="s">
        <v>214</v>
      </c>
      <c r="BG26" t="s">
        <v>184</v>
      </c>
      <c r="BH26" t="s">
        <v>229</v>
      </c>
      <c r="BI26">
        <v>51</v>
      </c>
      <c r="BJ26">
        <v>5.32</v>
      </c>
      <c r="BK26">
        <v>15.13</v>
      </c>
      <c r="BL26">
        <v>7</v>
      </c>
      <c r="BM26" t="s">
        <v>214</v>
      </c>
      <c r="BN26" t="s">
        <v>185</v>
      </c>
      <c r="BO26" t="s">
        <v>230</v>
      </c>
      <c r="BP26">
        <v>7</v>
      </c>
      <c r="BQ26">
        <v>0.73</v>
      </c>
      <c r="BR26">
        <v>2.08</v>
      </c>
      <c r="BS26">
        <v>8</v>
      </c>
      <c r="BT26" t="s">
        <v>217</v>
      </c>
      <c r="BU26" t="s">
        <v>186</v>
      </c>
      <c r="BV26" t="s">
        <v>231</v>
      </c>
      <c r="BW26">
        <v>1</v>
      </c>
      <c r="BX26">
        <v>0.1</v>
      </c>
      <c r="BY26">
        <v>0.3</v>
      </c>
    </row>
    <row r="27" spans="1:77">
      <c r="A27" t="s">
        <v>38</v>
      </c>
      <c r="B27" t="s">
        <v>39</v>
      </c>
      <c r="C27">
        <v>3</v>
      </c>
      <c r="D27" t="s">
        <v>44</v>
      </c>
      <c r="E27">
        <v>15</v>
      </c>
      <c r="F27" t="s">
        <v>46</v>
      </c>
      <c r="G27">
        <v>10</v>
      </c>
      <c r="H27">
        <v>1363</v>
      </c>
      <c r="I27">
        <v>865</v>
      </c>
      <c r="J27">
        <v>63.46</v>
      </c>
      <c r="K27">
        <v>498</v>
      </c>
      <c r="L27">
        <v>36.54</v>
      </c>
      <c r="M27">
        <v>5</v>
      </c>
      <c r="N27">
        <v>0.37</v>
      </c>
      <c r="O27">
        <v>1</v>
      </c>
      <c r="P27">
        <v>3</v>
      </c>
      <c r="Q27">
        <v>0.22</v>
      </c>
      <c r="R27">
        <v>0.6</v>
      </c>
      <c r="S27">
        <v>490</v>
      </c>
      <c r="T27">
        <v>35.950000000000003</v>
      </c>
      <c r="U27">
        <v>98.39</v>
      </c>
      <c r="V27">
        <v>1</v>
      </c>
      <c r="W27" t="s">
        <v>214</v>
      </c>
      <c r="X27" t="s">
        <v>179</v>
      </c>
      <c r="Y27" t="s">
        <v>224</v>
      </c>
      <c r="Z27">
        <v>136</v>
      </c>
      <c r="AA27">
        <v>9.98</v>
      </c>
      <c r="AB27">
        <v>27.76</v>
      </c>
      <c r="AC27">
        <v>2</v>
      </c>
      <c r="AD27" t="s">
        <v>217</v>
      </c>
      <c r="AE27" t="s">
        <v>180</v>
      </c>
      <c r="AF27" t="s">
        <v>225</v>
      </c>
      <c r="AG27">
        <v>18</v>
      </c>
      <c r="AH27">
        <v>1.32</v>
      </c>
      <c r="AI27">
        <v>3.67</v>
      </c>
      <c r="AJ27">
        <v>3</v>
      </c>
      <c r="AK27" t="s">
        <v>214</v>
      </c>
      <c r="AL27" t="s">
        <v>181</v>
      </c>
      <c r="AM27" t="s">
        <v>226</v>
      </c>
      <c r="AN27">
        <v>14</v>
      </c>
      <c r="AO27">
        <v>1.03</v>
      </c>
      <c r="AP27">
        <v>2.86</v>
      </c>
      <c r="AQ27">
        <v>4</v>
      </c>
      <c r="AR27" t="s">
        <v>217</v>
      </c>
      <c r="AS27" t="s">
        <v>182</v>
      </c>
      <c r="AT27" t="s">
        <v>227</v>
      </c>
      <c r="AU27">
        <v>4</v>
      </c>
      <c r="AV27">
        <v>0.28999999999999998</v>
      </c>
      <c r="AW27">
        <v>0.82</v>
      </c>
      <c r="AX27">
        <v>5</v>
      </c>
      <c r="AY27" t="s">
        <v>214</v>
      </c>
      <c r="AZ27" t="s">
        <v>183</v>
      </c>
      <c r="BA27" t="s">
        <v>228</v>
      </c>
      <c r="BB27">
        <v>197</v>
      </c>
      <c r="BC27">
        <v>14.45</v>
      </c>
      <c r="BD27">
        <v>40.200000000000003</v>
      </c>
      <c r="BE27">
        <v>6</v>
      </c>
      <c r="BF27" t="s">
        <v>214</v>
      </c>
      <c r="BG27" t="s">
        <v>184</v>
      </c>
      <c r="BH27" t="s">
        <v>229</v>
      </c>
      <c r="BI27">
        <v>92</v>
      </c>
      <c r="BJ27">
        <v>6.75</v>
      </c>
      <c r="BK27">
        <v>18.78</v>
      </c>
      <c r="BL27">
        <v>7</v>
      </c>
      <c r="BM27" t="s">
        <v>214</v>
      </c>
      <c r="BN27" t="s">
        <v>185</v>
      </c>
      <c r="BO27" t="s">
        <v>230</v>
      </c>
      <c r="BP27">
        <v>25</v>
      </c>
      <c r="BQ27">
        <v>1.83</v>
      </c>
      <c r="BR27">
        <v>5.0999999999999996</v>
      </c>
      <c r="BS27">
        <v>8</v>
      </c>
      <c r="BT27" t="s">
        <v>217</v>
      </c>
      <c r="BU27" t="s">
        <v>186</v>
      </c>
      <c r="BV27" t="s">
        <v>231</v>
      </c>
      <c r="BW27">
        <v>4</v>
      </c>
      <c r="BX27">
        <v>0.28999999999999998</v>
      </c>
      <c r="BY27">
        <v>0.82</v>
      </c>
    </row>
    <row r="28" spans="1:77">
      <c r="A28" t="s">
        <v>38</v>
      </c>
      <c r="B28" t="s">
        <v>39</v>
      </c>
      <c r="C28">
        <v>3</v>
      </c>
      <c r="D28" t="s">
        <v>44</v>
      </c>
      <c r="E28">
        <v>15</v>
      </c>
      <c r="F28" t="s">
        <v>46</v>
      </c>
      <c r="G28">
        <v>11</v>
      </c>
      <c r="H28">
        <v>1429</v>
      </c>
      <c r="I28">
        <v>908</v>
      </c>
      <c r="J28">
        <v>63.54</v>
      </c>
      <c r="K28">
        <v>521</v>
      </c>
      <c r="L28">
        <v>36.46</v>
      </c>
      <c r="M28">
        <v>14</v>
      </c>
      <c r="N28">
        <v>0.98</v>
      </c>
      <c r="O28">
        <v>2.69</v>
      </c>
      <c r="P28">
        <v>4</v>
      </c>
      <c r="Q28">
        <v>0.28000000000000003</v>
      </c>
      <c r="R28">
        <v>0.77</v>
      </c>
      <c r="S28">
        <v>503</v>
      </c>
      <c r="T28">
        <v>35.200000000000003</v>
      </c>
      <c r="U28">
        <v>96.55</v>
      </c>
      <c r="V28">
        <v>1</v>
      </c>
      <c r="W28" t="s">
        <v>214</v>
      </c>
      <c r="X28" t="s">
        <v>179</v>
      </c>
      <c r="Y28" t="s">
        <v>224</v>
      </c>
      <c r="Z28">
        <v>96</v>
      </c>
      <c r="AA28">
        <v>6.72</v>
      </c>
      <c r="AB28">
        <v>19.09</v>
      </c>
      <c r="AC28">
        <v>2</v>
      </c>
      <c r="AD28" t="s">
        <v>217</v>
      </c>
      <c r="AE28" t="s">
        <v>180</v>
      </c>
      <c r="AF28" t="s">
        <v>225</v>
      </c>
      <c r="AG28">
        <v>14</v>
      </c>
      <c r="AH28">
        <v>0.98</v>
      </c>
      <c r="AI28">
        <v>2.78</v>
      </c>
      <c r="AJ28">
        <v>3</v>
      </c>
      <c r="AK28" t="s">
        <v>214</v>
      </c>
      <c r="AL28" t="s">
        <v>181</v>
      </c>
      <c r="AM28" t="s">
        <v>226</v>
      </c>
      <c r="AN28">
        <v>3</v>
      </c>
      <c r="AO28">
        <v>0.21</v>
      </c>
      <c r="AP28">
        <v>0.6</v>
      </c>
      <c r="AQ28">
        <v>4</v>
      </c>
      <c r="AR28" t="s">
        <v>217</v>
      </c>
      <c r="AS28" t="s">
        <v>182</v>
      </c>
      <c r="AT28" t="s">
        <v>227</v>
      </c>
      <c r="AU28">
        <v>5</v>
      </c>
      <c r="AV28">
        <v>0.35</v>
      </c>
      <c r="AW28">
        <v>0.99</v>
      </c>
      <c r="AX28">
        <v>5</v>
      </c>
      <c r="AY28" t="s">
        <v>214</v>
      </c>
      <c r="AZ28" t="s">
        <v>183</v>
      </c>
      <c r="BA28" t="s">
        <v>228</v>
      </c>
      <c r="BB28">
        <v>277</v>
      </c>
      <c r="BC28">
        <v>19.38</v>
      </c>
      <c r="BD28">
        <v>55.07</v>
      </c>
      <c r="BE28">
        <v>6</v>
      </c>
      <c r="BF28" t="s">
        <v>214</v>
      </c>
      <c r="BG28" t="s">
        <v>184</v>
      </c>
      <c r="BH28" t="s">
        <v>229</v>
      </c>
      <c r="BI28">
        <v>92</v>
      </c>
      <c r="BJ28">
        <v>6.44</v>
      </c>
      <c r="BK28">
        <v>18.29</v>
      </c>
      <c r="BL28">
        <v>7</v>
      </c>
      <c r="BM28" t="s">
        <v>214</v>
      </c>
      <c r="BN28" t="s">
        <v>185</v>
      </c>
      <c r="BO28" t="s">
        <v>230</v>
      </c>
      <c r="BP28">
        <v>13</v>
      </c>
      <c r="BQ28">
        <v>0.91</v>
      </c>
      <c r="BR28">
        <v>2.58</v>
      </c>
      <c r="BS28">
        <v>8</v>
      </c>
      <c r="BT28" t="s">
        <v>217</v>
      </c>
      <c r="BU28" t="s">
        <v>186</v>
      </c>
      <c r="BV28" t="s">
        <v>231</v>
      </c>
      <c r="BW28">
        <v>3</v>
      </c>
      <c r="BX28">
        <v>0.21</v>
      </c>
      <c r="BY28">
        <v>0.6</v>
      </c>
    </row>
    <row r="29" spans="1:77">
      <c r="A29" t="s">
        <v>38</v>
      </c>
      <c r="B29" t="s">
        <v>39</v>
      </c>
      <c r="C29">
        <v>3</v>
      </c>
      <c r="D29" t="s">
        <v>44</v>
      </c>
      <c r="E29">
        <v>15</v>
      </c>
      <c r="F29" t="s">
        <v>46</v>
      </c>
      <c r="G29">
        <v>12</v>
      </c>
      <c r="H29">
        <v>1764</v>
      </c>
      <c r="I29">
        <v>1149</v>
      </c>
      <c r="J29">
        <v>65.14</v>
      </c>
      <c r="K29">
        <v>615</v>
      </c>
      <c r="L29">
        <v>34.86</v>
      </c>
      <c r="M29">
        <v>9</v>
      </c>
      <c r="N29">
        <v>0.51</v>
      </c>
      <c r="O29">
        <v>1.46</v>
      </c>
      <c r="P29">
        <v>6</v>
      </c>
      <c r="Q29">
        <v>0.34</v>
      </c>
      <c r="R29">
        <v>0.98</v>
      </c>
      <c r="S29">
        <v>600</v>
      </c>
      <c r="T29">
        <v>34.01</v>
      </c>
      <c r="U29">
        <v>97.56</v>
      </c>
      <c r="V29">
        <v>1</v>
      </c>
      <c r="W29" t="s">
        <v>214</v>
      </c>
      <c r="X29" t="s">
        <v>179</v>
      </c>
      <c r="Y29" t="s">
        <v>224</v>
      </c>
      <c r="Z29">
        <v>117</v>
      </c>
      <c r="AA29">
        <v>6.63</v>
      </c>
      <c r="AB29">
        <v>19.5</v>
      </c>
      <c r="AC29">
        <v>2</v>
      </c>
      <c r="AD29" t="s">
        <v>217</v>
      </c>
      <c r="AE29" t="s">
        <v>180</v>
      </c>
      <c r="AF29" t="s">
        <v>225</v>
      </c>
      <c r="AG29">
        <v>10</v>
      </c>
      <c r="AH29">
        <v>0.56999999999999995</v>
      </c>
      <c r="AI29">
        <v>1.67</v>
      </c>
      <c r="AJ29">
        <v>3</v>
      </c>
      <c r="AK29" t="s">
        <v>214</v>
      </c>
      <c r="AL29" t="s">
        <v>181</v>
      </c>
      <c r="AM29" t="s">
        <v>226</v>
      </c>
      <c r="AN29">
        <v>2</v>
      </c>
      <c r="AO29">
        <v>0.11</v>
      </c>
      <c r="AP29">
        <v>0.33</v>
      </c>
      <c r="AQ29">
        <v>4</v>
      </c>
      <c r="AR29" t="s">
        <v>217</v>
      </c>
      <c r="AS29" t="s">
        <v>182</v>
      </c>
      <c r="AT29" t="s">
        <v>227</v>
      </c>
      <c r="AU29">
        <v>6</v>
      </c>
      <c r="AV29">
        <v>0.34</v>
      </c>
      <c r="AW29">
        <v>1</v>
      </c>
      <c r="AX29">
        <v>5</v>
      </c>
      <c r="AY29" t="s">
        <v>214</v>
      </c>
      <c r="AZ29" t="s">
        <v>183</v>
      </c>
      <c r="BA29" t="s">
        <v>228</v>
      </c>
      <c r="BB29">
        <v>306</v>
      </c>
      <c r="BC29">
        <v>17.350000000000001</v>
      </c>
      <c r="BD29">
        <v>51</v>
      </c>
      <c r="BE29">
        <v>6</v>
      </c>
      <c r="BF29" t="s">
        <v>214</v>
      </c>
      <c r="BG29" t="s">
        <v>184</v>
      </c>
      <c r="BH29" t="s">
        <v>229</v>
      </c>
      <c r="BI29">
        <v>135</v>
      </c>
      <c r="BJ29">
        <v>7.65</v>
      </c>
      <c r="BK29">
        <v>22.5</v>
      </c>
      <c r="BL29">
        <v>7</v>
      </c>
      <c r="BM29" t="s">
        <v>214</v>
      </c>
      <c r="BN29" t="s">
        <v>185</v>
      </c>
      <c r="BO29" t="s">
        <v>230</v>
      </c>
      <c r="BP29">
        <v>18</v>
      </c>
      <c r="BQ29">
        <v>1.02</v>
      </c>
      <c r="BR29">
        <v>3</v>
      </c>
      <c r="BS29">
        <v>8</v>
      </c>
      <c r="BT29" t="s">
        <v>217</v>
      </c>
      <c r="BU29" t="s">
        <v>186</v>
      </c>
      <c r="BV29" t="s">
        <v>231</v>
      </c>
      <c r="BW29">
        <v>6</v>
      </c>
      <c r="BX29">
        <v>0.34</v>
      </c>
      <c r="BY29">
        <v>1</v>
      </c>
    </row>
    <row r="30" spans="1:77">
      <c r="A30" t="s">
        <v>38</v>
      </c>
      <c r="B30" t="s">
        <v>39</v>
      </c>
      <c r="C30">
        <v>3</v>
      </c>
      <c r="D30" t="s">
        <v>44</v>
      </c>
      <c r="E30">
        <v>15</v>
      </c>
      <c r="F30" t="s">
        <v>46</v>
      </c>
      <c r="G30">
        <v>13</v>
      </c>
      <c r="H30">
        <v>1421</v>
      </c>
      <c r="I30">
        <v>876</v>
      </c>
      <c r="J30">
        <v>61.65</v>
      </c>
      <c r="K30">
        <v>545</v>
      </c>
      <c r="L30">
        <v>38.35</v>
      </c>
      <c r="M30">
        <v>5</v>
      </c>
      <c r="N30">
        <v>0.35</v>
      </c>
      <c r="O30">
        <v>0.92</v>
      </c>
      <c r="P30">
        <v>2</v>
      </c>
      <c r="Q30">
        <v>0.14000000000000001</v>
      </c>
      <c r="R30">
        <v>0.37</v>
      </c>
      <c r="S30">
        <v>538</v>
      </c>
      <c r="T30">
        <v>37.86</v>
      </c>
      <c r="U30">
        <v>98.72</v>
      </c>
      <c r="V30">
        <v>1</v>
      </c>
      <c r="W30" t="s">
        <v>214</v>
      </c>
      <c r="X30" t="s">
        <v>179</v>
      </c>
      <c r="Y30" t="s">
        <v>224</v>
      </c>
      <c r="Z30">
        <v>95</v>
      </c>
      <c r="AA30">
        <v>6.69</v>
      </c>
      <c r="AB30">
        <v>17.66</v>
      </c>
      <c r="AC30">
        <v>2</v>
      </c>
      <c r="AD30" t="s">
        <v>217</v>
      </c>
      <c r="AE30" t="s">
        <v>180</v>
      </c>
      <c r="AF30" t="s">
        <v>225</v>
      </c>
      <c r="AG30">
        <v>6</v>
      </c>
      <c r="AH30">
        <v>0.42</v>
      </c>
      <c r="AI30">
        <v>1.1200000000000001</v>
      </c>
      <c r="AJ30">
        <v>3</v>
      </c>
      <c r="AK30" t="s">
        <v>214</v>
      </c>
      <c r="AL30" t="s">
        <v>181</v>
      </c>
      <c r="AM30" t="s">
        <v>226</v>
      </c>
      <c r="AN30">
        <v>3</v>
      </c>
      <c r="AO30">
        <v>0.21</v>
      </c>
      <c r="AP30">
        <v>0.56000000000000005</v>
      </c>
      <c r="AQ30">
        <v>4</v>
      </c>
      <c r="AR30" t="s">
        <v>217</v>
      </c>
      <c r="AS30" t="s">
        <v>182</v>
      </c>
      <c r="AT30" t="s">
        <v>227</v>
      </c>
      <c r="AU30">
        <v>5</v>
      </c>
      <c r="AV30">
        <v>0.35</v>
      </c>
      <c r="AW30">
        <v>0.93</v>
      </c>
      <c r="AX30">
        <v>5</v>
      </c>
      <c r="AY30" t="s">
        <v>214</v>
      </c>
      <c r="AZ30" t="s">
        <v>183</v>
      </c>
      <c r="BA30" t="s">
        <v>228</v>
      </c>
      <c r="BB30">
        <v>245</v>
      </c>
      <c r="BC30">
        <v>17.239999999999998</v>
      </c>
      <c r="BD30">
        <v>45.54</v>
      </c>
      <c r="BE30">
        <v>6</v>
      </c>
      <c r="BF30" t="s">
        <v>214</v>
      </c>
      <c r="BG30" t="s">
        <v>184</v>
      </c>
      <c r="BH30" t="s">
        <v>229</v>
      </c>
      <c r="BI30">
        <v>175</v>
      </c>
      <c r="BJ30">
        <v>12.32</v>
      </c>
      <c r="BK30">
        <v>32.53</v>
      </c>
      <c r="BL30">
        <v>7</v>
      </c>
      <c r="BM30" t="s">
        <v>214</v>
      </c>
      <c r="BN30" t="s">
        <v>185</v>
      </c>
      <c r="BO30" t="s">
        <v>230</v>
      </c>
      <c r="BP30">
        <v>5</v>
      </c>
      <c r="BQ30">
        <v>0.35</v>
      </c>
      <c r="BR30">
        <v>0.93</v>
      </c>
      <c r="BS30">
        <v>8</v>
      </c>
      <c r="BT30" t="s">
        <v>217</v>
      </c>
      <c r="BU30" t="s">
        <v>186</v>
      </c>
      <c r="BV30" t="s">
        <v>231</v>
      </c>
      <c r="BW30">
        <v>4</v>
      </c>
      <c r="BX30">
        <v>0.28000000000000003</v>
      </c>
      <c r="BY30">
        <v>0.74</v>
      </c>
    </row>
    <row r="31" spans="1:77">
      <c r="A31" t="s">
        <v>38</v>
      </c>
      <c r="B31" t="s">
        <v>39</v>
      </c>
      <c r="C31">
        <v>3</v>
      </c>
      <c r="D31" t="s">
        <v>44</v>
      </c>
      <c r="E31">
        <v>15</v>
      </c>
      <c r="F31" t="s">
        <v>46</v>
      </c>
      <c r="G31">
        <v>14</v>
      </c>
      <c r="H31">
        <v>1645</v>
      </c>
      <c r="I31">
        <v>1123</v>
      </c>
      <c r="J31">
        <v>68.27</v>
      </c>
      <c r="K31">
        <v>522</v>
      </c>
      <c r="L31">
        <v>31.73</v>
      </c>
      <c r="M31">
        <v>3</v>
      </c>
      <c r="N31">
        <v>0.18</v>
      </c>
      <c r="O31">
        <v>0.56999999999999995</v>
      </c>
      <c r="P31">
        <v>12</v>
      </c>
      <c r="Q31">
        <v>0.73</v>
      </c>
      <c r="R31">
        <v>2.2999999999999998</v>
      </c>
      <c r="S31">
        <v>507</v>
      </c>
      <c r="T31">
        <v>30.82</v>
      </c>
      <c r="U31">
        <v>97.13</v>
      </c>
      <c r="V31">
        <v>1</v>
      </c>
      <c r="W31" t="s">
        <v>214</v>
      </c>
      <c r="X31" t="s">
        <v>179</v>
      </c>
      <c r="Y31" t="s">
        <v>224</v>
      </c>
      <c r="Z31">
        <v>117</v>
      </c>
      <c r="AA31">
        <v>7.11</v>
      </c>
      <c r="AB31">
        <v>23.08</v>
      </c>
      <c r="AC31">
        <v>2</v>
      </c>
      <c r="AD31" t="s">
        <v>217</v>
      </c>
      <c r="AE31" t="s">
        <v>180</v>
      </c>
      <c r="AF31" t="s">
        <v>225</v>
      </c>
      <c r="AG31">
        <v>10</v>
      </c>
      <c r="AH31">
        <v>0.61</v>
      </c>
      <c r="AI31">
        <v>1.97</v>
      </c>
      <c r="AJ31">
        <v>3</v>
      </c>
      <c r="AK31" t="s">
        <v>214</v>
      </c>
      <c r="AL31" t="s">
        <v>181</v>
      </c>
      <c r="AM31" t="s">
        <v>226</v>
      </c>
      <c r="AN31">
        <v>6</v>
      </c>
      <c r="AO31">
        <v>0.36</v>
      </c>
      <c r="AP31">
        <v>1.18</v>
      </c>
      <c r="AQ31">
        <v>4</v>
      </c>
      <c r="AR31" t="s">
        <v>217</v>
      </c>
      <c r="AS31" t="s">
        <v>182</v>
      </c>
      <c r="AT31" t="s">
        <v>227</v>
      </c>
      <c r="AU31">
        <v>6</v>
      </c>
      <c r="AV31">
        <v>0.36</v>
      </c>
      <c r="AW31">
        <v>1.18</v>
      </c>
      <c r="AX31">
        <v>5</v>
      </c>
      <c r="AY31" t="s">
        <v>214</v>
      </c>
      <c r="AZ31" t="s">
        <v>183</v>
      </c>
      <c r="BA31" t="s">
        <v>228</v>
      </c>
      <c r="BB31">
        <v>240</v>
      </c>
      <c r="BC31">
        <v>14.59</v>
      </c>
      <c r="BD31">
        <v>47.34</v>
      </c>
      <c r="BE31">
        <v>6</v>
      </c>
      <c r="BF31" t="s">
        <v>214</v>
      </c>
      <c r="BG31" t="s">
        <v>184</v>
      </c>
      <c r="BH31" t="s">
        <v>229</v>
      </c>
      <c r="BI31">
        <v>105</v>
      </c>
      <c r="BJ31">
        <v>6.38</v>
      </c>
      <c r="BK31">
        <v>20.71</v>
      </c>
      <c r="BL31">
        <v>7</v>
      </c>
      <c r="BM31" t="s">
        <v>214</v>
      </c>
      <c r="BN31" t="s">
        <v>185</v>
      </c>
      <c r="BO31" t="s">
        <v>230</v>
      </c>
      <c r="BP31">
        <v>16</v>
      </c>
      <c r="BQ31">
        <v>0.97</v>
      </c>
      <c r="BR31">
        <v>3.16</v>
      </c>
      <c r="BS31">
        <v>8</v>
      </c>
      <c r="BT31" t="s">
        <v>217</v>
      </c>
      <c r="BU31" t="s">
        <v>186</v>
      </c>
      <c r="BV31" t="s">
        <v>231</v>
      </c>
      <c r="BW31">
        <v>7</v>
      </c>
      <c r="BX31">
        <v>0.43</v>
      </c>
      <c r="BY31">
        <v>1.38</v>
      </c>
    </row>
    <row r="32" spans="1:77">
      <c r="A32" t="s">
        <v>38</v>
      </c>
      <c r="B32" t="s">
        <v>39</v>
      </c>
      <c r="C32">
        <v>1</v>
      </c>
      <c r="D32" t="s">
        <v>40</v>
      </c>
      <c r="E32">
        <v>16</v>
      </c>
      <c r="F32" t="s">
        <v>47</v>
      </c>
      <c r="G32">
        <v>1</v>
      </c>
      <c r="H32">
        <v>606</v>
      </c>
      <c r="I32">
        <v>340</v>
      </c>
      <c r="J32">
        <v>56.11</v>
      </c>
      <c r="K32">
        <v>266</v>
      </c>
      <c r="L32">
        <v>43.89</v>
      </c>
      <c r="M32">
        <v>3</v>
      </c>
      <c r="N32">
        <v>0.5</v>
      </c>
      <c r="O32">
        <v>1.1299999999999999</v>
      </c>
      <c r="P32">
        <v>2</v>
      </c>
      <c r="Q32">
        <v>0.33</v>
      </c>
      <c r="R32">
        <v>0.75</v>
      </c>
      <c r="S32">
        <v>261</v>
      </c>
      <c r="T32">
        <v>43.07</v>
      </c>
      <c r="U32">
        <v>98.12</v>
      </c>
      <c r="V32">
        <v>1</v>
      </c>
      <c r="W32" t="s">
        <v>214</v>
      </c>
      <c r="X32" t="s">
        <v>163</v>
      </c>
      <c r="Y32" t="s">
        <v>215</v>
      </c>
      <c r="Z32">
        <v>46</v>
      </c>
      <c r="AA32">
        <v>7.59</v>
      </c>
      <c r="AB32">
        <v>17.62</v>
      </c>
      <c r="AC32">
        <v>2</v>
      </c>
      <c r="AD32" t="s">
        <v>214</v>
      </c>
      <c r="AE32" t="s">
        <v>164</v>
      </c>
      <c r="AF32" t="s">
        <v>216</v>
      </c>
      <c r="AG32">
        <v>0</v>
      </c>
      <c r="AH32">
        <v>0</v>
      </c>
      <c r="AI32">
        <v>0</v>
      </c>
      <c r="AJ32">
        <v>3</v>
      </c>
      <c r="AK32" t="s">
        <v>217</v>
      </c>
      <c r="AL32" t="s">
        <v>165</v>
      </c>
      <c r="AM32" t="s">
        <v>218</v>
      </c>
      <c r="AN32">
        <v>123</v>
      </c>
      <c r="AO32">
        <v>20.3</v>
      </c>
      <c r="AP32">
        <v>47.13</v>
      </c>
      <c r="AQ32">
        <v>4</v>
      </c>
      <c r="AR32" t="s">
        <v>214</v>
      </c>
      <c r="AS32" t="s">
        <v>166</v>
      </c>
      <c r="AT32" t="s">
        <v>219</v>
      </c>
      <c r="AU32">
        <v>6</v>
      </c>
      <c r="AV32">
        <v>0.99</v>
      </c>
      <c r="AW32">
        <v>2.2999999999999998</v>
      </c>
      <c r="AX32">
        <v>5</v>
      </c>
      <c r="AY32" t="s">
        <v>214</v>
      </c>
      <c r="AZ32" t="s">
        <v>167</v>
      </c>
      <c r="BA32" t="s">
        <v>220</v>
      </c>
      <c r="BB32">
        <v>1</v>
      </c>
      <c r="BC32">
        <v>0.17</v>
      </c>
      <c r="BD32">
        <v>0.38</v>
      </c>
      <c r="BE32">
        <v>6</v>
      </c>
      <c r="BF32" t="s">
        <v>214</v>
      </c>
      <c r="BG32" t="s">
        <v>168</v>
      </c>
      <c r="BH32" t="s">
        <v>221</v>
      </c>
      <c r="BI32">
        <v>4</v>
      </c>
      <c r="BJ32">
        <v>0.66</v>
      </c>
      <c r="BK32">
        <v>1.53</v>
      </c>
      <c r="BL32">
        <v>7</v>
      </c>
      <c r="BM32" t="s">
        <v>214</v>
      </c>
      <c r="BN32" t="s">
        <v>169</v>
      </c>
      <c r="BO32" t="s">
        <v>222</v>
      </c>
      <c r="BP32">
        <v>3</v>
      </c>
      <c r="BQ32">
        <v>0.5</v>
      </c>
      <c r="BR32">
        <v>1.1499999999999999</v>
      </c>
      <c r="BS32">
        <v>8</v>
      </c>
      <c r="BT32" t="s">
        <v>214</v>
      </c>
      <c r="BU32" t="s">
        <v>170</v>
      </c>
      <c r="BV32" t="s">
        <v>223</v>
      </c>
      <c r="BW32">
        <v>78</v>
      </c>
      <c r="BX32">
        <v>12.87</v>
      </c>
      <c r="BY32">
        <v>29.89</v>
      </c>
    </row>
    <row r="33" spans="1:98">
      <c r="A33" t="s">
        <v>38</v>
      </c>
      <c r="B33" t="s">
        <v>39</v>
      </c>
      <c r="C33">
        <v>1</v>
      </c>
      <c r="D33" t="s">
        <v>40</v>
      </c>
      <c r="E33">
        <v>16</v>
      </c>
      <c r="F33" t="s">
        <v>47</v>
      </c>
      <c r="G33">
        <v>2</v>
      </c>
      <c r="H33">
        <v>237</v>
      </c>
      <c r="I33">
        <v>148</v>
      </c>
      <c r="J33">
        <v>62.45</v>
      </c>
      <c r="K33">
        <v>89</v>
      </c>
      <c r="L33">
        <v>37.549999999999997</v>
      </c>
      <c r="M33">
        <v>1</v>
      </c>
      <c r="N33">
        <v>0.42</v>
      </c>
      <c r="O33">
        <v>1.1200000000000001</v>
      </c>
      <c r="P33">
        <v>0</v>
      </c>
      <c r="Q33">
        <v>0</v>
      </c>
      <c r="R33">
        <v>0</v>
      </c>
      <c r="S33">
        <v>88</v>
      </c>
      <c r="T33">
        <v>37.130000000000003</v>
      </c>
      <c r="U33">
        <v>98.88</v>
      </c>
      <c r="V33">
        <v>1</v>
      </c>
      <c r="W33" t="s">
        <v>214</v>
      </c>
      <c r="X33" t="s">
        <v>163</v>
      </c>
      <c r="Y33" t="s">
        <v>215</v>
      </c>
      <c r="Z33">
        <v>44</v>
      </c>
      <c r="AA33">
        <v>18.57</v>
      </c>
      <c r="AB33">
        <v>50</v>
      </c>
      <c r="AC33">
        <v>2</v>
      </c>
      <c r="AD33" t="s">
        <v>214</v>
      </c>
      <c r="AE33" t="s">
        <v>164</v>
      </c>
      <c r="AF33" t="s">
        <v>216</v>
      </c>
      <c r="AG33">
        <v>0</v>
      </c>
      <c r="AH33">
        <v>0</v>
      </c>
      <c r="AI33">
        <v>0</v>
      </c>
      <c r="AJ33">
        <v>3</v>
      </c>
      <c r="AK33" t="s">
        <v>217</v>
      </c>
      <c r="AL33" t="s">
        <v>165</v>
      </c>
      <c r="AM33" t="s">
        <v>218</v>
      </c>
      <c r="AN33">
        <v>32</v>
      </c>
      <c r="AO33">
        <v>13.5</v>
      </c>
      <c r="AP33">
        <v>36.36</v>
      </c>
      <c r="AQ33">
        <v>4</v>
      </c>
      <c r="AR33" t="s">
        <v>214</v>
      </c>
      <c r="AS33" t="s">
        <v>166</v>
      </c>
      <c r="AT33" t="s">
        <v>219</v>
      </c>
      <c r="AU33">
        <v>0</v>
      </c>
      <c r="AV33">
        <v>0</v>
      </c>
      <c r="AW33">
        <v>0</v>
      </c>
      <c r="AX33">
        <v>5</v>
      </c>
      <c r="AY33" t="s">
        <v>214</v>
      </c>
      <c r="AZ33" t="s">
        <v>167</v>
      </c>
      <c r="BA33" t="s">
        <v>220</v>
      </c>
      <c r="BB33">
        <v>0</v>
      </c>
      <c r="BC33">
        <v>0</v>
      </c>
      <c r="BD33">
        <v>0</v>
      </c>
      <c r="BE33">
        <v>6</v>
      </c>
      <c r="BF33" t="s">
        <v>214</v>
      </c>
      <c r="BG33" t="s">
        <v>168</v>
      </c>
      <c r="BH33" t="s">
        <v>221</v>
      </c>
      <c r="BI33">
        <v>1</v>
      </c>
      <c r="BJ33">
        <v>0.42</v>
      </c>
      <c r="BK33">
        <v>1.1399999999999999</v>
      </c>
      <c r="BL33">
        <v>7</v>
      </c>
      <c r="BM33" t="s">
        <v>214</v>
      </c>
      <c r="BN33" t="s">
        <v>169</v>
      </c>
      <c r="BO33" t="s">
        <v>222</v>
      </c>
      <c r="BP33">
        <v>2</v>
      </c>
      <c r="BQ33">
        <v>0.84</v>
      </c>
      <c r="BR33">
        <v>2.27</v>
      </c>
      <c r="BS33">
        <v>8</v>
      </c>
      <c r="BT33" t="s">
        <v>214</v>
      </c>
      <c r="BU33" t="s">
        <v>170</v>
      </c>
      <c r="BV33" t="s">
        <v>223</v>
      </c>
      <c r="BW33">
        <v>9</v>
      </c>
      <c r="BX33">
        <v>3.8</v>
      </c>
      <c r="BY33">
        <v>10.23</v>
      </c>
    </row>
    <row r="34" spans="1:98">
      <c r="A34" t="s">
        <v>38</v>
      </c>
      <c r="B34" t="s">
        <v>39</v>
      </c>
      <c r="C34">
        <v>1</v>
      </c>
      <c r="D34" t="s">
        <v>40</v>
      </c>
      <c r="E34">
        <v>16</v>
      </c>
      <c r="F34" t="s">
        <v>47</v>
      </c>
      <c r="G34">
        <v>3</v>
      </c>
      <c r="H34">
        <v>214</v>
      </c>
      <c r="I34">
        <v>118</v>
      </c>
      <c r="J34">
        <v>55.14</v>
      </c>
      <c r="K34">
        <v>96</v>
      </c>
      <c r="L34">
        <v>44.86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96</v>
      </c>
      <c r="T34">
        <v>44.86</v>
      </c>
      <c r="U34">
        <v>100</v>
      </c>
      <c r="V34">
        <v>1</v>
      </c>
      <c r="W34" t="s">
        <v>214</v>
      </c>
      <c r="X34" t="s">
        <v>163</v>
      </c>
      <c r="Y34" t="s">
        <v>215</v>
      </c>
      <c r="Z34">
        <v>10</v>
      </c>
      <c r="AA34">
        <v>4.67</v>
      </c>
      <c r="AB34">
        <v>10.42</v>
      </c>
      <c r="AC34">
        <v>2</v>
      </c>
      <c r="AD34" t="s">
        <v>214</v>
      </c>
      <c r="AE34" t="s">
        <v>164</v>
      </c>
      <c r="AF34" t="s">
        <v>216</v>
      </c>
      <c r="AG34">
        <v>0</v>
      </c>
      <c r="AH34">
        <v>0</v>
      </c>
      <c r="AI34">
        <v>0</v>
      </c>
      <c r="AJ34">
        <v>3</v>
      </c>
      <c r="AK34" t="s">
        <v>217</v>
      </c>
      <c r="AL34" t="s">
        <v>165</v>
      </c>
      <c r="AM34" t="s">
        <v>218</v>
      </c>
      <c r="AN34">
        <v>48</v>
      </c>
      <c r="AO34">
        <v>22.43</v>
      </c>
      <c r="AP34">
        <v>50</v>
      </c>
      <c r="AQ34">
        <v>4</v>
      </c>
      <c r="AR34" t="s">
        <v>214</v>
      </c>
      <c r="AS34" t="s">
        <v>166</v>
      </c>
      <c r="AT34" t="s">
        <v>219</v>
      </c>
      <c r="AU34">
        <v>1</v>
      </c>
      <c r="AV34">
        <v>0.47</v>
      </c>
      <c r="AW34">
        <v>1.04</v>
      </c>
      <c r="AX34">
        <v>5</v>
      </c>
      <c r="AY34" t="s">
        <v>214</v>
      </c>
      <c r="AZ34" t="s">
        <v>167</v>
      </c>
      <c r="BA34" t="s">
        <v>220</v>
      </c>
      <c r="BB34">
        <v>0</v>
      </c>
      <c r="BC34">
        <v>0</v>
      </c>
      <c r="BD34">
        <v>0</v>
      </c>
      <c r="BE34">
        <v>6</v>
      </c>
      <c r="BF34" t="s">
        <v>214</v>
      </c>
      <c r="BG34" t="s">
        <v>168</v>
      </c>
      <c r="BH34" t="s">
        <v>221</v>
      </c>
      <c r="BI34">
        <v>2</v>
      </c>
      <c r="BJ34">
        <v>0.93</v>
      </c>
      <c r="BK34">
        <v>2.08</v>
      </c>
      <c r="BL34">
        <v>7</v>
      </c>
      <c r="BM34" t="s">
        <v>214</v>
      </c>
      <c r="BN34" t="s">
        <v>169</v>
      </c>
      <c r="BO34" t="s">
        <v>222</v>
      </c>
      <c r="BP34">
        <v>2</v>
      </c>
      <c r="BQ34">
        <v>0.93</v>
      </c>
      <c r="BR34">
        <v>2.08</v>
      </c>
      <c r="BS34">
        <v>8</v>
      </c>
      <c r="BT34" t="s">
        <v>214</v>
      </c>
      <c r="BU34" t="s">
        <v>170</v>
      </c>
      <c r="BV34" t="s">
        <v>223</v>
      </c>
      <c r="BW34">
        <v>33</v>
      </c>
      <c r="BX34">
        <v>15.42</v>
      </c>
      <c r="BY34">
        <v>34.380000000000003</v>
      </c>
    </row>
    <row r="35" spans="1:98">
      <c r="A35" t="s">
        <v>38</v>
      </c>
      <c r="B35" t="s">
        <v>39</v>
      </c>
      <c r="C35">
        <v>1</v>
      </c>
      <c r="D35" t="s">
        <v>40</v>
      </c>
      <c r="E35">
        <v>16</v>
      </c>
      <c r="F35" t="s">
        <v>47</v>
      </c>
      <c r="G35">
        <v>4</v>
      </c>
      <c r="H35">
        <v>77</v>
      </c>
      <c r="I35">
        <v>41</v>
      </c>
      <c r="J35">
        <v>53.25</v>
      </c>
      <c r="K35">
        <v>36</v>
      </c>
      <c r="L35">
        <v>46.75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36</v>
      </c>
      <c r="T35">
        <v>46.75</v>
      </c>
      <c r="U35">
        <v>100</v>
      </c>
      <c r="V35">
        <v>1</v>
      </c>
      <c r="W35" t="s">
        <v>214</v>
      </c>
      <c r="X35" t="s">
        <v>163</v>
      </c>
      <c r="Y35" t="s">
        <v>215</v>
      </c>
      <c r="Z35">
        <v>6</v>
      </c>
      <c r="AA35">
        <v>7.79</v>
      </c>
      <c r="AB35">
        <v>16.670000000000002</v>
      </c>
      <c r="AC35">
        <v>2</v>
      </c>
      <c r="AD35" t="s">
        <v>214</v>
      </c>
      <c r="AE35" t="s">
        <v>164</v>
      </c>
      <c r="AF35" t="s">
        <v>216</v>
      </c>
      <c r="AG35">
        <v>0</v>
      </c>
      <c r="AH35">
        <v>0</v>
      </c>
      <c r="AI35">
        <v>0</v>
      </c>
      <c r="AJ35">
        <v>3</v>
      </c>
      <c r="AK35" t="s">
        <v>217</v>
      </c>
      <c r="AL35" t="s">
        <v>165</v>
      </c>
      <c r="AM35" t="s">
        <v>218</v>
      </c>
      <c r="AN35">
        <v>29</v>
      </c>
      <c r="AO35">
        <v>37.659999999999997</v>
      </c>
      <c r="AP35">
        <v>80.56</v>
      </c>
      <c r="AQ35">
        <v>4</v>
      </c>
      <c r="AR35" t="s">
        <v>214</v>
      </c>
      <c r="AS35" t="s">
        <v>166</v>
      </c>
      <c r="AT35" t="s">
        <v>219</v>
      </c>
      <c r="AU35">
        <v>0</v>
      </c>
      <c r="AV35">
        <v>0</v>
      </c>
      <c r="AW35">
        <v>0</v>
      </c>
      <c r="AX35">
        <v>5</v>
      </c>
      <c r="AY35" t="s">
        <v>214</v>
      </c>
      <c r="AZ35" t="s">
        <v>167</v>
      </c>
      <c r="BA35" t="s">
        <v>220</v>
      </c>
      <c r="BB35">
        <v>0</v>
      </c>
      <c r="BC35">
        <v>0</v>
      </c>
      <c r="BD35">
        <v>0</v>
      </c>
      <c r="BE35">
        <v>6</v>
      </c>
      <c r="BF35" t="s">
        <v>214</v>
      </c>
      <c r="BG35" t="s">
        <v>168</v>
      </c>
      <c r="BH35" t="s">
        <v>221</v>
      </c>
      <c r="BI35">
        <v>1</v>
      </c>
      <c r="BJ35">
        <v>1.3</v>
      </c>
      <c r="BK35">
        <v>2.78</v>
      </c>
      <c r="BL35">
        <v>7</v>
      </c>
      <c r="BM35" t="s">
        <v>214</v>
      </c>
      <c r="BN35" t="s">
        <v>169</v>
      </c>
      <c r="BO35" t="s">
        <v>222</v>
      </c>
      <c r="BP35">
        <v>0</v>
      </c>
      <c r="BQ35">
        <v>0</v>
      </c>
      <c r="BR35">
        <v>0</v>
      </c>
      <c r="BS35">
        <v>8</v>
      </c>
      <c r="BT35" t="s">
        <v>214</v>
      </c>
      <c r="BU35" t="s">
        <v>170</v>
      </c>
      <c r="BV35" t="s">
        <v>223</v>
      </c>
      <c r="BW35">
        <v>0</v>
      </c>
      <c r="BX35">
        <v>0</v>
      </c>
      <c r="BY35">
        <v>0</v>
      </c>
    </row>
    <row r="36" spans="1:98">
      <c r="A36" t="s">
        <v>38</v>
      </c>
      <c r="B36" t="s">
        <v>39</v>
      </c>
      <c r="C36">
        <v>1</v>
      </c>
      <c r="D36" t="s">
        <v>40</v>
      </c>
      <c r="E36">
        <v>16</v>
      </c>
      <c r="F36" t="s">
        <v>47</v>
      </c>
      <c r="G36">
        <v>5</v>
      </c>
      <c r="H36">
        <v>184</v>
      </c>
      <c r="I36">
        <v>71</v>
      </c>
      <c r="J36">
        <v>38.590000000000003</v>
      </c>
      <c r="K36">
        <v>113</v>
      </c>
      <c r="L36">
        <v>61.41</v>
      </c>
      <c r="M36">
        <v>1</v>
      </c>
      <c r="N36">
        <v>0.54</v>
      </c>
      <c r="O36">
        <v>0.88</v>
      </c>
      <c r="P36">
        <v>2</v>
      </c>
      <c r="Q36">
        <v>1.0900000000000001</v>
      </c>
      <c r="R36">
        <v>1.77</v>
      </c>
      <c r="S36">
        <v>110</v>
      </c>
      <c r="T36">
        <v>59.78</v>
      </c>
      <c r="U36">
        <v>97.35</v>
      </c>
      <c r="V36">
        <v>1</v>
      </c>
      <c r="W36" t="s">
        <v>214</v>
      </c>
      <c r="X36" t="s">
        <v>163</v>
      </c>
      <c r="Y36" t="s">
        <v>215</v>
      </c>
      <c r="Z36">
        <v>26</v>
      </c>
      <c r="AA36">
        <v>14.13</v>
      </c>
      <c r="AB36">
        <v>23.64</v>
      </c>
      <c r="AC36">
        <v>2</v>
      </c>
      <c r="AD36" t="s">
        <v>214</v>
      </c>
      <c r="AE36" t="s">
        <v>164</v>
      </c>
      <c r="AF36" t="s">
        <v>216</v>
      </c>
      <c r="AG36">
        <v>0</v>
      </c>
      <c r="AH36">
        <v>0</v>
      </c>
      <c r="AI36">
        <v>0</v>
      </c>
      <c r="AJ36">
        <v>3</v>
      </c>
      <c r="AK36" t="s">
        <v>217</v>
      </c>
      <c r="AL36" t="s">
        <v>165</v>
      </c>
      <c r="AM36" t="s">
        <v>218</v>
      </c>
      <c r="AN36">
        <v>66</v>
      </c>
      <c r="AO36">
        <v>35.869999999999997</v>
      </c>
      <c r="AP36">
        <v>60</v>
      </c>
      <c r="AQ36">
        <v>4</v>
      </c>
      <c r="AR36" t="s">
        <v>214</v>
      </c>
      <c r="AS36" t="s">
        <v>166</v>
      </c>
      <c r="AT36" t="s">
        <v>219</v>
      </c>
      <c r="AU36">
        <v>0</v>
      </c>
      <c r="AV36">
        <v>0</v>
      </c>
      <c r="AW36">
        <v>0</v>
      </c>
      <c r="AX36">
        <v>5</v>
      </c>
      <c r="AY36" t="s">
        <v>214</v>
      </c>
      <c r="AZ36" t="s">
        <v>167</v>
      </c>
      <c r="BA36" t="s">
        <v>220</v>
      </c>
      <c r="BB36">
        <v>0</v>
      </c>
      <c r="BC36">
        <v>0</v>
      </c>
      <c r="BD36">
        <v>0</v>
      </c>
      <c r="BE36">
        <v>6</v>
      </c>
      <c r="BF36" t="s">
        <v>214</v>
      </c>
      <c r="BG36" t="s">
        <v>168</v>
      </c>
      <c r="BH36" t="s">
        <v>221</v>
      </c>
      <c r="BI36">
        <v>7</v>
      </c>
      <c r="BJ36">
        <v>3.8</v>
      </c>
      <c r="BK36">
        <v>6.36</v>
      </c>
      <c r="BL36">
        <v>7</v>
      </c>
      <c r="BM36" t="s">
        <v>214</v>
      </c>
      <c r="BN36" t="s">
        <v>169</v>
      </c>
      <c r="BO36" t="s">
        <v>222</v>
      </c>
      <c r="BP36">
        <v>0</v>
      </c>
      <c r="BQ36">
        <v>0</v>
      </c>
      <c r="BR36">
        <v>0</v>
      </c>
      <c r="BS36">
        <v>8</v>
      </c>
      <c r="BT36" t="s">
        <v>214</v>
      </c>
      <c r="BU36" t="s">
        <v>170</v>
      </c>
      <c r="BV36" t="s">
        <v>223</v>
      </c>
      <c r="BW36">
        <v>11</v>
      </c>
      <c r="BX36">
        <v>5.98</v>
      </c>
      <c r="BY36">
        <v>10</v>
      </c>
    </row>
    <row r="37" spans="1:98">
      <c r="A37" t="s">
        <v>38</v>
      </c>
      <c r="B37" t="s">
        <v>39</v>
      </c>
      <c r="C37">
        <v>1</v>
      </c>
      <c r="D37" t="s">
        <v>40</v>
      </c>
      <c r="E37">
        <v>17</v>
      </c>
      <c r="F37" t="s">
        <v>48</v>
      </c>
      <c r="G37">
        <v>1</v>
      </c>
      <c r="H37">
        <v>111</v>
      </c>
      <c r="I37">
        <v>47</v>
      </c>
      <c r="J37">
        <v>42.34</v>
      </c>
      <c r="K37">
        <v>64</v>
      </c>
      <c r="L37">
        <v>57.66</v>
      </c>
      <c r="M37">
        <v>0</v>
      </c>
      <c r="N37">
        <v>0</v>
      </c>
      <c r="O37">
        <v>0</v>
      </c>
      <c r="P37">
        <v>1</v>
      </c>
      <c r="Q37">
        <v>0.9</v>
      </c>
      <c r="R37">
        <v>1.56</v>
      </c>
      <c r="S37">
        <v>63</v>
      </c>
      <c r="T37">
        <v>56.76</v>
      </c>
      <c r="U37">
        <v>98.44</v>
      </c>
      <c r="V37">
        <v>1</v>
      </c>
      <c r="W37" t="s">
        <v>214</v>
      </c>
      <c r="X37" t="s">
        <v>163</v>
      </c>
      <c r="Y37" t="s">
        <v>215</v>
      </c>
      <c r="Z37">
        <v>28</v>
      </c>
      <c r="AA37">
        <v>25.23</v>
      </c>
      <c r="AB37">
        <v>44.44</v>
      </c>
      <c r="AC37">
        <v>2</v>
      </c>
      <c r="AD37" t="s">
        <v>214</v>
      </c>
      <c r="AE37" t="s">
        <v>164</v>
      </c>
      <c r="AF37" t="s">
        <v>216</v>
      </c>
      <c r="AG37">
        <v>0</v>
      </c>
      <c r="AH37">
        <v>0</v>
      </c>
      <c r="AI37">
        <v>0</v>
      </c>
      <c r="AJ37">
        <v>3</v>
      </c>
      <c r="AK37" t="s">
        <v>217</v>
      </c>
      <c r="AL37" t="s">
        <v>165</v>
      </c>
      <c r="AM37" t="s">
        <v>218</v>
      </c>
      <c r="AN37">
        <v>11</v>
      </c>
      <c r="AO37">
        <v>9.91</v>
      </c>
      <c r="AP37">
        <v>17.46</v>
      </c>
      <c r="AQ37">
        <v>4</v>
      </c>
      <c r="AR37" t="s">
        <v>214</v>
      </c>
      <c r="AS37" t="s">
        <v>166</v>
      </c>
      <c r="AT37" t="s">
        <v>219</v>
      </c>
      <c r="AU37">
        <v>0</v>
      </c>
      <c r="AV37">
        <v>0</v>
      </c>
      <c r="AW37">
        <v>0</v>
      </c>
      <c r="AX37">
        <v>5</v>
      </c>
      <c r="AY37" t="s">
        <v>214</v>
      </c>
      <c r="AZ37" t="s">
        <v>167</v>
      </c>
      <c r="BA37" t="s">
        <v>220</v>
      </c>
      <c r="BB37">
        <v>0</v>
      </c>
      <c r="BC37">
        <v>0</v>
      </c>
      <c r="BD37">
        <v>0</v>
      </c>
      <c r="BE37">
        <v>6</v>
      </c>
      <c r="BF37" t="s">
        <v>214</v>
      </c>
      <c r="BG37" t="s">
        <v>168</v>
      </c>
      <c r="BH37" t="s">
        <v>221</v>
      </c>
      <c r="BI37">
        <v>2</v>
      </c>
      <c r="BJ37">
        <v>1.8</v>
      </c>
      <c r="BK37">
        <v>3.17</v>
      </c>
      <c r="BL37">
        <v>7</v>
      </c>
      <c r="BM37" t="s">
        <v>214</v>
      </c>
      <c r="BN37" t="s">
        <v>169</v>
      </c>
      <c r="BO37" t="s">
        <v>222</v>
      </c>
      <c r="BP37">
        <v>1</v>
      </c>
      <c r="BQ37">
        <v>0.9</v>
      </c>
      <c r="BR37">
        <v>1.59</v>
      </c>
      <c r="BS37">
        <v>8</v>
      </c>
      <c r="BT37" t="s">
        <v>214</v>
      </c>
      <c r="BU37" t="s">
        <v>170</v>
      </c>
      <c r="BV37" t="s">
        <v>223</v>
      </c>
      <c r="BW37">
        <v>21</v>
      </c>
      <c r="BX37">
        <v>18.920000000000002</v>
      </c>
      <c r="BY37">
        <v>33.33</v>
      </c>
    </row>
    <row r="38" spans="1:98">
      <c r="A38" t="s">
        <v>38</v>
      </c>
      <c r="B38" t="s">
        <v>39</v>
      </c>
      <c r="C38">
        <v>1</v>
      </c>
      <c r="D38" t="s">
        <v>40</v>
      </c>
      <c r="E38">
        <v>17</v>
      </c>
      <c r="F38" t="s">
        <v>48</v>
      </c>
      <c r="G38">
        <v>2</v>
      </c>
      <c r="H38">
        <v>147</v>
      </c>
      <c r="I38">
        <v>84</v>
      </c>
      <c r="J38">
        <v>57.14</v>
      </c>
      <c r="K38">
        <v>63</v>
      </c>
      <c r="L38">
        <v>42.86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63</v>
      </c>
      <c r="T38">
        <v>42.86</v>
      </c>
      <c r="U38">
        <v>100</v>
      </c>
      <c r="V38">
        <v>1</v>
      </c>
      <c r="W38" t="s">
        <v>214</v>
      </c>
      <c r="X38" t="s">
        <v>163</v>
      </c>
      <c r="Y38" t="s">
        <v>215</v>
      </c>
      <c r="Z38">
        <v>30</v>
      </c>
      <c r="AA38">
        <v>20.41</v>
      </c>
      <c r="AB38">
        <v>47.62</v>
      </c>
      <c r="AC38">
        <v>2</v>
      </c>
      <c r="AD38" t="s">
        <v>214</v>
      </c>
      <c r="AE38" t="s">
        <v>164</v>
      </c>
      <c r="AF38" t="s">
        <v>216</v>
      </c>
      <c r="AG38">
        <v>1</v>
      </c>
      <c r="AH38">
        <v>0.68</v>
      </c>
      <c r="AI38">
        <v>1.59</v>
      </c>
      <c r="AJ38">
        <v>3</v>
      </c>
      <c r="AK38" t="s">
        <v>217</v>
      </c>
      <c r="AL38" t="s">
        <v>165</v>
      </c>
      <c r="AM38" t="s">
        <v>218</v>
      </c>
      <c r="AN38">
        <v>18</v>
      </c>
      <c r="AO38">
        <v>12.24</v>
      </c>
      <c r="AP38">
        <v>28.57</v>
      </c>
      <c r="AQ38">
        <v>4</v>
      </c>
      <c r="AR38" t="s">
        <v>214</v>
      </c>
      <c r="AS38" t="s">
        <v>166</v>
      </c>
      <c r="AT38" t="s">
        <v>219</v>
      </c>
      <c r="AU38">
        <v>1</v>
      </c>
      <c r="AV38">
        <v>0.68</v>
      </c>
      <c r="AW38">
        <v>1.59</v>
      </c>
      <c r="AX38">
        <v>5</v>
      </c>
      <c r="AY38" t="s">
        <v>214</v>
      </c>
      <c r="AZ38" t="s">
        <v>167</v>
      </c>
      <c r="BA38" t="s">
        <v>220</v>
      </c>
      <c r="BB38">
        <v>0</v>
      </c>
      <c r="BC38">
        <v>0</v>
      </c>
      <c r="BD38">
        <v>0</v>
      </c>
      <c r="BE38">
        <v>6</v>
      </c>
      <c r="BF38" t="s">
        <v>214</v>
      </c>
      <c r="BG38" t="s">
        <v>168</v>
      </c>
      <c r="BH38" t="s">
        <v>221</v>
      </c>
      <c r="BI38">
        <v>0</v>
      </c>
      <c r="BJ38">
        <v>0</v>
      </c>
      <c r="BK38">
        <v>0</v>
      </c>
      <c r="BL38">
        <v>7</v>
      </c>
      <c r="BM38" t="s">
        <v>214</v>
      </c>
      <c r="BN38" t="s">
        <v>169</v>
      </c>
      <c r="BO38" t="s">
        <v>222</v>
      </c>
      <c r="BP38">
        <v>0</v>
      </c>
      <c r="BQ38">
        <v>0</v>
      </c>
      <c r="BR38">
        <v>0</v>
      </c>
      <c r="BS38">
        <v>8</v>
      </c>
      <c r="BT38" t="s">
        <v>214</v>
      </c>
      <c r="BU38" t="s">
        <v>170</v>
      </c>
      <c r="BV38" t="s">
        <v>223</v>
      </c>
      <c r="BW38">
        <v>13</v>
      </c>
      <c r="BX38">
        <v>8.84</v>
      </c>
      <c r="BY38">
        <v>20.63</v>
      </c>
    </row>
    <row r="39" spans="1:98">
      <c r="A39" t="s">
        <v>38</v>
      </c>
      <c r="B39" t="s">
        <v>39</v>
      </c>
      <c r="C39">
        <v>1</v>
      </c>
      <c r="D39" t="s">
        <v>40</v>
      </c>
      <c r="E39">
        <v>18</v>
      </c>
      <c r="F39" t="s">
        <v>49</v>
      </c>
      <c r="G39">
        <v>1</v>
      </c>
      <c r="H39">
        <v>317</v>
      </c>
      <c r="I39">
        <v>179</v>
      </c>
      <c r="J39">
        <v>56.47</v>
      </c>
      <c r="K39">
        <v>138</v>
      </c>
      <c r="L39">
        <v>43.53</v>
      </c>
      <c r="M39">
        <v>1</v>
      </c>
      <c r="N39">
        <v>0.32</v>
      </c>
      <c r="O39">
        <v>0.72</v>
      </c>
      <c r="P39">
        <v>0</v>
      </c>
      <c r="Q39">
        <v>0</v>
      </c>
      <c r="R39">
        <v>0</v>
      </c>
      <c r="S39">
        <v>137</v>
      </c>
      <c r="T39">
        <v>43.22</v>
      </c>
      <c r="U39">
        <v>99.28</v>
      </c>
      <c r="V39">
        <v>1</v>
      </c>
      <c r="W39" t="s">
        <v>214</v>
      </c>
      <c r="X39" t="s">
        <v>163</v>
      </c>
      <c r="Y39" t="s">
        <v>215</v>
      </c>
      <c r="Z39">
        <v>27</v>
      </c>
      <c r="AA39">
        <v>8.52</v>
      </c>
      <c r="AB39">
        <v>19.71</v>
      </c>
      <c r="AC39">
        <v>2</v>
      </c>
      <c r="AD39" t="s">
        <v>214</v>
      </c>
      <c r="AE39" t="s">
        <v>164</v>
      </c>
      <c r="AF39" t="s">
        <v>216</v>
      </c>
      <c r="AG39">
        <v>1</v>
      </c>
      <c r="AH39">
        <v>0.32</v>
      </c>
      <c r="AI39">
        <v>0.73</v>
      </c>
      <c r="AJ39">
        <v>3</v>
      </c>
      <c r="AK39" t="s">
        <v>217</v>
      </c>
      <c r="AL39" t="s">
        <v>165</v>
      </c>
      <c r="AM39" t="s">
        <v>218</v>
      </c>
      <c r="AN39">
        <v>97</v>
      </c>
      <c r="AO39">
        <v>30.6</v>
      </c>
      <c r="AP39">
        <v>70.8</v>
      </c>
      <c r="AQ39">
        <v>4</v>
      </c>
      <c r="AR39" t="s">
        <v>214</v>
      </c>
      <c r="AS39" t="s">
        <v>166</v>
      </c>
      <c r="AT39" t="s">
        <v>219</v>
      </c>
      <c r="AU39">
        <v>2</v>
      </c>
      <c r="AV39">
        <v>0.63</v>
      </c>
      <c r="AW39">
        <v>1.46</v>
      </c>
      <c r="AX39">
        <v>5</v>
      </c>
      <c r="AY39" t="s">
        <v>214</v>
      </c>
      <c r="AZ39" t="s">
        <v>167</v>
      </c>
      <c r="BA39" t="s">
        <v>220</v>
      </c>
      <c r="BB39">
        <v>1</v>
      </c>
      <c r="BC39">
        <v>0.32</v>
      </c>
      <c r="BD39">
        <v>0.73</v>
      </c>
      <c r="BE39">
        <v>6</v>
      </c>
      <c r="BF39" t="s">
        <v>214</v>
      </c>
      <c r="BG39" t="s">
        <v>168</v>
      </c>
      <c r="BH39" t="s">
        <v>221</v>
      </c>
      <c r="BI39">
        <v>0</v>
      </c>
      <c r="BJ39">
        <v>0</v>
      </c>
      <c r="BK39">
        <v>0</v>
      </c>
      <c r="BL39">
        <v>7</v>
      </c>
      <c r="BM39" t="s">
        <v>214</v>
      </c>
      <c r="BN39" t="s">
        <v>169</v>
      </c>
      <c r="BO39" t="s">
        <v>222</v>
      </c>
      <c r="BP39">
        <v>4</v>
      </c>
      <c r="BQ39">
        <v>1.26</v>
      </c>
      <c r="BR39">
        <v>2.92</v>
      </c>
      <c r="BS39">
        <v>8</v>
      </c>
      <c r="BT39" t="s">
        <v>214</v>
      </c>
      <c r="BU39" t="s">
        <v>170</v>
      </c>
      <c r="BV39" t="s">
        <v>223</v>
      </c>
      <c r="BW39">
        <v>5</v>
      </c>
      <c r="BX39">
        <v>1.58</v>
      </c>
      <c r="BY39">
        <v>3.65</v>
      </c>
    </row>
    <row r="40" spans="1:98">
      <c r="A40" t="s">
        <v>38</v>
      </c>
      <c r="B40" t="s">
        <v>39</v>
      </c>
      <c r="C40">
        <v>1</v>
      </c>
      <c r="D40" t="s">
        <v>40</v>
      </c>
      <c r="E40">
        <v>18</v>
      </c>
      <c r="F40" t="s">
        <v>49</v>
      </c>
      <c r="G40">
        <v>2</v>
      </c>
      <c r="H40">
        <v>235</v>
      </c>
      <c r="I40">
        <v>113</v>
      </c>
      <c r="J40">
        <v>48.09</v>
      </c>
      <c r="K40">
        <v>122</v>
      </c>
      <c r="L40">
        <v>51.91</v>
      </c>
      <c r="M40">
        <v>0</v>
      </c>
      <c r="N40">
        <v>0</v>
      </c>
      <c r="O40">
        <v>0</v>
      </c>
      <c r="P40">
        <v>2</v>
      </c>
      <c r="Q40">
        <v>0.85</v>
      </c>
      <c r="R40">
        <v>1.64</v>
      </c>
      <c r="S40">
        <v>120</v>
      </c>
      <c r="T40">
        <v>51.06</v>
      </c>
      <c r="U40">
        <v>98.36</v>
      </c>
      <c r="V40">
        <v>1</v>
      </c>
      <c r="W40" t="s">
        <v>214</v>
      </c>
      <c r="X40" t="s">
        <v>163</v>
      </c>
      <c r="Y40" t="s">
        <v>215</v>
      </c>
      <c r="Z40">
        <v>33</v>
      </c>
      <c r="AA40">
        <v>14.04</v>
      </c>
      <c r="AB40">
        <v>27.5</v>
      </c>
      <c r="AC40">
        <v>2</v>
      </c>
      <c r="AD40" t="s">
        <v>214</v>
      </c>
      <c r="AE40" t="s">
        <v>164</v>
      </c>
      <c r="AF40" t="s">
        <v>216</v>
      </c>
      <c r="AG40">
        <v>1</v>
      </c>
      <c r="AH40">
        <v>0.43</v>
      </c>
      <c r="AI40">
        <v>0.83</v>
      </c>
      <c r="AJ40">
        <v>3</v>
      </c>
      <c r="AK40" t="s">
        <v>217</v>
      </c>
      <c r="AL40" t="s">
        <v>165</v>
      </c>
      <c r="AM40" t="s">
        <v>218</v>
      </c>
      <c r="AN40">
        <v>65</v>
      </c>
      <c r="AO40">
        <v>27.66</v>
      </c>
      <c r="AP40">
        <v>54.17</v>
      </c>
      <c r="AQ40">
        <v>4</v>
      </c>
      <c r="AR40" t="s">
        <v>214</v>
      </c>
      <c r="AS40" t="s">
        <v>166</v>
      </c>
      <c r="AT40" t="s">
        <v>219</v>
      </c>
      <c r="AU40">
        <v>0</v>
      </c>
      <c r="AV40">
        <v>0</v>
      </c>
      <c r="AW40">
        <v>0</v>
      </c>
      <c r="AX40">
        <v>5</v>
      </c>
      <c r="AY40" t="s">
        <v>214</v>
      </c>
      <c r="AZ40" t="s">
        <v>167</v>
      </c>
      <c r="BA40" t="s">
        <v>220</v>
      </c>
      <c r="BB40">
        <v>0</v>
      </c>
      <c r="BC40">
        <v>0</v>
      </c>
      <c r="BD40">
        <v>0</v>
      </c>
      <c r="BE40">
        <v>6</v>
      </c>
      <c r="BF40" t="s">
        <v>214</v>
      </c>
      <c r="BG40" t="s">
        <v>168</v>
      </c>
      <c r="BH40" t="s">
        <v>221</v>
      </c>
      <c r="BI40">
        <v>1</v>
      </c>
      <c r="BJ40">
        <v>0.43</v>
      </c>
      <c r="BK40">
        <v>0.83</v>
      </c>
      <c r="BL40">
        <v>7</v>
      </c>
      <c r="BM40" t="s">
        <v>214</v>
      </c>
      <c r="BN40" t="s">
        <v>169</v>
      </c>
      <c r="BO40" t="s">
        <v>222</v>
      </c>
      <c r="BP40">
        <v>1</v>
      </c>
      <c r="BQ40">
        <v>0.43</v>
      </c>
      <c r="BR40">
        <v>0.83</v>
      </c>
      <c r="BS40">
        <v>8</v>
      </c>
      <c r="BT40" t="s">
        <v>214</v>
      </c>
      <c r="BU40" t="s">
        <v>170</v>
      </c>
      <c r="BV40" t="s">
        <v>223</v>
      </c>
      <c r="BW40">
        <v>19</v>
      </c>
      <c r="BX40">
        <v>8.09</v>
      </c>
      <c r="BY40">
        <v>15.83</v>
      </c>
    </row>
    <row r="41" spans="1:98">
      <c r="A41" t="s">
        <v>38</v>
      </c>
      <c r="B41" t="s">
        <v>39</v>
      </c>
      <c r="C41">
        <v>1</v>
      </c>
      <c r="D41" t="s">
        <v>40</v>
      </c>
      <c r="E41">
        <v>19</v>
      </c>
      <c r="F41" t="s">
        <v>50</v>
      </c>
      <c r="G41">
        <v>1</v>
      </c>
      <c r="H41">
        <v>845</v>
      </c>
      <c r="I41">
        <v>457</v>
      </c>
      <c r="J41">
        <v>54.08</v>
      </c>
      <c r="K41">
        <v>388</v>
      </c>
      <c r="L41">
        <v>45.92</v>
      </c>
      <c r="M41">
        <v>3</v>
      </c>
      <c r="N41">
        <v>0.36</v>
      </c>
      <c r="O41">
        <v>0.77</v>
      </c>
      <c r="P41">
        <v>3</v>
      </c>
      <c r="Q41">
        <v>0.36</v>
      </c>
      <c r="R41">
        <v>0.77</v>
      </c>
      <c r="S41">
        <v>382</v>
      </c>
      <c r="T41">
        <v>45.21</v>
      </c>
      <c r="U41">
        <v>98.45</v>
      </c>
      <c r="V41">
        <v>1</v>
      </c>
      <c r="W41" t="s">
        <v>214</v>
      </c>
      <c r="X41" t="s">
        <v>163</v>
      </c>
      <c r="Y41" t="s">
        <v>215</v>
      </c>
      <c r="Z41">
        <v>133</v>
      </c>
      <c r="AA41">
        <v>15.74</v>
      </c>
      <c r="AB41">
        <v>34.82</v>
      </c>
      <c r="AC41">
        <v>2</v>
      </c>
      <c r="AD41" t="s">
        <v>214</v>
      </c>
      <c r="AE41" t="s">
        <v>164</v>
      </c>
      <c r="AF41" t="s">
        <v>216</v>
      </c>
      <c r="AG41">
        <v>3</v>
      </c>
      <c r="AH41">
        <v>0.36</v>
      </c>
      <c r="AI41">
        <v>0.79</v>
      </c>
      <c r="AJ41">
        <v>3</v>
      </c>
      <c r="AK41" t="s">
        <v>217</v>
      </c>
      <c r="AL41" t="s">
        <v>165</v>
      </c>
      <c r="AM41" t="s">
        <v>218</v>
      </c>
      <c r="AN41">
        <v>214</v>
      </c>
      <c r="AO41">
        <v>25.33</v>
      </c>
      <c r="AP41">
        <v>56.02</v>
      </c>
      <c r="AQ41">
        <v>4</v>
      </c>
      <c r="AR41" t="s">
        <v>214</v>
      </c>
      <c r="AS41" t="s">
        <v>166</v>
      </c>
      <c r="AT41" t="s">
        <v>219</v>
      </c>
      <c r="AU41">
        <v>0</v>
      </c>
      <c r="AV41">
        <v>0</v>
      </c>
      <c r="AW41">
        <v>0</v>
      </c>
      <c r="AX41">
        <v>5</v>
      </c>
      <c r="AY41" t="s">
        <v>214</v>
      </c>
      <c r="AZ41" t="s">
        <v>167</v>
      </c>
      <c r="BA41" t="s">
        <v>220</v>
      </c>
      <c r="BB41">
        <v>0</v>
      </c>
      <c r="BC41">
        <v>0</v>
      </c>
      <c r="BD41">
        <v>0</v>
      </c>
      <c r="BE41">
        <v>6</v>
      </c>
      <c r="BF41" t="s">
        <v>214</v>
      </c>
      <c r="BG41" t="s">
        <v>168</v>
      </c>
      <c r="BH41" t="s">
        <v>221</v>
      </c>
      <c r="BI41">
        <v>10</v>
      </c>
      <c r="BJ41">
        <v>1.18</v>
      </c>
      <c r="BK41">
        <v>2.62</v>
      </c>
      <c r="BL41">
        <v>7</v>
      </c>
      <c r="BM41" t="s">
        <v>214</v>
      </c>
      <c r="BN41" t="s">
        <v>169</v>
      </c>
      <c r="BO41" t="s">
        <v>222</v>
      </c>
      <c r="BP41">
        <v>5</v>
      </c>
      <c r="BQ41">
        <v>0.59</v>
      </c>
      <c r="BR41">
        <v>1.31</v>
      </c>
      <c r="BS41">
        <v>8</v>
      </c>
      <c r="BT41" t="s">
        <v>214</v>
      </c>
      <c r="BU41" t="s">
        <v>170</v>
      </c>
      <c r="BV41" t="s">
        <v>223</v>
      </c>
      <c r="BW41">
        <v>17</v>
      </c>
      <c r="BX41">
        <v>2.0099999999999998</v>
      </c>
      <c r="BY41">
        <v>4.45</v>
      </c>
    </row>
    <row r="42" spans="1:98">
      <c r="A42" t="s">
        <v>38</v>
      </c>
      <c r="B42" t="s">
        <v>39</v>
      </c>
      <c r="C42">
        <v>1</v>
      </c>
      <c r="D42" t="s">
        <v>40</v>
      </c>
      <c r="E42">
        <v>20</v>
      </c>
      <c r="F42" t="s">
        <v>51</v>
      </c>
      <c r="G42">
        <v>1</v>
      </c>
      <c r="H42">
        <v>1063</v>
      </c>
      <c r="I42">
        <v>520</v>
      </c>
      <c r="J42">
        <v>48.92</v>
      </c>
      <c r="K42">
        <v>543</v>
      </c>
      <c r="L42">
        <v>51.08</v>
      </c>
      <c r="M42">
        <v>0</v>
      </c>
      <c r="N42">
        <v>0</v>
      </c>
      <c r="O42">
        <v>0</v>
      </c>
      <c r="P42">
        <v>6</v>
      </c>
      <c r="Q42">
        <v>0.56000000000000005</v>
      </c>
      <c r="R42">
        <v>1.1000000000000001</v>
      </c>
      <c r="S42">
        <v>537</v>
      </c>
      <c r="T42">
        <v>50.52</v>
      </c>
      <c r="U42">
        <v>98.9</v>
      </c>
      <c r="V42">
        <v>1</v>
      </c>
      <c r="W42" t="s">
        <v>214</v>
      </c>
      <c r="X42" t="s">
        <v>163</v>
      </c>
      <c r="Y42" t="s">
        <v>215</v>
      </c>
      <c r="Z42">
        <v>118</v>
      </c>
      <c r="AA42">
        <v>11.1</v>
      </c>
      <c r="AB42">
        <v>21.97</v>
      </c>
      <c r="AC42">
        <v>2</v>
      </c>
      <c r="AD42" t="s">
        <v>214</v>
      </c>
      <c r="AE42" t="s">
        <v>164</v>
      </c>
      <c r="AF42" t="s">
        <v>216</v>
      </c>
      <c r="AG42">
        <v>6</v>
      </c>
      <c r="AH42">
        <v>0.56000000000000005</v>
      </c>
      <c r="AI42">
        <v>1.1200000000000001</v>
      </c>
      <c r="AJ42">
        <v>3</v>
      </c>
      <c r="AK42" t="s">
        <v>217</v>
      </c>
      <c r="AL42" t="s">
        <v>165</v>
      </c>
      <c r="AM42" t="s">
        <v>218</v>
      </c>
      <c r="AN42">
        <v>272</v>
      </c>
      <c r="AO42">
        <v>25.59</v>
      </c>
      <c r="AP42">
        <v>50.65</v>
      </c>
      <c r="AQ42">
        <v>4</v>
      </c>
      <c r="AR42" t="s">
        <v>214</v>
      </c>
      <c r="AS42" t="s">
        <v>166</v>
      </c>
      <c r="AT42" t="s">
        <v>219</v>
      </c>
      <c r="AU42">
        <v>6</v>
      </c>
      <c r="AV42">
        <v>0.56000000000000005</v>
      </c>
      <c r="AW42">
        <v>1.1200000000000001</v>
      </c>
      <c r="AX42">
        <v>5</v>
      </c>
      <c r="AY42" t="s">
        <v>214</v>
      </c>
      <c r="AZ42" t="s">
        <v>167</v>
      </c>
      <c r="BA42" t="s">
        <v>220</v>
      </c>
      <c r="BB42">
        <v>0</v>
      </c>
      <c r="BC42">
        <v>0</v>
      </c>
      <c r="BD42">
        <v>0</v>
      </c>
      <c r="BE42">
        <v>6</v>
      </c>
      <c r="BF42" t="s">
        <v>214</v>
      </c>
      <c r="BG42" t="s">
        <v>168</v>
      </c>
      <c r="BH42" t="s">
        <v>221</v>
      </c>
      <c r="BI42">
        <v>5</v>
      </c>
      <c r="BJ42">
        <v>0.47</v>
      </c>
      <c r="BK42">
        <v>0.93</v>
      </c>
      <c r="BL42">
        <v>7</v>
      </c>
      <c r="BM42" t="s">
        <v>214</v>
      </c>
      <c r="BN42" t="s">
        <v>169</v>
      </c>
      <c r="BO42" t="s">
        <v>222</v>
      </c>
      <c r="BP42">
        <v>5</v>
      </c>
      <c r="BQ42">
        <v>0.47</v>
      </c>
      <c r="BR42">
        <v>0.93</v>
      </c>
      <c r="BS42">
        <v>8</v>
      </c>
      <c r="BT42" t="s">
        <v>214</v>
      </c>
      <c r="BU42" t="s">
        <v>170</v>
      </c>
      <c r="BV42" t="s">
        <v>223</v>
      </c>
      <c r="BW42">
        <v>125</v>
      </c>
      <c r="BX42">
        <v>11.76</v>
      </c>
      <c r="BY42">
        <v>23.28</v>
      </c>
    </row>
    <row r="43" spans="1:98">
      <c r="A43" t="s">
        <v>38</v>
      </c>
      <c r="B43" t="s">
        <v>39</v>
      </c>
      <c r="C43">
        <v>1</v>
      </c>
      <c r="D43" t="s">
        <v>40</v>
      </c>
      <c r="E43">
        <v>20</v>
      </c>
      <c r="F43" t="s">
        <v>51</v>
      </c>
      <c r="G43">
        <v>2</v>
      </c>
      <c r="H43">
        <v>156</v>
      </c>
      <c r="I43">
        <v>68</v>
      </c>
      <c r="J43">
        <v>43.59</v>
      </c>
      <c r="K43">
        <v>88</v>
      </c>
      <c r="L43">
        <v>56.41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88</v>
      </c>
      <c r="T43">
        <v>56.41</v>
      </c>
      <c r="U43">
        <v>100</v>
      </c>
      <c r="V43">
        <v>1</v>
      </c>
      <c r="W43" t="s">
        <v>214</v>
      </c>
      <c r="X43" t="s">
        <v>163</v>
      </c>
      <c r="Y43" t="s">
        <v>215</v>
      </c>
      <c r="Z43">
        <v>19</v>
      </c>
      <c r="AA43">
        <v>12.18</v>
      </c>
      <c r="AB43">
        <v>21.59</v>
      </c>
      <c r="AC43">
        <v>2</v>
      </c>
      <c r="AD43" t="s">
        <v>214</v>
      </c>
      <c r="AE43" t="s">
        <v>164</v>
      </c>
      <c r="AF43" t="s">
        <v>216</v>
      </c>
      <c r="AG43">
        <v>1</v>
      </c>
      <c r="AH43">
        <v>0.64</v>
      </c>
      <c r="AI43">
        <v>1.1399999999999999</v>
      </c>
      <c r="AJ43">
        <v>3</v>
      </c>
      <c r="AK43" t="s">
        <v>217</v>
      </c>
      <c r="AL43" t="s">
        <v>165</v>
      </c>
      <c r="AM43" t="s">
        <v>218</v>
      </c>
      <c r="AN43">
        <v>55</v>
      </c>
      <c r="AO43">
        <v>35.26</v>
      </c>
      <c r="AP43">
        <v>62.5</v>
      </c>
      <c r="AQ43">
        <v>4</v>
      </c>
      <c r="AR43" t="s">
        <v>214</v>
      </c>
      <c r="AS43" t="s">
        <v>166</v>
      </c>
      <c r="AT43" t="s">
        <v>219</v>
      </c>
      <c r="AU43">
        <v>0</v>
      </c>
      <c r="AV43">
        <v>0</v>
      </c>
      <c r="AW43">
        <v>0</v>
      </c>
      <c r="AX43">
        <v>5</v>
      </c>
      <c r="AY43" t="s">
        <v>214</v>
      </c>
      <c r="AZ43" t="s">
        <v>167</v>
      </c>
      <c r="BA43" t="s">
        <v>220</v>
      </c>
      <c r="BB43">
        <v>0</v>
      </c>
      <c r="BC43">
        <v>0</v>
      </c>
      <c r="BD43">
        <v>0</v>
      </c>
      <c r="BE43">
        <v>6</v>
      </c>
      <c r="BF43" t="s">
        <v>214</v>
      </c>
      <c r="BG43" t="s">
        <v>168</v>
      </c>
      <c r="BH43" t="s">
        <v>221</v>
      </c>
      <c r="BI43">
        <v>2</v>
      </c>
      <c r="BJ43">
        <v>1.28</v>
      </c>
      <c r="BK43">
        <v>2.27</v>
      </c>
      <c r="BL43">
        <v>7</v>
      </c>
      <c r="BM43" t="s">
        <v>214</v>
      </c>
      <c r="BN43" t="s">
        <v>169</v>
      </c>
      <c r="BO43" t="s">
        <v>222</v>
      </c>
      <c r="BP43">
        <v>1</v>
      </c>
      <c r="BQ43">
        <v>0.64</v>
      </c>
      <c r="BR43">
        <v>1.1399999999999999</v>
      </c>
      <c r="BS43">
        <v>8</v>
      </c>
      <c r="BT43" t="s">
        <v>214</v>
      </c>
      <c r="BU43" t="s">
        <v>170</v>
      </c>
      <c r="BV43" t="s">
        <v>223</v>
      </c>
      <c r="BW43">
        <v>10</v>
      </c>
      <c r="BX43">
        <v>6.41</v>
      </c>
      <c r="BY43">
        <v>11.36</v>
      </c>
    </row>
    <row r="44" spans="1:98">
      <c r="A44" t="s">
        <v>38</v>
      </c>
      <c r="B44" t="s">
        <v>39</v>
      </c>
      <c r="C44">
        <v>1</v>
      </c>
      <c r="D44" t="s">
        <v>40</v>
      </c>
      <c r="E44">
        <v>20</v>
      </c>
      <c r="F44" t="s">
        <v>51</v>
      </c>
      <c r="G44">
        <v>3</v>
      </c>
      <c r="H44">
        <v>53</v>
      </c>
      <c r="I44">
        <v>27</v>
      </c>
      <c r="J44">
        <v>50.94</v>
      </c>
      <c r="K44">
        <v>26</v>
      </c>
      <c r="L44">
        <v>49.06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26</v>
      </c>
      <c r="T44">
        <v>49.06</v>
      </c>
      <c r="U44">
        <v>100</v>
      </c>
      <c r="V44">
        <v>1</v>
      </c>
      <c r="W44" t="s">
        <v>214</v>
      </c>
      <c r="X44" t="s">
        <v>163</v>
      </c>
      <c r="Y44" t="s">
        <v>215</v>
      </c>
      <c r="Z44">
        <v>3</v>
      </c>
      <c r="AA44">
        <v>5.66</v>
      </c>
      <c r="AB44">
        <v>11.54</v>
      </c>
      <c r="AC44">
        <v>2</v>
      </c>
      <c r="AD44" t="s">
        <v>214</v>
      </c>
      <c r="AE44" t="s">
        <v>164</v>
      </c>
      <c r="AF44" t="s">
        <v>216</v>
      </c>
      <c r="AG44">
        <v>0</v>
      </c>
      <c r="AH44">
        <v>0</v>
      </c>
      <c r="AI44">
        <v>0</v>
      </c>
      <c r="AJ44">
        <v>3</v>
      </c>
      <c r="AK44" t="s">
        <v>217</v>
      </c>
      <c r="AL44" t="s">
        <v>165</v>
      </c>
      <c r="AM44" t="s">
        <v>218</v>
      </c>
      <c r="AN44">
        <v>12</v>
      </c>
      <c r="AO44">
        <v>22.64</v>
      </c>
      <c r="AP44">
        <v>46.15</v>
      </c>
      <c r="AQ44">
        <v>4</v>
      </c>
      <c r="AR44" t="s">
        <v>214</v>
      </c>
      <c r="AS44" t="s">
        <v>166</v>
      </c>
      <c r="AT44" t="s">
        <v>219</v>
      </c>
      <c r="AU44">
        <v>0</v>
      </c>
      <c r="AV44">
        <v>0</v>
      </c>
      <c r="AW44">
        <v>0</v>
      </c>
      <c r="AX44">
        <v>5</v>
      </c>
      <c r="AY44" t="s">
        <v>214</v>
      </c>
      <c r="AZ44" t="s">
        <v>167</v>
      </c>
      <c r="BA44" t="s">
        <v>220</v>
      </c>
      <c r="BB44">
        <v>0</v>
      </c>
      <c r="BC44">
        <v>0</v>
      </c>
      <c r="BD44">
        <v>0</v>
      </c>
      <c r="BE44">
        <v>6</v>
      </c>
      <c r="BF44" t="s">
        <v>214</v>
      </c>
      <c r="BG44" t="s">
        <v>168</v>
      </c>
      <c r="BH44" t="s">
        <v>221</v>
      </c>
      <c r="BI44">
        <v>1</v>
      </c>
      <c r="BJ44">
        <v>1.89</v>
      </c>
      <c r="BK44">
        <v>3.85</v>
      </c>
      <c r="BL44">
        <v>7</v>
      </c>
      <c r="BM44" t="s">
        <v>214</v>
      </c>
      <c r="BN44" t="s">
        <v>169</v>
      </c>
      <c r="BO44" t="s">
        <v>222</v>
      </c>
      <c r="BP44">
        <v>0</v>
      </c>
      <c r="BQ44">
        <v>0</v>
      </c>
      <c r="BR44">
        <v>0</v>
      </c>
      <c r="BS44">
        <v>8</v>
      </c>
      <c r="BT44" t="s">
        <v>214</v>
      </c>
      <c r="BU44" t="s">
        <v>170</v>
      </c>
      <c r="BV44" t="s">
        <v>223</v>
      </c>
      <c r="BW44">
        <v>10</v>
      </c>
      <c r="BX44">
        <v>18.87</v>
      </c>
      <c r="BY44">
        <v>38.46</v>
      </c>
    </row>
    <row r="45" spans="1:98">
      <c r="A45" t="s">
        <v>38</v>
      </c>
      <c r="B45" t="s">
        <v>39</v>
      </c>
      <c r="C45">
        <v>1</v>
      </c>
      <c r="D45" t="s">
        <v>40</v>
      </c>
      <c r="E45">
        <v>21</v>
      </c>
      <c r="F45" t="s">
        <v>52</v>
      </c>
      <c r="G45">
        <v>1</v>
      </c>
      <c r="H45">
        <v>112</v>
      </c>
      <c r="I45">
        <v>39</v>
      </c>
      <c r="J45">
        <v>34.82</v>
      </c>
      <c r="K45">
        <v>73</v>
      </c>
      <c r="L45">
        <v>65.180000000000007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73</v>
      </c>
      <c r="T45">
        <v>65.180000000000007</v>
      </c>
      <c r="U45">
        <v>100</v>
      </c>
      <c r="V45">
        <v>1</v>
      </c>
      <c r="W45" t="s">
        <v>214</v>
      </c>
      <c r="X45" t="s">
        <v>163</v>
      </c>
      <c r="Y45" t="s">
        <v>215</v>
      </c>
      <c r="Z45">
        <v>14</v>
      </c>
      <c r="AA45">
        <v>12.5</v>
      </c>
      <c r="AB45">
        <v>19.18</v>
      </c>
      <c r="AC45">
        <v>2</v>
      </c>
      <c r="AD45" t="s">
        <v>214</v>
      </c>
      <c r="AE45" t="s">
        <v>164</v>
      </c>
      <c r="AF45" t="s">
        <v>216</v>
      </c>
      <c r="AG45">
        <v>0</v>
      </c>
      <c r="AH45">
        <v>0</v>
      </c>
      <c r="AI45">
        <v>0</v>
      </c>
      <c r="AJ45">
        <v>3</v>
      </c>
      <c r="AK45" t="s">
        <v>217</v>
      </c>
      <c r="AL45" t="s">
        <v>165</v>
      </c>
      <c r="AM45" t="s">
        <v>218</v>
      </c>
      <c r="AN45">
        <v>48</v>
      </c>
      <c r="AO45">
        <v>42.86</v>
      </c>
      <c r="AP45">
        <v>65.75</v>
      </c>
      <c r="AQ45">
        <v>4</v>
      </c>
      <c r="AR45" t="s">
        <v>214</v>
      </c>
      <c r="AS45" t="s">
        <v>166</v>
      </c>
      <c r="AT45" t="s">
        <v>219</v>
      </c>
      <c r="AU45">
        <v>0</v>
      </c>
      <c r="AV45">
        <v>0</v>
      </c>
      <c r="AW45">
        <v>0</v>
      </c>
      <c r="AX45">
        <v>5</v>
      </c>
      <c r="AY45" t="s">
        <v>214</v>
      </c>
      <c r="AZ45" t="s">
        <v>167</v>
      </c>
      <c r="BA45" t="s">
        <v>220</v>
      </c>
      <c r="BB45">
        <v>0</v>
      </c>
      <c r="BC45">
        <v>0</v>
      </c>
      <c r="BD45">
        <v>0</v>
      </c>
      <c r="BE45">
        <v>6</v>
      </c>
      <c r="BF45" t="s">
        <v>214</v>
      </c>
      <c r="BG45" t="s">
        <v>168</v>
      </c>
      <c r="BH45" t="s">
        <v>221</v>
      </c>
      <c r="BI45">
        <v>3</v>
      </c>
      <c r="BJ45">
        <v>2.68</v>
      </c>
      <c r="BK45">
        <v>4.1100000000000003</v>
      </c>
      <c r="BL45">
        <v>7</v>
      </c>
      <c r="BM45" t="s">
        <v>214</v>
      </c>
      <c r="BN45" t="s">
        <v>169</v>
      </c>
      <c r="BO45" t="s">
        <v>222</v>
      </c>
      <c r="BP45">
        <v>0</v>
      </c>
      <c r="BQ45">
        <v>0</v>
      </c>
      <c r="BR45">
        <v>0</v>
      </c>
      <c r="BS45">
        <v>8</v>
      </c>
      <c r="BT45" t="s">
        <v>214</v>
      </c>
      <c r="BU45" t="s">
        <v>170</v>
      </c>
      <c r="BV45" t="s">
        <v>223</v>
      </c>
      <c r="BW45">
        <v>8</v>
      </c>
      <c r="BX45">
        <v>7.14</v>
      </c>
      <c r="BY45">
        <v>10.96</v>
      </c>
    </row>
    <row r="46" spans="1:98">
      <c r="A46" t="s">
        <v>38</v>
      </c>
      <c r="B46" t="s">
        <v>39</v>
      </c>
      <c r="C46">
        <v>1</v>
      </c>
      <c r="D46" t="s">
        <v>40</v>
      </c>
      <c r="E46">
        <v>21</v>
      </c>
      <c r="F46" t="s">
        <v>52</v>
      </c>
      <c r="G46">
        <v>2</v>
      </c>
      <c r="H46">
        <v>69</v>
      </c>
      <c r="I46">
        <v>32</v>
      </c>
      <c r="J46">
        <v>46.38</v>
      </c>
      <c r="K46">
        <v>37</v>
      </c>
      <c r="L46">
        <v>53.62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37</v>
      </c>
      <c r="T46">
        <v>53.62</v>
      </c>
      <c r="U46">
        <v>100</v>
      </c>
      <c r="V46">
        <v>1</v>
      </c>
      <c r="W46" t="s">
        <v>214</v>
      </c>
      <c r="X46" t="s">
        <v>163</v>
      </c>
      <c r="Y46" t="s">
        <v>215</v>
      </c>
      <c r="Z46">
        <v>5</v>
      </c>
      <c r="AA46">
        <v>7.25</v>
      </c>
      <c r="AB46">
        <v>13.51</v>
      </c>
      <c r="AC46">
        <v>2</v>
      </c>
      <c r="AD46" t="s">
        <v>214</v>
      </c>
      <c r="AE46" t="s">
        <v>164</v>
      </c>
      <c r="AF46" t="s">
        <v>216</v>
      </c>
      <c r="AG46">
        <v>0</v>
      </c>
      <c r="AH46">
        <v>0</v>
      </c>
      <c r="AI46">
        <v>0</v>
      </c>
      <c r="AJ46">
        <v>3</v>
      </c>
      <c r="AK46" t="s">
        <v>217</v>
      </c>
      <c r="AL46" t="s">
        <v>165</v>
      </c>
      <c r="AM46" t="s">
        <v>218</v>
      </c>
      <c r="AN46">
        <v>29</v>
      </c>
      <c r="AO46">
        <v>42.03</v>
      </c>
      <c r="AP46">
        <v>78.38</v>
      </c>
      <c r="AQ46">
        <v>4</v>
      </c>
      <c r="AR46" t="s">
        <v>214</v>
      </c>
      <c r="AS46" t="s">
        <v>166</v>
      </c>
      <c r="AT46" t="s">
        <v>219</v>
      </c>
      <c r="AU46">
        <v>0</v>
      </c>
      <c r="AV46">
        <v>0</v>
      </c>
      <c r="AW46">
        <v>0</v>
      </c>
      <c r="AX46">
        <v>5</v>
      </c>
      <c r="AY46" t="s">
        <v>214</v>
      </c>
      <c r="AZ46" t="s">
        <v>167</v>
      </c>
      <c r="BA46" t="s">
        <v>220</v>
      </c>
      <c r="BB46">
        <v>0</v>
      </c>
      <c r="BC46">
        <v>0</v>
      </c>
      <c r="BD46">
        <v>0</v>
      </c>
      <c r="BE46">
        <v>6</v>
      </c>
      <c r="BF46" t="s">
        <v>214</v>
      </c>
      <c r="BG46" t="s">
        <v>168</v>
      </c>
      <c r="BH46" t="s">
        <v>221</v>
      </c>
      <c r="BI46">
        <v>2</v>
      </c>
      <c r="BJ46">
        <v>2.9</v>
      </c>
      <c r="BK46">
        <v>5.41</v>
      </c>
      <c r="BL46">
        <v>7</v>
      </c>
      <c r="BM46" t="s">
        <v>214</v>
      </c>
      <c r="BN46" t="s">
        <v>169</v>
      </c>
      <c r="BO46" t="s">
        <v>222</v>
      </c>
      <c r="BP46">
        <v>0</v>
      </c>
      <c r="BQ46">
        <v>0</v>
      </c>
      <c r="BR46">
        <v>0</v>
      </c>
      <c r="BS46">
        <v>8</v>
      </c>
      <c r="BT46" t="s">
        <v>214</v>
      </c>
      <c r="BU46" t="s">
        <v>170</v>
      </c>
      <c r="BV46" t="s">
        <v>223</v>
      </c>
      <c r="BW46">
        <v>1</v>
      </c>
      <c r="BX46">
        <v>1.45</v>
      </c>
      <c r="BY46">
        <v>2.7</v>
      </c>
    </row>
    <row r="47" spans="1:98">
      <c r="A47" t="s">
        <v>38</v>
      </c>
      <c r="B47" t="s">
        <v>39</v>
      </c>
      <c r="C47">
        <v>2</v>
      </c>
      <c r="D47" t="s">
        <v>53</v>
      </c>
      <c r="E47">
        <v>22</v>
      </c>
      <c r="F47" t="s">
        <v>54</v>
      </c>
      <c r="G47">
        <v>1</v>
      </c>
      <c r="H47">
        <v>991</v>
      </c>
      <c r="I47">
        <v>563</v>
      </c>
      <c r="J47">
        <v>56.81</v>
      </c>
      <c r="K47">
        <v>428</v>
      </c>
      <c r="L47">
        <v>43.19</v>
      </c>
      <c r="M47">
        <v>0</v>
      </c>
      <c r="N47">
        <v>0</v>
      </c>
      <c r="O47">
        <v>0</v>
      </c>
      <c r="P47">
        <v>9</v>
      </c>
      <c r="Q47">
        <v>0.91</v>
      </c>
      <c r="R47">
        <v>2.1</v>
      </c>
      <c r="S47">
        <v>419</v>
      </c>
      <c r="T47">
        <v>42.28</v>
      </c>
      <c r="U47">
        <v>97.9</v>
      </c>
      <c r="V47">
        <v>1</v>
      </c>
      <c r="W47" t="s">
        <v>217</v>
      </c>
      <c r="X47" t="s">
        <v>199</v>
      </c>
      <c r="Y47" t="s">
        <v>232</v>
      </c>
      <c r="Z47">
        <v>82</v>
      </c>
      <c r="AA47">
        <v>8.27</v>
      </c>
      <c r="AB47">
        <v>19.57</v>
      </c>
      <c r="AC47">
        <v>2</v>
      </c>
      <c r="AD47" t="s">
        <v>217</v>
      </c>
      <c r="AE47" t="s">
        <v>171</v>
      </c>
      <c r="AF47" t="s">
        <v>233</v>
      </c>
      <c r="AG47">
        <v>1</v>
      </c>
      <c r="AH47">
        <v>0.1</v>
      </c>
      <c r="AI47">
        <v>0.24</v>
      </c>
      <c r="AJ47">
        <v>3</v>
      </c>
      <c r="AK47" t="s">
        <v>217</v>
      </c>
      <c r="AL47" t="s">
        <v>200</v>
      </c>
      <c r="AM47" t="s">
        <v>234</v>
      </c>
      <c r="AN47">
        <v>198</v>
      </c>
      <c r="AO47">
        <v>19.98</v>
      </c>
      <c r="AP47">
        <v>47.26</v>
      </c>
      <c r="AQ47">
        <v>4</v>
      </c>
      <c r="AR47" t="s">
        <v>217</v>
      </c>
      <c r="AS47" t="s">
        <v>201</v>
      </c>
      <c r="AT47" t="s">
        <v>235</v>
      </c>
      <c r="AU47">
        <v>108</v>
      </c>
      <c r="AV47">
        <v>10.9</v>
      </c>
      <c r="AW47">
        <v>25.78</v>
      </c>
      <c r="AX47">
        <v>5</v>
      </c>
      <c r="AY47" t="s">
        <v>217</v>
      </c>
      <c r="AZ47" t="s">
        <v>172</v>
      </c>
      <c r="BA47" t="s">
        <v>236</v>
      </c>
      <c r="BB47">
        <v>2</v>
      </c>
      <c r="BC47">
        <v>0.2</v>
      </c>
      <c r="BD47">
        <v>0.48</v>
      </c>
      <c r="BE47">
        <v>6</v>
      </c>
      <c r="BF47" t="s">
        <v>214</v>
      </c>
      <c r="BG47" t="s">
        <v>237</v>
      </c>
      <c r="BH47" t="s">
        <v>238</v>
      </c>
      <c r="BI47">
        <v>0</v>
      </c>
      <c r="BJ47">
        <v>0</v>
      </c>
      <c r="BK47">
        <v>0</v>
      </c>
      <c r="BL47">
        <v>7</v>
      </c>
      <c r="BM47" t="s">
        <v>214</v>
      </c>
      <c r="BN47" t="s">
        <v>174</v>
      </c>
      <c r="BO47" t="s">
        <v>239</v>
      </c>
      <c r="BP47">
        <v>22</v>
      </c>
      <c r="BQ47">
        <v>2.2200000000000002</v>
      </c>
      <c r="BR47">
        <v>5.25</v>
      </c>
      <c r="BS47">
        <v>8</v>
      </c>
      <c r="BT47" t="s">
        <v>214</v>
      </c>
      <c r="BU47" t="s">
        <v>175</v>
      </c>
      <c r="BV47" t="s">
        <v>240</v>
      </c>
      <c r="BW47">
        <v>3</v>
      </c>
      <c r="BX47">
        <v>0.3</v>
      </c>
      <c r="BY47">
        <v>0.72</v>
      </c>
      <c r="BZ47">
        <v>9</v>
      </c>
      <c r="CA47" t="s">
        <v>217</v>
      </c>
      <c r="CB47" t="s">
        <v>176</v>
      </c>
      <c r="CC47" t="s">
        <v>241</v>
      </c>
      <c r="CD47">
        <v>3</v>
      </c>
      <c r="CE47">
        <v>0.3</v>
      </c>
      <c r="CF47">
        <v>0.72</v>
      </c>
      <c r="CG47">
        <v>10</v>
      </c>
      <c r="CH47" t="s">
        <v>214</v>
      </c>
      <c r="CI47" t="s">
        <v>177</v>
      </c>
      <c r="CJ47" t="s">
        <v>242</v>
      </c>
      <c r="CK47">
        <v>0</v>
      </c>
      <c r="CL47">
        <v>0</v>
      </c>
      <c r="CM47">
        <v>0</v>
      </c>
      <c r="CN47">
        <v>11</v>
      </c>
      <c r="CO47" t="s">
        <v>214</v>
      </c>
      <c r="CP47" t="s">
        <v>178</v>
      </c>
      <c r="CQ47" t="s">
        <v>243</v>
      </c>
      <c r="CR47">
        <v>0</v>
      </c>
      <c r="CS47">
        <v>0</v>
      </c>
      <c r="CT47">
        <v>0</v>
      </c>
    </row>
    <row r="48" spans="1:98">
      <c r="A48" t="s">
        <v>38</v>
      </c>
      <c r="B48" t="s">
        <v>39</v>
      </c>
      <c r="C48">
        <v>2</v>
      </c>
      <c r="D48" t="s">
        <v>53</v>
      </c>
      <c r="E48">
        <v>22</v>
      </c>
      <c r="F48" t="s">
        <v>54</v>
      </c>
      <c r="G48">
        <v>2</v>
      </c>
      <c r="H48">
        <v>762</v>
      </c>
      <c r="I48">
        <v>491</v>
      </c>
      <c r="J48">
        <v>64.44</v>
      </c>
      <c r="K48">
        <v>271</v>
      </c>
      <c r="L48">
        <v>35.56</v>
      </c>
      <c r="M48">
        <v>0</v>
      </c>
      <c r="N48">
        <v>0</v>
      </c>
      <c r="O48">
        <v>0</v>
      </c>
      <c r="P48">
        <v>8</v>
      </c>
      <c r="Q48">
        <v>1.05</v>
      </c>
      <c r="R48">
        <v>2.95</v>
      </c>
      <c r="S48">
        <v>263</v>
      </c>
      <c r="T48">
        <v>34.51</v>
      </c>
      <c r="U48">
        <v>97.05</v>
      </c>
      <c r="V48">
        <v>1</v>
      </c>
      <c r="W48" t="s">
        <v>217</v>
      </c>
      <c r="X48" t="s">
        <v>199</v>
      </c>
      <c r="Y48" t="s">
        <v>232</v>
      </c>
      <c r="Z48">
        <v>42</v>
      </c>
      <c r="AA48">
        <v>5.51</v>
      </c>
      <c r="AB48">
        <v>15.97</v>
      </c>
      <c r="AC48">
        <v>2</v>
      </c>
      <c r="AD48" t="s">
        <v>217</v>
      </c>
      <c r="AE48" t="s">
        <v>171</v>
      </c>
      <c r="AF48" t="s">
        <v>233</v>
      </c>
      <c r="AG48">
        <v>0</v>
      </c>
      <c r="AH48">
        <v>0</v>
      </c>
      <c r="AI48">
        <v>0</v>
      </c>
      <c r="AJ48">
        <v>3</v>
      </c>
      <c r="AK48" t="s">
        <v>217</v>
      </c>
      <c r="AL48" t="s">
        <v>200</v>
      </c>
      <c r="AM48" t="s">
        <v>234</v>
      </c>
      <c r="AN48">
        <v>152</v>
      </c>
      <c r="AO48">
        <v>19.95</v>
      </c>
      <c r="AP48">
        <v>57.79</v>
      </c>
      <c r="AQ48">
        <v>4</v>
      </c>
      <c r="AR48" t="s">
        <v>217</v>
      </c>
      <c r="AS48" t="s">
        <v>201</v>
      </c>
      <c r="AT48" t="s">
        <v>235</v>
      </c>
      <c r="AU48">
        <v>50</v>
      </c>
      <c r="AV48">
        <v>6.56</v>
      </c>
      <c r="AW48">
        <v>19.010000000000002</v>
      </c>
      <c r="AX48">
        <v>5</v>
      </c>
      <c r="AY48" t="s">
        <v>217</v>
      </c>
      <c r="AZ48" t="s">
        <v>172</v>
      </c>
      <c r="BA48" t="s">
        <v>236</v>
      </c>
      <c r="BB48">
        <v>2</v>
      </c>
      <c r="BC48">
        <v>0.26</v>
      </c>
      <c r="BD48">
        <v>0.76</v>
      </c>
      <c r="BE48">
        <v>6</v>
      </c>
      <c r="BF48" t="s">
        <v>214</v>
      </c>
      <c r="BG48" t="s">
        <v>237</v>
      </c>
      <c r="BH48" t="s">
        <v>238</v>
      </c>
      <c r="BI48">
        <v>0</v>
      </c>
      <c r="BJ48">
        <v>0</v>
      </c>
      <c r="BK48">
        <v>0</v>
      </c>
      <c r="BL48">
        <v>7</v>
      </c>
      <c r="BM48" t="s">
        <v>214</v>
      </c>
      <c r="BN48" t="s">
        <v>174</v>
      </c>
      <c r="BO48" t="s">
        <v>239</v>
      </c>
      <c r="BP48">
        <v>7</v>
      </c>
      <c r="BQ48">
        <v>0.92</v>
      </c>
      <c r="BR48">
        <v>2.66</v>
      </c>
      <c r="BS48">
        <v>8</v>
      </c>
      <c r="BT48" t="s">
        <v>214</v>
      </c>
      <c r="BU48" t="s">
        <v>175</v>
      </c>
      <c r="BV48" t="s">
        <v>240</v>
      </c>
      <c r="BW48">
        <v>3</v>
      </c>
      <c r="BX48">
        <v>0.39</v>
      </c>
      <c r="BY48">
        <v>1.1399999999999999</v>
      </c>
      <c r="BZ48">
        <v>9</v>
      </c>
      <c r="CA48" t="s">
        <v>217</v>
      </c>
      <c r="CB48" t="s">
        <v>176</v>
      </c>
      <c r="CC48" t="s">
        <v>241</v>
      </c>
      <c r="CD48">
        <v>5</v>
      </c>
      <c r="CE48">
        <v>0.66</v>
      </c>
      <c r="CF48">
        <v>1.9</v>
      </c>
      <c r="CG48">
        <v>10</v>
      </c>
      <c r="CH48" t="s">
        <v>214</v>
      </c>
      <c r="CI48" t="s">
        <v>177</v>
      </c>
      <c r="CJ48" t="s">
        <v>242</v>
      </c>
      <c r="CK48">
        <v>1</v>
      </c>
      <c r="CL48">
        <v>0.13</v>
      </c>
      <c r="CM48">
        <v>0.38</v>
      </c>
      <c r="CN48">
        <v>11</v>
      </c>
      <c r="CO48" t="s">
        <v>214</v>
      </c>
      <c r="CP48" t="s">
        <v>178</v>
      </c>
      <c r="CQ48" t="s">
        <v>243</v>
      </c>
      <c r="CR48">
        <v>1</v>
      </c>
      <c r="CS48">
        <v>0.13</v>
      </c>
      <c r="CT48">
        <v>0.38</v>
      </c>
    </row>
    <row r="49" spans="1:98">
      <c r="A49" t="s">
        <v>38</v>
      </c>
      <c r="B49" t="s">
        <v>39</v>
      </c>
      <c r="C49">
        <v>2</v>
      </c>
      <c r="D49" t="s">
        <v>53</v>
      </c>
      <c r="E49">
        <v>22</v>
      </c>
      <c r="F49" t="s">
        <v>54</v>
      </c>
      <c r="G49">
        <v>3</v>
      </c>
      <c r="H49">
        <v>848</v>
      </c>
      <c r="I49">
        <v>375</v>
      </c>
      <c r="J49">
        <v>44.22</v>
      </c>
      <c r="K49">
        <v>473</v>
      </c>
      <c r="L49">
        <v>55.78</v>
      </c>
      <c r="M49">
        <v>4</v>
      </c>
      <c r="N49">
        <v>0.47</v>
      </c>
      <c r="O49">
        <v>0.85</v>
      </c>
      <c r="P49">
        <v>3</v>
      </c>
      <c r="Q49">
        <v>0.35</v>
      </c>
      <c r="R49">
        <v>0.63</v>
      </c>
      <c r="S49">
        <v>466</v>
      </c>
      <c r="T49">
        <v>54.95</v>
      </c>
      <c r="U49">
        <v>98.52</v>
      </c>
      <c r="V49">
        <v>1</v>
      </c>
      <c r="W49" t="s">
        <v>217</v>
      </c>
      <c r="X49" t="s">
        <v>199</v>
      </c>
      <c r="Y49" t="s">
        <v>232</v>
      </c>
      <c r="Z49">
        <v>152</v>
      </c>
      <c r="AA49">
        <v>17.920000000000002</v>
      </c>
      <c r="AB49">
        <v>32.619999999999997</v>
      </c>
      <c r="AC49">
        <v>2</v>
      </c>
      <c r="AD49" t="s">
        <v>217</v>
      </c>
      <c r="AE49" t="s">
        <v>171</v>
      </c>
      <c r="AF49" t="s">
        <v>233</v>
      </c>
      <c r="AG49">
        <v>2</v>
      </c>
      <c r="AH49">
        <v>0.24</v>
      </c>
      <c r="AI49">
        <v>0.43</v>
      </c>
      <c r="AJ49">
        <v>3</v>
      </c>
      <c r="AK49" t="s">
        <v>217</v>
      </c>
      <c r="AL49" t="s">
        <v>200</v>
      </c>
      <c r="AM49" t="s">
        <v>234</v>
      </c>
      <c r="AN49">
        <v>238</v>
      </c>
      <c r="AO49">
        <v>28.07</v>
      </c>
      <c r="AP49">
        <v>51.07</v>
      </c>
      <c r="AQ49">
        <v>4</v>
      </c>
      <c r="AR49" t="s">
        <v>217</v>
      </c>
      <c r="AS49" t="s">
        <v>201</v>
      </c>
      <c r="AT49" t="s">
        <v>235</v>
      </c>
      <c r="AU49">
        <v>65</v>
      </c>
      <c r="AV49">
        <v>7.67</v>
      </c>
      <c r="AW49">
        <v>13.95</v>
      </c>
      <c r="AX49">
        <v>5</v>
      </c>
      <c r="AY49" t="s">
        <v>217</v>
      </c>
      <c r="AZ49" t="s">
        <v>172</v>
      </c>
      <c r="BA49" t="s">
        <v>236</v>
      </c>
      <c r="BB49">
        <v>0</v>
      </c>
      <c r="BC49">
        <v>0</v>
      </c>
      <c r="BD49">
        <v>0</v>
      </c>
      <c r="BE49">
        <v>6</v>
      </c>
      <c r="BF49" t="s">
        <v>214</v>
      </c>
      <c r="BG49" t="s">
        <v>237</v>
      </c>
      <c r="BH49" t="s">
        <v>238</v>
      </c>
      <c r="BI49">
        <v>1</v>
      </c>
      <c r="BJ49">
        <v>0.12</v>
      </c>
      <c r="BK49">
        <v>0.21</v>
      </c>
      <c r="BL49">
        <v>7</v>
      </c>
      <c r="BM49" t="s">
        <v>214</v>
      </c>
      <c r="BN49" t="s">
        <v>174</v>
      </c>
      <c r="BO49" t="s">
        <v>239</v>
      </c>
      <c r="BP49">
        <v>5</v>
      </c>
      <c r="BQ49">
        <v>0.59</v>
      </c>
      <c r="BR49">
        <v>1.07</v>
      </c>
      <c r="BS49">
        <v>8</v>
      </c>
      <c r="BT49" t="s">
        <v>214</v>
      </c>
      <c r="BU49" t="s">
        <v>175</v>
      </c>
      <c r="BV49" t="s">
        <v>240</v>
      </c>
      <c r="BW49">
        <v>1</v>
      </c>
      <c r="BX49">
        <v>0.12</v>
      </c>
      <c r="BY49">
        <v>0.21</v>
      </c>
      <c r="BZ49">
        <v>9</v>
      </c>
      <c r="CA49" t="s">
        <v>217</v>
      </c>
      <c r="CB49" t="s">
        <v>176</v>
      </c>
      <c r="CC49" t="s">
        <v>241</v>
      </c>
      <c r="CD49">
        <v>1</v>
      </c>
      <c r="CE49">
        <v>0.12</v>
      </c>
      <c r="CF49">
        <v>0.21</v>
      </c>
      <c r="CG49">
        <v>10</v>
      </c>
      <c r="CH49" t="s">
        <v>214</v>
      </c>
      <c r="CI49" t="s">
        <v>177</v>
      </c>
      <c r="CJ49" t="s">
        <v>242</v>
      </c>
      <c r="CK49">
        <v>0</v>
      </c>
      <c r="CL49">
        <v>0</v>
      </c>
      <c r="CM49">
        <v>0</v>
      </c>
      <c r="CN49">
        <v>11</v>
      </c>
      <c r="CO49" t="s">
        <v>214</v>
      </c>
      <c r="CP49" t="s">
        <v>178</v>
      </c>
      <c r="CQ49" t="s">
        <v>243</v>
      </c>
      <c r="CR49">
        <v>1</v>
      </c>
      <c r="CS49">
        <v>0.12</v>
      </c>
      <c r="CT49">
        <v>0.21</v>
      </c>
    </row>
    <row r="50" spans="1:98">
      <c r="A50" t="s">
        <v>38</v>
      </c>
      <c r="B50" t="s">
        <v>39</v>
      </c>
      <c r="C50">
        <v>2</v>
      </c>
      <c r="D50" t="s">
        <v>53</v>
      </c>
      <c r="E50">
        <v>22</v>
      </c>
      <c r="F50" t="s">
        <v>54</v>
      </c>
      <c r="G50">
        <v>4</v>
      </c>
      <c r="H50">
        <v>963</v>
      </c>
      <c r="I50">
        <v>534</v>
      </c>
      <c r="J50">
        <v>55.45</v>
      </c>
      <c r="K50">
        <v>429</v>
      </c>
      <c r="L50">
        <v>44.55</v>
      </c>
      <c r="M50">
        <v>0</v>
      </c>
      <c r="N50">
        <v>0</v>
      </c>
      <c r="O50">
        <v>0</v>
      </c>
      <c r="P50">
        <v>2</v>
      </c>
      <c r="Q50">
        <v>0.21</v>
      </c>
      <c r="R50">
        <v>0.47</v>
      </c>
      <c r="S50">
        <v>427</v>
      </c>
      <c r="T50">
        <v>44.34</v>
      </c>
      <c r="U50">
        <v>99.53</v>
      </c>
      <c r="V50">
        <v>1</v>
      </c>
      <c r="W50" t="s">
        <v>217</v>
      </c>
      <c r="X50" t="s">
        <v>199</v>
      </c>
      <c r="Y50" t="s">
        <v>232</v>
      </c>
      <c r="Z50">
        <v>91</v>
      </c>
      <c r="AA50">
        <v>9.4499999999999993</v>
      </c>
      <c r="AB50">
        <v>21.31</v>
      </c>
      <c r="AC50">
        <v>2</v>
      </c>
      <c r="AD50" t="s">
        <v>217</v>
      </c>
      <c r="AE50" t="s">
        <v>171</v>
      </c>
      <c r="AF50" t="s">
        <v>233</v>
      </c>
      <c r="AG50">
        <v>6</v>
      </c>
      <c r="AH50">
        <v>0.62</v>
      </c>
      <c r="AI50">
        <v>1.41</v>
      </c>
      <c r="AJ50">
        <v>3</v>
      </c>
      <c r="AK50" t="s">
        <v>217</v>
      </c>
      <c r="AL50" t="s">
        <v>200</v>
      </c>
      <c r="AM50" t="s">
        <v>234</v>
      </c>
      <c r="AN50">
        <v>208</v>
      </c>
      <c r="AO50">
        <v>21.6</v>
      </c>
      <c r="AP50">
        <v>48.71</v>
      </c>
      <c r="AQ50">
        <v>4</v>
      </c>
      <c r="AR50" t="s">
        <v>217</v>
      </c>
      <c r="AS50" t="s">
        <v>201</v>
      </c>
      <c r="AT50" t="s">
        <v>235</v>
      </c>
      <c r="AU50">
        <v>84</v>
      </c>
      <c r="AV50">
        <v>8.7200000000000006</v>
      </c>
      <c r="AW50">
        <v>19.670000000000002</v>
      </c>
      <c r="AX50">
        <v>5</v>
      </c>
      <c r="AY50" t="s">
        <v>217</v>
      </c>
      <c r="AZ50" t="s">
        <v>172</v>
      </c>
      <c r="BA50" t="s">
        <v>236</v>
      </c>
      <c r="BB50">
        <v>7</v>
      </c>
      <c r="BC50">
        <v>0.73</v>
      </c>
      <c r="BD50">
        <v>1.64</v>
      </c>
      <c r="BE50">
        <v>6</v>
      </c>
      <c r="BF50" t="s">
        <v>214</v>
      </c>
      <c r="BG50" t="s">
        <v>237</v>
      </c>
      <c r="BH50" t="s">
        <v>238</v>
      </c>
      <c r="BI50">
        <v>1</v>
      </c>
      <c r="BJ50">
        <v>0.1</v>
      </c>
      <c r="BK50">
        <v>0.23</v>
      </c>
      <c r="BL50">
        <v>7</v>
      </c>
      <c r="BM50" t="s">
        <v>214</v>
      </c>
      <c r="BN50" t="s">
        <v>174</v>
      </c>
      <c r="BO50" t="s">
        <v>239</v>
      </c>
      <c r="BP50">
        <v>6</v>
      </c>
      <c r="BQ50">
        <v>0.62</v>
      </c>
      <c r="BR50">
        <v>1.41</v>
      </c>
      <c r="BS50">
        <v>8</v>
      </c>
      <c r="BT50" t="s">
        <v>214</v>
      </c>
      <c r="BU50" t="s">
        <v>175</v>
      </c>
      <c r="BV50" t="s">
        <v>240</v>
      </c>
      <c r="BW50">
        <v>10</v>
      </c>
      <c r="BX50">
        <v>1.04</v>
      </c>
      <c r="BY50">
        <v>2.34</v>
      </c>
      <c r="BZ50">
        <v>9</v>
      </c>
      <c r="CA50" t="s">
        <v>217</v>
      </c>
      <c r="CB50" t="s">
        <v>176</v>
      </c>
      <c r="CC50" t="s">
        <v>241</v>
      </c>
      <c r="CD50">
        <v>12</v>
      </c>
      <c r="CE50">
        <v>1.25</v>
      </c>
      <c r="CF50">
        <v>2.81</v>
      </c>
      <c r="CG50">
        <v>10</v>
      </c>
      <c r="CH50" t="s">
        <v>214</v>
      </c>
      <c r="CI50" t="s">
        <v>177</v>
      </c>
      <c r="CJ50" t="s">
        <v>242</v>
      </c>
      <c r="CK50">
        <v>0</v>
      </c>
      <c r="CL50">
        <v>0</v>
      </c>
      <c r="CM50">
        <v>0</v>
      </c>
      <c r="CN50">
        <v>11</v>
      </c>
      <c r="CO50" t="s">
        <v>214</v>
      </c>
      <c r="CP50" t="s">
        <v>178</v>
      </c>
      <c r="CQ50" t="s">
        <v>243</v>
      </c>
      <c r="CR50">
        <v>2</v>
      </c>
      <c r="CS50">
        <v>0.21</v>
      </c>
      <c r="CT50">
        <v>0.47</v>
      </c>
    </row>
    <row r="51" spans="1:98">
      <c r="A51" t="s">
        <v>38</v>
      </c>
      <c r="B51" t="s">
        <v>39</v>
      </c>
      <c r="C51">
        <v>2</v>
      </c>
      <c r="D51" t="s">
        <v>53</v>
      </c>
      <c r="E51">
        <v>22</v>
      </c>
      <c r="F51" t="s">
        <v>54</v>
      </c>
      <c r="G51">
        <v>5</v>
      </c>
      <c r="H51">
        <v>957</v>
      </c>
      <c r="I51">
        <v>451</v>
      </c>
      <c r="J51">
        <v>47.13</v>
      </c>
      <c r="K51">
        <v>506</v>
      </c>
      <c r="L51">
        <v>52.87</v>
      </c>
      <c r="M51">
        <v>4</v>
      </c>
      <c r="N51">
        <v>0.42</v>
      </c>
      <c r="O51">
        <v>0.79</v>
      </c>
      <c r="P51">
        <v>4</v>
      </c>
      <c r="Q51">
        <v>0.42</v>
      </c>
      <c r="R51">
        <v>0.79</v>
      </c>
      <c r="S51">
        <v>498</v>
      </c>
      <c r="T51">
        <v>52.04</v>
      </c>
      <c r="U51">
        <v>98.42</v>
      </c>
      <c r="V51">
        <v>1</v>
      </c>
      <c r="W51" t="s">
        <v>217</v>
      </c>
      <c r="X51" t="s">
        <v>199</v>
      </c>
      <c r="Y51" t="s">
        <v>232</v>
      </c>
      <c r="Z51">
        <v>120</v>
      </c>
      <c r="AA51">
        <v>12.54</v>
      </c>
      <c r="AB51">
        <v>24.1</v>
      </c>
      <c r="AC51">
        <v>2</v>
      </c>
      <c r="AD51" t="s">
        <v>217</v>
      </c>
      <c r="AE51" t="s">
        <v>171</v>
      </c>
      <c r="AF51" t="s">
        <v>233</v>
      </c>
      <c r="AG51">
        <v>3</v>
      </c>
      <c r="AH51">
        <v>0.31</v>
      </c>
      <c r="AI51">
        <v>0.6</v>
      </c>
      <c r="AJ51">
        <v>3</v>
      </c>
      <c r="AK51" t="s">
        <v>217</v>
      </c>
      <c r="AL51" t="s">
        <v>200</v>
      </c>
      <c r="AM51" t="s">
        <v>234</v>
      </c>
      <c r="AN51">
        <v>248</v>
      </c>
      <c r="AO51">
        <v>25.91</v>
      </c>
      <c r="AP51">
        <v>49.8</v>
      </c>
      <c r="AQ51">
        <v>4</v>
      </c>
      <c r="AR51" t="s">
        <v>217</v>
      </c>
      <c r="AS51" t="s">
        <v>201</v>
      </c>
      <c r="AT51" t="s">
        <v>235</v>
      </c>
      <c r="AU51">
        <v>95</v>
      </c>
      <c r="AV51">
        <v>9.93</v>
      </c>
      <c r="AW51">
        <v>19.079999999999998</v>
      </c>
      <c r="AX51">
        <v>5</v>
      </c>
      <c r="AY51" t="s">
        <v>217</v>
      </c>
      <c r="AZ51" t="s">
        <v>172</v>
      </c>
      <c r="BA51" t="s">
        <v>236</v>
      </c>
      <c r="BB51">
        <v>0</v>
      </c>
      <c r="BC51">
        <v>0</v>
      </c>
      <c r="BD51">
        <v>0</v>
      </c>
      <c r="BE51">
        <v>6</v>
      </c>
      <c r="BF51" t="s">
        <v>214</v>
      </c>
      <c r="BG51" t="s">
        <v>237</v>
      </c>
      <c r="BH51" t="s">
        <v>238</v>
      </c>
      <c r="BI51">
        <v>1</v>
      </c>
      <c r="BJ51">
        <v>0.1</v>
      </c>
      <c r="BK51">
        <v>0.2</v>
      </c>
      <c r="BL51">
        <v>7</v>
      </c>
      <c r="BM51" t="s">
        <v>214</v>
      </c>
      <c r="BN51" t="s">
        <v>174</v>
      </c>
      <c r="BO51" t="s">
        <v>239</v>
      </c>
      <c r="BP51">
        <v>6</v>
      </c>
      <c r="BQ51">
        <v>0.63</v>
      </c>
      <c r="BR51">
        <v>1.2</v>
      </c>
      <c r="BS51">
        <v>8</v>
      </c>
      <c r="BT51" t="s">
        <v>214</v>
      </c>
      <c r="BU51" t="s">
        <v>175</v>
      </c>
      <c r="BV51" t="s">
        <v>240</v>
      </c>
      <c r="BW51">
        <v>5</v>
      </c>
      <c r="BX51">
        <v>0.52</v>
      </c>
      <c r="BY51">
        <v>1</v>
      </c>
      <c r="BZ51">
        <v>9</v>
      </c>
      <c r="CA51" t="s">
        <v>217</v>
      </c>
      <c r="CB51" t="s">
        <v>176</v>
      </c>
      <c r="CC51" t="s">
        <v>241</v>
      </c>
      <c r="CD51">
        <v>19</v>
      </c>
      <c r="CE51">
        <v>1.99</v>
      </c>
      <c r="CF51">
        <v>3.82</v>
      </c>
      <c r="CG51">
        <v>10</v>
      </c>
      <c r="CH51" t="s">
        <v>214</v>
      </c>
      <c r="CI51" t="s">
        <v>177</v>
      </c>
      <c r="CJ51" t="s">
        <v>242</v>
      </c>
      <c r="CK51">
        <v>1</v>
      </c>
      <c r="CL51">
        <v>0.1</v>
      </c>
      <c r="CM51">
        <v>0.2</v>
      </c>
      <c r="CN51">
        <v>11</v>
      </c>
      <c r="CO51" t="s">
        <v>214</v>
      </c>
      <c r="CP51" t="s">
        <v>178</v>
      </c>
      <c r="CQ51" t="s">
        <v>243</v>
      </c>
      <c r="CR51">
        <v>0</v>
      </c>
      <c r="CS51">
        <v>0</v>
      </c>
      <c r="CT51">
        <v>0</v>
      </c>
    </row>
    <row r="52" spans="1:98">
      <c r="A52" t="s">
        <v>38</v>
      </c>
      <c r="B52" t="s">
        <v>39</v>
      </c>
      <c r="C52">
        <v>2</v>
      </c>
      <c r="D52" t="s">
        <v>53</v>
      </c>
      <c r="E52">
        <v>22</v>
      </c>
      <c r="F52" t="s">
        <v>54</v>
      </c>
      <c r="G52">
        <v>6</v>
      </c>
      <c r="H52">
        <v>915</v>
      </c>
      <c r="I52">
        <v>407</v>
      </c>
      <c r="J52">
        <v>44.48</v>
      </c>
      <c r="K52">
        <v>508</v>
      </c>
      <c r="L52">
        <v>55.52</v>
      </c>
      <c r="M52">
        <v>1</v>
      </c>
      <c r="N52">
        <v>0.11</v>
      </c>
      <c r="O52">
        <v>0.2</v>
      </c>
      <c r="P52">
        <v>4</v>
      </c>
      <c r="Q52">
        <v>0.44</v>
      </c>
      <c r="R52">
        <v>0.79</v>
      </c>
      <c r="S52">
        <v>503</v>
      </c>
      <c r="T52">
        <v>54.97</v>
      </c>
      <c r="U52">
        <v>99.02</v>
      </c>
      <c r="V52">
        <v>1</v>
      </c>
      <c r="W52" t="s">
        <v>217</v>
      </c>
      <c r="X52" t="s">
        <v>199</v>
      </c>
      <c r="Y52" t="s">
        <v>232</v>
      </c>
      <c r="Z52">
        <v>100</v>
      </c>
      <c r="AA52">
        <v>10.93</v>
      </c>
      <c r="AB52">
        <v>19.88</v>
      </c>
      <c r="AC52">
        <v>2</v>
      </c>
      <c r="AD52" t="s">
        <v>217</v>
      </c>
      <c r="AE52" t="s">
        <v>171</v>
      </c>
      <c r="AF52" t="s">
        <v>233</v>
      </c>
      <c r="AG52">
        <v>3</v>
      </c>
      <c r="AH52">
        <v>0.33</v>
      </c>
      <c r="AI52">
        <v>0.6</v>
      </c>
      <c r="AJ52">
        <v>3</v>
      </c>
      <c r="AK52" t="s">
        <v>217</v>
      </c>
      <c r="AL52" t="s">
        <v>200</v>
      </c>
      <c r="AM52" t="s">
        <v>234</v>
      </c>
      <c r="AN52">
        <v>257</v>
      </c>
      <c r="AO52">
        <v>28.09</v>
      </c>
      <c r="AP52">
        <v>51.09</v>
      </c>
      <c r="AQ52">
        <v>4</v>
      </c>
      <c r="AR52" t="s">
        <v>217</v>
      </c>
      <c r="AS52" t="s">
        <v>201</v>
      </c>
      <c r="AT52" t="s">
        <v>235</v>
      </c>
      <c r="AU52">
        <v>121</v>
      </c>
      <c r="AV52">
        <v>13.22</v>
      </c>
      <c r="AW52">
        <v>24.06</v>
      </c>
      <c r="AX52">
        <v>5</v>
      </c>
      <c r="AY52" t="s">
        <v>217</v>
      </c>
      <c r="AZ52" t="s">
        <v>172</v>
      </c>
      <c r="BA52" t="s">
        <v>236</v>
      </c>
      <c r="BB52">
        <v>4</v>
      </c>
      <c r="BC52">
        <v>0.44</v>
      </c>
      <c r="BD52">
        <v>0.8</v>
      </c>
      <c r="BE52">
        <v>6</v>
      </c>
      <c r="BF52" t="s">
        <v>214</v>
      </c>
      <c r="BG52" t="s">
        <v>237</v>
      </c>
      <c r="BH52" t="s">
        <v>238</v>
      </c>
      <c r="BI52">
        <v>0</v>
      </c>
      <c r="BJ52">
        <v>0</v>
      </c>
      <c r="BK52">
        <v>0</v>
      </c>
      <c r="BL52">
        <v>7</v>
      </c>
      <c r="BM52" t="s">
        <v>214</v>
      </c>
      <c r="BN52" t="s">
        <v>174</v>
      </c>
      <c r="BO52" t="s">
        <v>239</v>
      </c>
      <c r="BP52">
        <v>8</v>
      </c>
      <c r="BQ52">
        <v>0.87</v>
      </c>
      <c r="BR52">
        <v>1.59</v>
      </c>
      <c r="BS52">
        <v>8</v>
      </c>
      <c r="BT52" t="s">
        <v>214</v>
      </c>
      <c r="BU52" t="s">
        <v>175</v>
      </c>
      <c r="BV52" t="s">
        <v>240</v>
      </c>
      <c r="BW52">
        <v>2</v>
      </c>
      <c r="BX52">
        <v>0.22</v>
      </c>
      <c r="BY52">
        <v>0.4</v>
      </c>
      <c r="BZ52">
        <v>9</v>
      </c>
      <c r="CA52" t="s">
        <v>217</v>
      </c>
      <c r="CB52" t="s">
        <v>176</v>
      </c>
      <c r="CC52" t="s">
        <v>241</v>
      </c>
      <c r="CD52">
        <v>7</v>
      </c>
      <c r="CE52">
        <v>0.77</v>
      </c>
      <c r="CF52">
        <v>1.39</v>
      </c>
      <c r="CG52">
        <v>10</v>
      </c>
      <c r="CH52" t="s">
        <v>214</v>
      </c>
      <c r="CI52" t="s">
        <v>177</v>
      </c>
      <c r="CJ52" t="s">
        <v>242</v>
      </c>
      <c r="CK52">
        <v>1</v>
      </c>
      <c r="CL52">
        <v>0.11</v>
      </c>
      <c r="CM52">
        <v>0.2</v>
      </c>
      <c r="CN52">
        <v>11</v>
      </c>
      <c r="CO52" t="s">
        <v>214</v>
      </c>
      <c r="CP52" t="s">
        <v>178</v>
      </c>
      <c r="CQ52" t="s">
        <v>243</v>
      </c>
      <c r="CR52">
        <v>0</v>
      </c>
      <c r="CS52">
        <v>0</v>
      </c>
      <c r="CT52">
        <v>0</v>
      </c>
    </row>
    <row r="53" spans="1:98">
      <c r="A53" t="s">
        <v>38</v>
      </c>
      <c r="B53" t="s">
        <v>39</v>
      </c>
      <c r="C53">
        <v>2</v>
      </c>
      <c r="D53" t="s">
        <v>53</v>
      </c>
      <c r="E53">
        <v>22</v>
      </c>
      <c r="F53" t="s">
        <v>54</v>
      </c>
      <c r="G53">
        <v>7</v>
      </c>
      <c r="H53">
        <v>1239</v>
      </c>
      <c r="I53">
        <v>812</v>
      </c>
      <c r="J53">
        <v>65.540000000000006</v>
      </c>
      <c r="K53">
        <v>427</v>
      </c>
      <c r="L53">
        <v>34.46</v>
      </c>
      <c r="M53">
        <v>5</v>
      </c>
      <c r="N53">
        <v>0.4</v>
      </c>
      <c r="O53">
        <v>1.17</v>
      </c>
      <c r="P53">
        <v>2</v>
      </c>
      <c r="Q53">
        <v>0.16</v>
      </c>
      <c r="R53">
        <v>0.47</v>
      </c>
      <c r="S53">
        <v>420</v>
      </c>
      <c r="T53">
        <v>33.9</v>
      </c>
      <c r="U53">
        <v>98.36</v>
      </c>
      <c r="V53">
        <v>1</v>
      </c>
      <c r="W53" t="s">
        <v>217</v>
      </c>
      <c r="X53" t="s">
        <v>199</v>
      </c>
      <c r="Y53" t="s">
        <v>232</v>
      </c>
      <c r="Z53">
        <v>94</v>
      </c>
      <c r="AA53">
        <v>7.59</v>
      </c>
      <c r="AB53">
        <v>22.38</v>
      </c>
      <c r="AC53">
        <v>2</v>
      </c>
      <c r="AD53" t="s">
        <v>217</v>
      </c>
      <c r="AE53" t="s">
        <v>171</v>
      </c>
      <c r="AF53" t="s">
        <v>233</v>
      </c>
      <c r="AG53">
        <v>2</v>
      </c>
      <c r="AH53">
        <v>0.16</v>
      </c>
      <c r="AI53">
        <v>0.48</v>
      </c>
      <c r="AJ53">
        <v>3</v>
      </c>
      <c r="AK53" t="s">
        <v>217</v>
      </c>
      <c r="AL53" t="s">
        <v>200</v>
      </c>
      <c r="AM53" t="s">
        <v>234</v>
      </c>
      <c r="AN53">
        <v>199</v>
      </c>
      <c r="AO53">
        <v>16.059999999999999</v>
      </c>
      <c r="AP53">
        <v>47.38</v>
      </c>
      <c r="AQ53">
        <v>4</v>
      </c>
      <c r="AR53" t="s">
        <v>217</v>
      </c>
      <c r="AS53" t="s">
        <v>201</v>
      </c>
      <c r="AT53" t="s">
        <v>235</v>
      </c>
      <c r="AU53">
        <v>96</v>
      </c>
      <c r="AV53">
        <v>7.75</v>
      </c>
      <c r="AW53">
        <v>22.86</v>
      </c>
      <c r="AX53">
        <v>5</v>
      </c>
      <c r="AY53" t="s">
        <v>217</v>
      </c>
      <c r="AZ53" t="s">
        <v>172</v>
      </c>
      <c r="BA53" t="s">
        <v>236</v>
      </c>
      <c r="BB53">
        <v>3</v>
      </c>
      <c r="BC53">
        <v>0.24</v>
      </c>
      <c r="BD53">
        <v>0.71</v>
      </c>
      <c r="BE53">
        <v>6</v>
      </c>
      <c r="BF53" t="s">
        <v>214</v>
      </c>
      <c r="BG53" t="s">
        <v>237</v>
      </c>
      <c r="BH53" t="s">
        <v>238</v>
      </c>
      <c r="BI53">
        <v>2</v>
      </c>
      <c r="BJ53">
        <v>0.16</v>
      </c>
      <c r="BK53">
        <v>0.48</v>
      </c>
      <c r="BL53">
        <v>7</v>
      </c>
      <c r="BM53" t="s">
        <v>214</v>
      </c>
      <c r="BN53" t="s">
        <v>174</v>
      </c>
      <c r="BO53" t="s">
        <v>239</v>
      </c>
      <c r="BP53">
        <v>7</v>
      </c>
      <c r="BQ53">
        <v>0.56000000000000005</v>
      </c>
      <c r="BR53">
        <v>1.67</v>
      </c>
      <c r="BS53">
        <v>8</v>
      </c>
      <c r="BT53" t="s">
        <v>214</v>
      </c>
      <c r="BU53" t="s">
        <v>175</v>
      </c>
      <c r="BV53" t="s">
        <v>240</v>
      </c>
      <c r="BW53">
        <v>1</v>
      </c>
      <c r="BX53">
        <v>0.08</v>
      </c>
      <c r="BY53">
        <v>0.24</v>
      </c>
      <c r="BZ53">
        <v>9</v>
      </c>
      <c r="CA53" t="s">
        <v>217</v>
      </c>
      <c r="CB53" t="s">
        <v>176</v>
      </c>
      <c r="CC53" t="s">
        <v>241</v>
      </c>
      <c r="CD53">
        <v>12</v>
      </c>
      <c r="CE53">
        <v>0.97</v>
      </c>
      <c r="CF53">
        <v>2.86</v>
      </c>
      <c r="CG53">
        <v>10</v>
      </c>
      <c r="CH53" t="s">
        <v>214</v>
      </c>
      <c r="CI53" t="s">
        <v>177</v>
      </c>
      <c r="CJ53" t="s">
        <v>242</v>
      </c>
      <c r="CK53">
        <v>1</v>
      </c>
      <c r="CL53">
        <v>0.08</v>
      </c>
      <c r="CM53">
        <v>0.24</v>
      </c>
      <c r="CN53">
        <v>11</v>
      </c>
      <c r="CO53" t="s">
        <v>214</v>
      </c>
      <c r="CP53" t="s">
        <v>178</v>
      </c>
      <c r="CQ53" t="s">
        <v>243</v>
      </c>
      <c r="CR53">
        <v>3</v>
      </c>
      <c r="CS53">
        <v>0.24</v>
      </c>
      <c r="CT53">
        <v>0.71</v>
      </c>
    </row>
    <row r="54" spans="1:98">
      <c r="A54" t="s">
        <v>38</v>
      </c>
      <c r="B54" t="s">
        <v>39</v>
      </c>
      <c r="C54">
        <v>2</v>
      </c>
      <c r="D54" t="s">
        <v>53</v>
      </c>
      <c r="E54">
        <v>22</v>
      </c>
      <c r="F54" t="s">
        <v>54</v>
      </c>
      <c r="G54">
        <v>8</v>
      </c>
      <c r="H54">
        <v>1232</v>
      </c>
      <c r="I54">
        <v>688</v>
      </c>
      <c r="J54">
        <v>55.84</v>
      </c>
      <c r="K54">
        <v>544</v>
      </c>
      <c r="L54">
        <v>44.16</v>
      </c>
      <c r="M54">
        <v>4</v>
      </c>
      <c r="N54">
        <v>0.32</v>
      </c>
      <c r="O54">
        <v>0.74</v>
      </c>
      <c r="P54">
        <v>8</v>
      </c>
      <c r="Q54">
        <v>0.65</v>
      </c>
      <c r="R54">
        <v>1.47</v>
      </c>
      <c r="S54">
        <v>532</v>
      </c>
      <c r="T54">
        <v>43.18</v>
      </c>
      <c r="U54">
        <v>97.79</v>
      </c>
      <c r="V54">
        <v>1</v>
      </c>
      <c r="W54" t="s">
        <v>217</v>
      </c>
      <c r="X54" t="s">
        <v>199</v>
      </c>
      <c r="Y54" t="s">
        <v>232</v>
      </c>
      <c r="Z54">
        <v>183</v>
      </c>
      <c r="AA54">
        <v>14.85</v>
      </c>
      <c r="AB54">
        <v>34.4</v>
      </c>
      <c r="AC54">
        <v>2</v>
      </c>
      <c r="AD54" t="s">
        <v>217</v>
      </c>
      <c r="AE54" t="s">
        <v>171</v>
      </c>
      <c r="AF54" t="s">
        <v>233</v>
      </c>
      <c r="AG54">
        <v>0</v>
      </c>
      <c r="AH54">
        <v>0</v>
      </c>
      <c r="AI54">
        <v>0</v>
      </c>
      <c r="AJ54">
        <v>3</v>
      </c>
      <c r="AK54" t="s">
        <v>217</v>
      </c>
      <c r="AL54" t="s">
        <v>200</v>
      </c>
      <c r="AM54" t="s">
        <v>234</v>
      </c>
      <c r="AN54">
        <v>242</v>
      </c>
      <c r="AO54">
        <v>19.64</v>
      </c>
      <c r="AP54">
        <v>45.49</v>
      </c>
      <c r="AQ54">
        <v>4</v>
      </c>
      <c r="AR54" t="s">
        <v>217</v>
      </c>
      <c r="AS54" t="s">
        <v>201</v>
      </c>
      <c r="AT54" t="s">
        <v>235</v>
      </c>
      <c r="AU54">
        <v>58</v>
      </c>
      <c r="AV54">
        <v>4.71</v>
      </c>
      <c r="AW54">
        <v>10.9</v>
      </c>
      <c r="AX54">
        <v>5</v>
      </c>
      <c r="AY54" t="s">
        <v>217</v>
      </c>
      <c r="AZ54" t="s">
        <v>172</v>
      </c>
      <c r="BA54" t="s">
        <v>236</v>
      </c>
      <c r="BB54">
        <v>4</v>
      </c>
      <c r="BC54">
        <v>0.32</v>
      </c>
      <c r="BD54">
        <v>0.75</v>
      </c>
      <c r="BE54">
        <v>6</v>
      </c>
      <c r="BF54" t="s">
        <v>214</v>
      </c>
      <c r="BG54" t="s">
        <v>237</v>
      </c>
      <c r="BH54" t="s">
        <v>238</v>
      </c>
      <c r="BI54">
        <v>1</v>
      </c>
      <c r="BJ54">
        <v>0.08</v>
      </c>
      <c r="BK54">
        <v>0.19</v>
      </c>
      <c r="BL54">
        <v>7</v>
      </c>
      <c r="BM54" t="s">
        <v>214</v>
      </c>
      <c r="BN54" t="s">
        <v>174</v>
      </c>
      <c r="BO54" t="s">
        <v>239</v>
      </c>
      <c r="BP54">
        <v>18</v>
      </c>
      <c r="BQ54">
        <v>1.46</v>
      </c>
      <c r="BR54">
        <v>3.38</v>
      </c>
      <c r="BS54">
        <v>8</v>
      </c>
      <c r="BT54" t="s">
        <v>214</v>
      </c>
      <c r="BU54" t="s">
        <v>175</v>
      </c>
      <c r="BV54" t="s">
        <v>240</v>
      </c>
      <c r="BW54">
        <v>3</v>
      </c>
      <c r="BX54">
        <v>0.24</v>
      </c>
      <c r="BY54">
        <v>0.56000000000000005</v>
      </c>
      <c r="BZ54">
        <v>9</v>
      </c>
      <c r="CA54" t="s">
        <v>217</v>
      </c>
      <c r="CB54" t="s">
        <v>176</v>
      </c>
      <c r="CC54" t="s">
        <v>241</v>
      </c>
      <c r="CD54">
        <v>15</v>
      </c>
      <c r="CE54">
        <v>1.22</v>
      </c>
      <c r="CF54">
        <v>2.82</v>
      </c>
      <c r="CG54">
        <v>10</v>
      </c>
      <c r="CH54" t="s">
        <v>214</v>
      </c>
      <c r="CI54" t="s">
        <v>177</v>
      </c>
      <c r="CJ54" t="s">
        <v>242</v>
      </c>
      <c r="CK54">
        <v>4</v>
      </c>
      <c r="CL54">
        <v>0.32</v>
      </c>
      <c r="CM54">
        <v>0.75</v>
      </c>
      <c r="CN54">
        <v>11</v>
      </c>
      <c r="CO54" t="s">
        <v>214</v>
      </c>
      <c r="CP54" t="s">
        <v>178</v>
      </c>
      <c r="CQ54" t="s">
        <v>243</v>
      </c>
      <c r="CR54">
        <v>4</v>
      </c>
      <c r="CS54">
        <v>0.32</v>
      </c>
      <c r="CT54">
        <v>0.75</v>
      </c>
    </row>
    <row r="55" spans="1:98">
      <c r="A55" t="s">
        <v>38</v>
      </c>
      <c r="B55" t="s">
        <v>39</v>
      </c>
      <c r="C55">
        <v>1</v>
      </c>
      <c r="D55" t="s">
        <v>40</v>
      </c>
      <c r="E55">
        <v>23</v>
      </c>
      <c r="F55" t="s">
        <v>55</v>
      </c>
      <c r="G55">
        <v>1</v>
      </c>
      <c r="H55">
        <v>1217</v>
      </c>
      <c r="I55">
        <v>595</v>
      </c>
      <c r="J55">
        <v>48.89</v>
      </c>
      <c r="K55">
        <v>622</v>
      </c>
      <c r="L55">
        <v>51.11</v>
      </c>
      <c r="M55">
        <v>2</v>
      </c>
      <c r="N55">
        <v>0.16</v>
      </c>
      <c r="O55">
        <v>0.32</v>
      </c>
      <c r="P55">
        <v>7</v>
      </c>
      <c r="Q55">
        <v>0.57999999999999996</v>
      </c>
      <c r="R55">
        <v>1.1299999999999999</v>
      </c>
      <c r="S55">
        <v>613</v>
      </c>
      <c r="T55">
        <v>50.37</v>
      </c>
      <c r="U55">
        <v>98.55</v>
      </c>
      <c r="V55">
        <v>1</v>
      </c>
      <c r="W55" t="s">
        <v>214</v>
      </c>
      <c r="X55" t="s">
        <v>163</v>
      </c>
      <c r="Y55" t="s">
        <v>215</v>
      </c>
      <c r="Z55">
        <v>250</v>
      </c>
      <c r="AA55">
        <v>20.54</v>
      </c>
      <c r="AB55">
        <v>40.78</v>
      </c>
      <c r="AC55">
        <v>2</v>
      </c>
      <c r="AD55" t="s">
        <v>214</v>
      </c>
      <c r="AE55" t="s">
        <v>164</v>
      </c>
      <c r="AF55" t="s">
        <v>216</v>
      </c>
      <c r="AG55">
        <v>7</v>
      </c>
      <c r="AH55">
        <v>0.57999999999999996</v>
      </c>
      <c r="AI55">
        <v>1.1399999999999999</v>
      </c>
      <c r="AJ55">
        <v>3</v>
      </c>
      <c r="AK55" t="s">
        <v>217</v>
      </c>
      <c r="AL55" t="s">
        <v>165</v>
      </c>
      <c r="AM55" t="s">
        <v>218</v>
      </c>
      <c r="AN55">
        <v>309</v>
      </c>
      <c r="AO55">
        <v>25.39</v>
      </c>
      <c r="AP55">
        <v>50.41</v>
      </c>
      <c r="AQ55">
        <v>4</v>
      </c>
      <c r="AR55" t="s">
        <v>214</v>
      </c>
      <c r="AS55" t="s">
        <v>166</v>
      </c>
      <c r="AT55" t="s">
        <v>219</v>
      </c>
      <c r="AU55">
        <v>3</v>
      </c>
      <c r="AV55">
        <v>0.25</v>
      </c>
      <c r="AW55">
        <v>0.49</v>
      </c>
      <c r="AX55">
        <v>5</v>
      </c>
      <c r="AY55" t="s">
        <v>214</v>
      </c>
      <c r="AZ55" t="s">
        <v>167</v>
      </c>
      <c r="BA55" t="s">
        <v>220</v>
      </c>
      <c r="BB55">
        <v>0</v>
      </c>
      <c r="BC55">
        <v>0</v>
      </c>
      <c r="BD55">
        <v>0</v>
      </c>
      <c r="BE55">
        <v>6</v>
      </c>
      <c r="BF55" t="s">
        <v>214</v>
      </c>
      <c r="BG55" t="s">
        <v>168</v>
      </c>
      <c r="BH55" t="s">
        <v>221</v>
      </c>
      <c r="BI55">
        <v>23</v>
      </c>
      <c r="BJ55">
        <v>1.89</v>
      </c>
      <c r="BK55">
        <v>3.75</v>
      </c>
      <c r="BL55">
        <v>7</v>
      </c>
      <c r="BM55" t="s">
        <v>214</v>
      </c>
      <c r="BN55" t="s">
        <v>169</v>
      </c>
      <c r="BO55" t="s">
        <v>222</v>
      </c>
      <c r="BP55">
        <v>6</v>
      </c>
      <c r="BQ55">
        <v>0.49</v>
      </c>
      <c r="BR55">
        <v>0.98</v>
      </c>
      <c r="BS55">
        <v>8</v>
      </c>
      <c r="BT55" t="s">
        <v>214</v>
      </c>
      <c r="BU55" t="s">
        <v>170</v>
      </c>
      <c r="BV55" t="s">
        <v>223</v>
      </c>
      <c r="BW55">
        <v>15</v>
      </c>
      <c r="BX55">
        <v>1.23</v>
      </c>
      <c r="BY55">
        <v>2.4500000000000002</v>
      </c>
    </row>
    <row r="56" spans="1:98">
      <c r="A56" t="s">
        <v>38</v>
      </c>
      <c r="B56" t="s">
        <v>39</v>
      </c>
      <c r="C56">
        <v>1</v>
      </c>
      <c r="D56" t="s">
        <v>40</v>
      </c>
      <c r="E56">
        <v>23</v>
      </c>
      <c r="F56" t="s">
        <v>55</v>
      </c>
      <c r="G56">
        <v>2</v>
      </c>
      <c r="H56">
        <v>123</v>
      </c>
      <c r="I56">
        <v>40</v>
      </c>
      <c r="J56">
        <v>32.520000000000003</v>
      </c>
      <c r="K56">
        <v>83</v>
      </c>
      <c r="L56">
        <v>67.48</v>
      </c>
      <c r="M56">
        <v>1</v>
      </c>
      <c r="N56">
        <v>0.81</v>
      </c>
      <c r="O56">
        <v>1.2</v>
      </c>
      <c r="P56">
        <v>3</v>
      </c>
      <c r="Q56">
        <v>2.44</v>
      </c>
      <c r="R56">
        <v>3.61</v>
      </c>
      <c r="S56">
        <v>79</v>
      </c>
      <c r="T56">
        <v>64.23</v>
      </c>
      <c r="U56">
        <v>95.18</v>
      </c>
      <c r="V56">
        <v>1</v>
      </c>
      <c r="W56" t="s">
        <v>214</v>
      </c>
      <c r="X56" t="s">
        <v>163</v>
      </c>
      <c r="Y56" t="s">
        <v>215</v>
      </c>
      <c r="Z56">
        <v>35</v>
      </c>
      <c r="AA56">
        <v>28.46</v>
      </c>
      <c r="AB56">
        <v>44.3</v>
      </c>
      <c r="AC56">
        <v>2</v>
      </c>
      <c r="AD56" t="s">
        <v>214</v>
      </c>
      <c r="AE56" t="s">
        <v>164</v>
      </c>
      <c r="AF56" t="s">
        <v>216</v>
      </c>
      <c r="AG56">
        <v>0</v>
      </c>
      <c r="AH56">
        <v>0</v>
      </c>
      <c r="AI56">
        <v>0</v>
      </c>
      <c r="AJ56">
        <v>3</v>
      </c>
      <c r="AK56" t="s">
        <v>217</v>
      </c>
      <c r="AL56" t="s">
        <v>165</v>
      </c>
      <c r="AM56" t="s">
        <v>218</v>
      </c>
      <c r="AN56">
        <v>36</v>
      </c>
      <c r="AO56">
        <v>29.27</v>
      </c>
      <c r="AP56">
        <v>45.57</v>
      </c>
      <c r="AQ56">
        <v>4</v>
      </c>
      <c r="AR56" t="s">
        <v>214</v>
      </c>
      <c r="AS56" t="s">
        <v>166</v>
      </c>
      <c r="AT56" t="s">
        <v>219</v>
      </c>
      <c r="AU56">
        <v>1</v>
      </c>
      <c r="AV56">
        <v>0.81</v>
      </c>
      <c r="AW56">
        <v>1.27</v>
      </c>
      <c r="AX56">
        <v>5</v>
      </c>
      <c r="AY56" t="s">
        <v>214</v>
      </c>
      <c r="AZ56" t="s">
        <v>167</v>
      </c>
      <c r="BA56" t="s">
        <v>220</v>
      </c>
      <c r="BB56">
        <v>0</v>
      </c>
      <c r="BC56">
        <v>0</v>
      </c>
      <c r="BD56">
        <v>0</v>
      </c>
      <c r="BE56">
        <v>6</v>
      </c>
      <c r="BF56" t="s">
        <v>214</v>
      </c>
      <c r="BG56" t="s">
        <v>168</v>
      </c>
      <c r="BH56" t="s">
        <v>221</v>
      </c>
      <c r="BI56">
        <v>1</v>
      </c>
      <c r="BJ56">
        <v>0.81</v>
      </c>
      <c r="BK56">
        <v>1.27</v>
      </c>
      <c r="BL56">
        <v>7</v>
      </c>
      <c r="BM56" t="s">
        <v>214</v>
      </c>
      <c r="BN56" t="s">
        <v>169</v>
      </c>
      <c r="BO56" t="s">
        <v>222</v>
      </c>
      <c r="BP56">
        <v>2</v>
      </c>
      <c r="BQ56">
        <v>1.63</v>
      </c>
      <c r="BR56">
        <v>2.5299999999999998</v>
      </c>
      <c r="BS56">
        <v>8</v>
      </c>
      <c r="BT56" t="s">
        <v>214</v>
      </c>
      <c r="BU56" t="s">
        <v>170</v>
      </c>
      <c r="BV56" t="s">
        <v>223</v>
      </c>
      <c r="BW56">
        <v>4</v>
      </c>
      <c r="BX56">
        <v>3.25</v>
      </c>
      <c r="BY56">
        <v>5.0599999999999996</v>
      </c>
    </row>
    <row r="57" spans="1:98">
      <c r="A57" t="s">
        <v>38</v>
      </c>
      <c r="B57" t="s">
        <v>39</v>
      </c>
      <c r="C57">
        <v>1</v>
      </c>
      <c r="D57" t="s">
        <v>40</v>
      </c>
      <c r="E57">
        <v>23</v>
      </c>
      <c r="F57" t="s">
        <v>55</v>
      </c>
      <c r="G57">
        <v>3</v>
      </c>
      <c r="H57">
        <v>181</v>
      </c>
      <c r="I57">
        <v>83</v>
      </c>
      <c r="J57">
        <v>45.86</v>
      </c>
      <c r="K57">
        <v>98</v>
      </c>
      <c r="L57">
        <v>54.14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98</v>
      </c>
      <c r="T57">
        <v>54.14</v>
      </c>
      <c r="U57">
        <v>100</v>
      </c>
      <c r="V57">
        <v>1</v>
      </c>
      <c r="W57" t="s">
        <v>214</v>
      </c>
      <c r="X57" t="s">
        <v>163</v>
      </c>
      <c r="Y57" t="s">
        <v>215</v>
      </c>
      <c r="Z57">
        <v>37</v>
      </c>
      <c r="AA57">
        <v>20.440000000000001</v>
      </c>
      <c r="AB57">
        <v>37.76</v>
      </c>
      <c r="AC57">
        <v>2</v>
      </c>
      <c r="AD57" t="s">
        <v>214</v>
      </c>
      <c r="AE57" t="s">
        <v>164</v>
      </c>
      <c r="AF57" t="s">
        <v>216</v>
      </c>
      <c r="AG57">
        <v>0</v>
      </c>
      <c r="AH57">
        <v>0</v>
      </c>
      <c r="AI57">
        <v>0</v>
      </c>
      <c r="AJ57">
        <v>3</v>
      </c>
      <c r="AK57" t="s">
        <v>217</v>
      </c>
      <c r="AL57" t="s">
        <v>165</v>
      </c>
      <c r="AM57" t="s">
        <v>218</v>
      </c>
      <c r="AN57">
        <v>49</v>
      </c>
      <c r="AO57">
        <v>27.07</v>
      </c>
      <c r="AP57">
        <v>50</v>
      </c>
      <c r="AQ57">
        <v>4</v>
      </c>
      <c r="AR57" t="s">
        <v>214</v>
      </c>
      <c r="AS57" t="s">
        <v>166</v>
      </c>
      <c r="AT57" t="s">
        <v>219</v>
      </c>
      <c r="AU57">
        <v>0</v>
      </c>
      <c r="AV57">
        <v>0</v>
      </c>
      <c r="AW57">
        <v>0</v>
      </c>
      <c r="AX57">
        <v>5</v>
      </c>
      <c r="AY57" t="s">
        <v>214</v>
      </c>
      <c r="AZ57" t="s">
        <v>167</v>
      </c>
      <c r="BA57" t="s">
        <v>220</v>
      </c>
      <c r="BB57">
        <v>0</v>
      </c>
      <c r="BC57">
        <v>0</v>
      </c>
      <c r="BD57">
        <v>0</v>
      </c>
      <c r="BE57">
        <v>6</v>
      </c>
      <c r="BF57" t="s">
        <v>214</v>
      </c>
      <c r="BG57" t="s">
        <v>168</v>
      </c>
      <c r="BH57" t="s">
        <v>221</v>
      </c>
      <c r="BI57">
        <v>3</v>
      </c>
      <c r="BJ57">
        <v>1.66</v>
      </c>
      <c r="BK57">
        <v>3.06</v>
      </c>
      <c r="BL57">
        <v>7</v>
      </c>
      <c r="BM57" t="s">
        <v>214</v>
      </c>
      <c r="BN57" t="s">
        <v>169</v>
      </c>
      <c r="BO57" t="s">
        <v>222</v>
      </c>
      <c r="BP57">
        <v>0</v>
      </c>
      <c r="BQ57">
        <v>0</v>
      </c>
      <c r="BR57">
        <v>0</v>
      </c>
      <c r="BS57">
        <v>8</v>
      </c>
      <c r="BT57" t="s">
        <v>214</v>
      </c>
      <c r="BU57" t="s">
        <v>170</v>
      </c>
      <c r="BV57" t="s">
        <v>223</v>
      </c>
      <c r="BW57">
        <v>9</v>
      </c>
      <c r="BX57">
        <v>4.97</v>
      </c>
      <c r="BY57">
        <v>9.18</v>
      </c>
    </row>
    <row r="58" spans="1:98">
      <c r="A58" t="s">
        <v>38</v>
      </c>
      <c r="B58" t="s">
        <v>39</v>
      </c>
      <c r="C58">
        <v>1</v>
      </c>
      <c r="D58" t="s">
        <v>40</v>
      </c>
      <c r="E58">
        <v>23</v>
      </c>
      <c r="F58" t="s">
        <v>55</v>
      </c>
      <c r="G58">
        <v>4</v>
      </c>
      <c r="H58">
        <v>47</v>
      </c>
      <c r="I58">
        <v>25</v>
      </c>
      <c r="J58">
        <v>53.19</v>
      </c>
      <c r="K58">
        <v>22</v>
      </c>
      <c r="L58">
        <v>46.81</v>
      </c>
      <c r="M58">
        <v>0</v>
      </c>
      <c r="N58">
        <v>0</v>
      </c>
      <c r="O58">
        <v>0</v>
      </c>
      <c r="P58">
        <v>1</v>
      </c>
      <c r="Q58">
        <v>2.13</v>
      </c>
      <c r="R58">
        <v>4.55</v>
      </c>
      <c r="S58">
        <v>21</v>
      </c>
      <c r="T58">
        <v>44.68</v>
      </c>
      <c r="U58">
        <v>95.45</v>
      </c>
      <c r="V58">
        <v>1</v>
      </c>
      <c r="W58" t="s">
        <v>214</v>
      </c>
      <c r="X58" t="s">
        <v>163</v>
      </c>
      <c r="Y58" t="s">
        <v>215</v>
      </c>
      <c r="Z58">
        <v>8</v>
      </c>
      <c r="AA58">
        <v>17.02</v>
      </c>
      <c r="AB58">
        <v>38.1</v>
      </c>
      <c r="AC58">
        <v>2</v>
      </c>
      <c r="AD58" t="s">
        <v>214</v>
      </c>
      <c r="AE58" t="s">
        <v>164</v>
      </c>
      <c r="AF58" t="s">
        <v>216</v>
      </c>
      <c r="AG58">
        <v>0</v>
      </c>
      <c r="AH58">
        <v>0</v>
      </c>
      <c r="AI58">
        <v>0</v>
      </c>
      <c r="AJ58">
        <v>3</v>
      </c>
      <c r="AK58" t="s">
        <v>217</v>
      </c>
      <c r="AL58" t="s">
        <v>165</v>
      </c>
      <c r="AM58" t="s">
        <v>218</v>
      </c>
      <c r="AN58">
        <v>9</v>
      </c>
      <c r="AO58">
        <v>19.149999999999999</v>
      </c>
      <c r="AP58">
        <v>42.86</v>
      </c>
      <c r="AQ58">
        <v>4</v>
      </c>
      <c r="AR58" t="s">
        <v>214</v>
      </c>
      <c r="AS58" t="s">
        <v>166</v>
      </c>
      <c r="AT58" t="s">
        <v>219</v>
      </c>
      <c r="AU58">
        <v>0</v>
      </c>
      <c r="AV58">
        <v>0</v>
      </c>
      <c r="AW58">
        <v>0</v>
      </c>
      <c r="AX58">
        <v>5</v>
      </c>
      <c r="AY58" t="s">
        <v>214</v>
      </c>
      <c r="AZ58" t="s">
        <v>167</v>
      </c>
      <c r="BA58" t="s">
        <v>220</v>
      </c>
      <c r="BB58">
        <v>1</v>
      </c>
      <c r="BC58">
        <v>2.13</v>
      </c>
      <c r="BD58">
        <v>4.76</v>
      </c>
      <c r="BE58">
        <v>6</v>
      </c>
      <c r="BF58" t="s">
        <v>214</v>
      </c>
      <c r="BG58" t="s">
        <v>168</v>
      </c>
      <c r="BH58" t="s">
        <v>221</v>
      </c>
      <c r="BI58">
        <v>1</v>
      </c>
      <c r="BJ58">
        <v>2.13</v>
      </c>
      <c r="BK58">
        <v>4.76</v>
      </c>
      <c r="BL58">
        <v>7</v>
      </c>
      <c r="BM58" t="s">
        <v>214</v>
      </c>
      <c r="BN58" t="s">
        <v>169</v>
      </c>
      <c r="BO58" t="s">
        <v>222</v>
      </c>
      <c r="BP58">
        <v>0</v>
      </c>
      <c r="BQ58">
        <v>0</v>
      </c>
      <c r="BR58">
        <v>0</v>
      </c>
      <c r="BS58">
        <v>8</v>
      </c>
      <c r="BT58" t="s">
        <v>214</v>
      </c>
      <c r="BU58" t="s">
        <v>170</v>
      </c>
      <c r="BV58" t="s">
        <v>223</v>
      </c>
      <c r="BW58">
        <v>2</v>
      </c>
      <c r="BX58">
        <v>4.26</v>
      </c>
      <c r="BY58">
        <v>9.52</v>
      </c>
    </row>
    <row r="59" spans="1:98">
      <c r="A59" t="s">
        <v>38</v>
      </c>
      <c r="B59" t="s">
        <v>39</v>
      </c>
      <c r="C59">
        <v>1</v>
      </c>
      <c r="D59" t="s">
        <v>40</v>
      </c>
      <c r="E59">
        <v>23</v>
      </c>
      <c r="F59" t="s">
        <v>55</v>
      </c>
      <c r="G59">
        <v>5</v>
      </c>
      <c r="H59">
        <v>259</v>
      </c>
      <c r="I59">
        <v>116</v>
      </c>
      <c r="J59">
        <v>44.79</v>
      </c>
      <c r="K59">
        <v>143</v>
      </c>
      <c r="L59">
        <v>55.21</v>
      </c>
      <c r="M59">
        <v>2</v>
      </c>
      <c r="N59">
        <v>0.77</v>
      </c>
      <c r="O59">
        <v>1.4</v>
      </c>
      <c r="P59">
        <v>0</v>
      </c>
      <c r="Q59">
        <v>0</v>
      </c>
      <c r="R59">
        <v>0</v>
      </c>
      <c r="S59">
        <v>141</v>
      </c>
      <c r="T59">
        <v>54.44</v>
      </c>
      <c r="U59">
        <v>98.6</v>
      </c>
      <c r="V59">
        <v>1</v>
      </c>
      <c r="W59" t="s">
        <v>214</v>
      </c>
      <c r="X59" t="s">
        <v>163</v>
      </c>
      <c r="Y59" t="s">
        <v>215</v>
      </c>
      <c r="Z59">
        <v>30</v>
      </c>
      <c r="AA59">
        <v>11.58</v>
      </c>
      <c r="AB59">
        <v>21.28</v>
      </c>
      <c r="AC59">
        <v>2</v>
      </c>
      <c r="AD59" t="s">
        <v>214</v>
      </c>
      <c r="AE59" t="s">
        <v>164</v>
      </c>
      <c r="AF59" t="s">
        <v>216</v>
      </c>
      <c r="AG59">
        <v>0</v>
      </c>
      <c r="AH59">
        <v>0</v>
      </c>
      <c r="AI59">
        <v>0</v>
      </c>
      <c r="AJ59">
        <v>3</v>
      </c>
      <c r="AK59" t="s">
        <v>217</v>
      </c>
      <c r="AL59" t="s">
        <v>165</v>
      </c>
      <c r="AM59" t="s">
        <v>218</v>
      </c>
      <c r="AN59">
        <v>90</v>
      </c>
      <c r="AO59">
        <v>34.75</v>
      </c>
      <c r="AP59">
        <v>63.83</v>
      </c>
      <c r="AQ59">
        <v>4</v>
      </c>
      <c r="AR59" t="s">
        <v>214</v>
      </c>
      <c r="AS59" t="s">
        <v>166</v>
      </c>
      <c r="AT59" t="s">
        <v>219</v>
      </c>
      <c r="AU59">
        <v>0</v>
      </c>
      <c r="AV59">
        <v>0</v>
      </c>
      <c r="AW59">
        <v>0</v>
      </c>
      <c r="AX59">
        <v>5</v>
      </c>
      <c r="AY59" t="s">
        <v>214</v>
      </c>
      <c r="AZ59" t="s">
        <v>167</v>
      </c>
      <c r="BA59" t="s">
        <v>220</v>
      </c>
      <c r="BB59">
        <v>0</v>
      </c>
      <c r="BC59">
        <v>0</v>
      </c>
      <c r="BD59">
        <v>0</v>
      </c>
      <c r="BE59">
        <v>6</v>
      </c>
      <c r="BF59" t="s">
        <v>214</v>
      </c>
      <c r="BG59" t="s">
        <v>168</v>
      </c>
      <c r="BH59" t="s">
        <v>221</v>
      </c>
      <c r="BI59">
        <v>10</v>
      </c>
      <c r="BJ59">
        <v>3.86</v>
      </c>
      <c r="BK59">
        <v>7.09</v>
      </c>
      <c r="BL59">
        <v>7</v>
      </c>
      <c r="BM59" t="s">
        <v>214</v>
      </c>
      <c r="BN59" t="s">
        <v>169</v>
      </c>
      <c r="BO59" t="s">
        <v>222</v>
      </c>
      <c r="BP59">
        <v>2</v>
      </c>
      <c r="BQ59">
        <v>0.77</v>
      </c>
      <c r="BR59">
        <v>1.42</v>
      </c>
      <c r="BS59">
        <v>8</v>
      </c>
      <c r="BT59" t="s">
        <v>214</v>
      </c>
      <c r="BU59" t="s">
        <v>170</v>
      </c>
      <c r="BV59" t="s">
        <v>223</v>
      </c>
      <c r="BW59">
        <v>9</v>
      </c>
      <c r="BX59">
        <v>3.47</v>
      </c>
      <c r="BY59">
        <v>6.38</v>
      </c>
    </row>
    <row r="60" spans="1:98">
      <c r="A60" t="s">
        <v>38</v>
      </c>
      <c r="B60" t="s">
        <v>39</v>
      </c>
      <c r="C60">
        <v>1</v>
      </c>
      <c r="D60" t="s">
        <v>40</v>
      </c>
      <c r="E60">
        <v>23</v>
      </c>
      <c r="F60" t="s">
        <v>55</v>
      </c>
      <c r="G60">
        <v>6</v>
      </c>
      <c r="H60">
        <v>62</v>
      </c>
      <c r="I60">
        <v>38</v>
      </c>
      <c r="J60">
        <v>61.29</v>
      </c>
      <c r="K60">
        <v>24</v>
      </c>
      <c r="L60">
        <v>38.71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24</v>
      </c>
      <c r="T60">
        <v>38.71</v>
      </c>
      <c r="U60">
        <v>100</v>
      </c>
      <c r="V60">
        <v>1</v>
      </c>
      <c r="W60" t="s">
        <v>214</v>
      </c>
      <c r="X60" t="s">
        <v>163</v>
      </c>
      <c r="Y60" t="s">
        <v>215</v>
      </c>
      <c r="Z60">
        <v>7</v>
      </c>
      <c r="AA60">
        <v>11.29</v>
      </c>
      <c r="AB60">
        <v>29.17</v>
      </c>
      <c r="AC60">
        <v>2</v>
      </c>
      <c r="AD60" t="s">
        <v>214</v>
      </c>
      <c r="AE60" t="s">
        <v>164</v>
      </c>
      <c r="AF60" t="s">
        <v>216</v>
      </c>
      <c r="AG60">
        <v>0</v>
      </c>
      <c r="AH60">
        <v>0</v>
      </c>
      <c r="AI60">
        <v>0</v>
      </c>
      <c r="AJ60">
        <v>3</v>
      </c>
      <c r="AK60" t="s">
        <v>217</v>
      </c>
      <c r="AL60" t="s">
        <v>165</v>
      </c>
      <c r="AM60" t="s">
        <v>218</v>
      </c>
      <c r="AN60">
        <v>15</v>
      </c>
      <c r="AO60">
        <v>24.19</v>
      </c>
      <c r="AP60">
        <v>62.5</v>
      </c>
      <c r="AQ60">
        <v>4</v>
      </c>
      <c r="AR60" t="s">
        <v>214</v>
      </c>
      <c r="AS60" t="s">
        <v>166</v>
      </c>
      <c r="AT60" t="s">
        <v>219</v>
      </c>
      <c r="AU60">
        <v>0</v>
      </c>
      <c r="AV60">
        <v>0</v>
      </c>
      <c r="AW60">
        <v>0</v>
      </c>
      <c r="AX60">
        <v>5</v>
      </c>
      <c r="AY60" t="s">
        <v>214</v>
      </c>
      <c r="AZ60" t="s">
        <v>167</v>
      </c>
      <c r="BA60" t="s">
        <v>220</v>
      </c>
      <c r="BB60">
        <v>0</v>
      </c>
      <c r="BC60">
        <v>0</v>
      </c>
      <c r="BD60">
        <v>0</v>
      </c>
      <c r="BE60">
        <v>6</v>
      </c>
      <c r="BF60" t="s">
        <v>214</v>
      </c>
      <c r="BG60" t="s">
        <v>168</v>
      </c>
      <c r="BH60" t="s">
        <v>221</v>
      </c>
      <c r="BI60">
        <v>0</v>
      </c>
      <c r="BJ60">
        <v>0</v>
      </c>
      <c r="BK60">
        <v>0</v>
      </c>
      <c r="BL60">
        <v>7</v>
      </c>
      <c r="BM60" t="s">
        <v>214</v>
      </c>
      <c r="BN60" t="s">
        <v>169</v>
      </c>
      <c r="BO60" t="s">
        <v>222</v>
      </c>
      <c r="BP60">
        <v>0</v>
      </c>
      <c r="BQ60">
        <v>0</v>
      </c>
      <c r="BR60">
        <v>0</v>
      </c>
      <c r="BS60">
        <v>8</v>
      </c>
      <c r="BT60" t="s">
        <v>214</v>
      </c>
      <c r="BU60" t="s">
        <v>170</v>
      </c>
      <c r="BV60" t="s">
        <v>223</v>
      </c>
      <c r="BW60">
        <v>2</v>
      </c>
      <c r="BX60">
        <v>3.23</v>
      </c>
      <c r="BY60">
        <v>8.33</v>
      </c>
    </row>
    <row r="61" spans="1:98">
      <c r="A61" t="s">
        <v>38</v>
      </c>
      <c r="B61" t="s">
        <v>39</v>
      </c>
      <c r="C61">
        <v>3</v>
      </c>
      <c r="D61" t="s">
        <v>44</v>
      </c>
      <c r="E61">
        <v>24</v>
      </c>
      <c r="F61" t="s">
        <v>56</v>
      </c>
      <c r="G61">
        <v>1</v>
      </c>
      <c r="H61">
        <v>357</v>
      </c>
      <c r="I61">
        <v>192</v>
      </c>
      <c r="J61">
        <v>53.78</v>
      </c>
      <c r="K61">
        <v>165</v>
      </c>
      <c r="L61">
        <v>46.22</v>
      </c>
      <c r="M61">
        <v>0</v>
      </c>
      <c r="N61">
        <v>0</v>
      </c>
      <c r="O61">
        <v>0</v>
      </c>
      <c r="P61">
        <v>2</v>
      </c>
      <c r="Q61">
        <v>0.56000000000000005</v>
      </c>
      <c r="R61">
        <v>1.21</v>
      </c>
      <c r="S61">
        <v>163</v>
      </c>
      <c r="T61">
        <v>45.66</v>
      </c>
      <c r="U61">
        <v>98.79</v>
      </c>
      <c r="V61">
        <v>1</v>
      </c>
      <c r="W61" t="s">
        <v>214</v>
      </c>
      <c r="X61" t="s">
        <v>179</v>
      </c>
      <c r="Y61" t="s">
        <v>224</v>
      </c>
      <c r="Z61">
        <v>86</v>
      </c>
      <c r="AA61">
        <v>24.09</v>
      </c>
      <c r="AB61">
        <v>52.76</v>
      </c>
      <c r="AC61">
        <v>2</v>
      </c>
      <c r="AD61" t="s">
        <v>217</v>
      </c>
      <c r="AE61" t="s">
        <v>180</v>
      </c>
      <c r="AF61" t="s">
        <v>225</v>
      </c>
      <c r="AG61">
        <v>1</v>
      </c>
      <c r="AH61">
        <v>0.28000000000000003</v>
      </c>
      <c r="AI61">
        <v>0.61</v>
      </c>
      <c r="AJ61">
        <v>3</v>
      </c>
      <c r="AK61" t="s">
        <v>214</v>
      </c>
      <c r="AL61" t="s">
        <v>181</v>
      </c>
      <c r="AM61" t="s">
        <v>226</v>
      </c>
      <c r="AN61">
        <v>0</v>
      </c>
      <c r="AO61">
        <v>0</v>
      </c>
      <c r="AP61">
        <v>0</v>
      </c>
      <c r="AQ61">
        <v>4</v>
      </c>
      <c r="AR61" t="s">
        <v>217</v>
      </c>
      <c r="AS61" t="s">
        <v>182</v>
      </c>
      <c r="AT61" t="s">
        <v>227</v>
      </c>
      <c r="AU61">
        <v>2</v>
      </c>
      <c r="AV61">
        <v>0.56000000000000005</v>
      </c>
      <c r="AW61">
        <v>1.23</v>
      </c>
      <c r="AX61">
        <v>5</v>
      </c>
      <c r="AY61" t="s">
        <v>214</v>
      </c>
      <c r="AZ61" t="s">
        <v>183</v>
      </c>
      <c r="BA61" t="s">
        <v>228</v>
      </c>
      <c r="BB61">
        <v>24</v>
      </c>
      <c r="BC61">
        <v>6.72</v>
      </c>
      <c r="BD61">
        <v>14.72</v>
      </c>
      <c r="BE61">
        <v>6</v>
      </c>
      <c r="BF61" t="s">
        <v>214</v>
      </c>
      <c r="BG61" t="s">
        <v>184</v>
      </c>
      <c r="BH61" t="s">
        <v>229</v>
      </c>
      <c r="BI61">
        <v>30</v>
      </c>
      <c r="BJ61">
        <v>8.4</v>
      </c>
      <c r="BK61">
        <v>18.399999999999999</v>
      </c>
      <c r="BL61">
        <v>7</v>
      </c>
      <c r="BM61" t="s">
        <v>214</v>
      </c>
      <c r="BN61" t="s">
        <v>185</v>
      </c>
      <c r="BO61" t="s">
        <v>230</v>
      </c>
      <c r="BP61">
        <v>19</v>
      </c>
      <c r="BQ61">
        <v>5.32</v>
      </c>
      <c r="BR61">
        <v>11.66</v>
      </c>
      <c r="BS61">
        <v>8</v>
      </c>
      <c r="BT61" t="s">
        <v>217</v>
      </c>
      <c r="BU61" t="s">
        <v>186</v>
      </c>
      <c r="BV61" t="s">
        <v>231</v>
      </c>
      <c r="BW61">
        <v>1</v>
      </c>
      <c r="BX61">
        <v>0.28000000000000003</v>
      </c>
      <c r="BY61">
        <v>0.61</v>
      </c>
    </row>
    <row r="62" spans="1:98">
      <c r="A62" t="s">
        <v>38</v>
      </c>
      <c r="B62" t="s">
        <v>39</v>
      </c>
      <c r="C62">
        <v>3</v>
      </c>
      <c r="D62" t="s">
        <v>44</v>
      </c>
      <c r="E62">
        <v>24</v>
      </c>
      <c r="F62" t="s">
        <v>56</v>
      </c>
      <c r="G62">
        <v>2</v>
      </c>
      <c r="H62">
        <v>730</v>
      </c>
      <c r="I62">
        <v>300</v>
      </c>
      <c r="J62">
        <v>41.1</v>
      </c>
      <c r="K62">
        <v>430</v>
      </c>
      <c r="L62">
        <v>58.9</v>
      </c>
      <c r="M62">
        <v>3</v>
      </c>
      <c r="N62">
        <v>0.41</v>
      </c>
      <c r="O62">
        <v>0.7</v>
      </c>
      <c r="P62">
        <v>3</v>
      </c>
      <c r="Q62">
        <v>0.41</v>
      </c>
      <c r="R62">
        <v>0.7</v>
      </c>
      <c r="S62">
        <v>424</v>
      </c>
      <c r="T62">
        <v>58.08</v>
      </c>
      <c r="U62">
        <v>98.6</v>
      </c>
      <c r="V62">
        <v>1</v>
      </c>
      <c r="W62" t="s">
        <v>214</v>
      </c>
      <c r="X62" t="s">
        <v>179</v>
      </c>
      <c r="Y62" t="s">
        <v>224</v>
      </c>
      <c r="Z62">
        <v>227</v>
      </c>
      <c r="AA62">
        <v>31.1</v>
      </c>
      <c r="AB62">
        <v>53.54</v>
      </c>
      <c r="AC62">
        <v>2</v>
      </c>
      <c r="AD62" t="s">
        <v>217</v>
      </c>
      <c r="AE62" t="s">
        <v>180</v>
      </c>
      <c r="AF62" t="s">
        <v>225</v>
      </c>
      <c r="AG62">
        <v>0</v>
      </c>
      <c r="AH62">
        <v>0</v>
      </c>
      <c r="AI62">
        <v>0</v>
      </c>
      <c r="AJ62">
        <v>3</v>
      </c>
      <c r="AK62" t="s">
        <v>214</v>
      </c>
      <c r="AL62" t="s">
        <v>181</v>
      </c>
      <c r="AM62" t="s">
        <v>226</v>
      </c>
      <c r="AN62">
        <v>2</v>
      </c>
      <c r="AO62">
        <v>0.27</v>
      </c>
      <c r="AP62">
        <v>0.47</v>
      </c>
      <c r="AQ62">
        <v>4</v>
      </c>
      <c r="AR62" t="s">
        <v>217</v>
      </c>
      <c r="AS62" t="s">
        <v>182</v>
      </c>
      <c r="AT62" t="s">
        <v>227</v>
      </c>
      <c r="AU62">
        <v>4</v>
      </c>
      <c r="AV62">
        <v>0.55000000000000004</v>
      </c>
      <c r="AW62">
        <v>0.94</v>
      </c>
      <c r="AX62">
        <v>5</v>
      </c>
      <c r="AY62" t="s">
        <v>214</v>
      </c>
      <c r="AZ62" t="s">
        <v>183</v>
      </c>
      <c r="BA62" t="s">
        <v>228</v>
      </c>
      <c r="BB62">
        <v>62</v>
      </c>
      <c r="BC62">
        <v>8.49</v>
      </c>
      <c r="BD62">
        <v>14.62</v>
      </c>
      <c r="BE62">
        <v>6</v>
      </c>
      <c r="BF62" t="s">
        <v>214</v>
      </c>
      <c r="BG62" t="s">
        <v>184</v>
      </c>
      <c r="BH62" t="s">
        <v>229</v>
      </c>
      <c r="BI62">
        <v>113</v>
      </c>
      <c r="BJ62">
        <v>15.48</v>
      </c>
      <c r="BK62">
        <v>26.65</v>
      </c>
      <c r="BL62">
        <v>7</v>
      </c>
      <c r="BM62" t="s">
        <v>214</v>
      </c>
      <c r="BN62" t="s">
        <v>185</v>
      </c>
      <c r="BO62" t="s">
        <v>230</v>
      </c>
      <c r="BP62">
        <v>16</v>
      </c>
      <c r="BQ62">
        <v>2.19</v>
      </c>
      <c r="BR62">
        <v>3.77</v>
      </c>
      <c r="BS62">
        <v>8</v>
      </c>
      <c r="BT62" t="s">
        <v>217</v>
      </c>
      <c r="BU62" t="s">
        <v>186</v>
      </c>
      <c r="BV62" t="s">
        <v>231</v>
      </c>
      <c r="BW62">
        <v>0</v>
      </c>
      <c r="BX62">
        <v>0</v>
      </c>
      <c r="BY62">
        <v>0</v>
      </c>
    </row>
    <row r="63" spans="1:98">
      <c r="A63" t="s">
        <v>38</v>
      </c>
      <c r="B63" t="s">
        <v>39</v>
      </c>
      <c r="C63">
        <v>3</v>
      </c>
      <c r="D63" t="s">
        <v>44</v>
      </c>
      <c r="E63">
        <v>24</v>
      </c>
      <c r="F63" t="s">
        <v>56</v>
      </c>
      <c r="G63">
        <v>3</v>
      </c>
      <c r="H63">
        <v>1533</v>
      </c>
      <c r="I63">
        <v>701</v>
      </c>
      <c r="J63">
        <v>45.73</v>
      </c>
      <c r="K63">
        <v>832</v>
      </c>
      <c r="L63">
        <v>54.27</v>
      </c>
      <c r="M63">
        <v>4</v>
      </c>
      <c r="N63">
        <v>0.26</v>
      </c>
      <c r="O63">
        <v>0.48</v>
      </c>
      <c r="P63">
        <v>3</v>
      </c>
      <c r="Q63">
        <v>0.2</v>
      </c>
      <c r="R63">
        <v>0.36</v>
      </c>
      <c r="S63">
        <v>825</v>
      </c>
      <c r="T63">
        <v>53.82</v>
      </c>
      <c r="U63">
        <v>99.16</v>
      </c>
      <c r="V63">
        <v>1</v>
      </c>
      <c r="W63" t="s">
        <v>214</v>
      </c>
      <c r="X63" t="s">
        <v>179</v>
      </c>
      <c r="Y63" t="s">
        <v>224</v>
      </c>
      <c r="Z63">
        <v>444</v>
      </c>
      <c r="AA63">
        <v>28.96</v>
      </c>
      <c r="AB63">
        <v>53.82</v>
      </c>
      <c r="AC63">
        <v>2</v>
      </c>
      <c r="AD63" t="s">
        <v>217</v>
      </c>
      <c r="AE63" t="s">
        <v>180</v>
      </c>
      <c r="AF63" t="s">
        <v>225</v>
      </c>
      <c r="AG63">
        <v>4</v>
      </c>
      <c r="AH63">
        <v>0.26</v>
      </c>
      <c r="AI63">
        <v>0.48</v>
      </c>
      <c r="AJ63">
        <v>3</v>
      </c>
      <c r="AK63" t="s">
        <v>214</v>
      </c>
      <c r="AL63" t="s">
        <v>181</v>
      </c>
      <c r="AM63" t="s">
        <v>226</v>
      </c>
      <c r="AN63">
        <v>4</v>
      </c>
      <c r="AO63">
        <v>0.26</v>
      </c>
      <c r="AP63">
        <v>0.48</v>
      </c>
      <c r="AQ63">
        <v>4</v>
      </c>
      <c r="AR63" t="s">
        <v>217</v>
      </c>
      <c r="AS63" t="s">
        <v>182</v>
      </c>
      <c r="AT63" t="s">
        <v>227</v>
      </c>
      <c r="AU63">
        <v>1</v>
      </c>
      <c r="AV63">
        <v>7.0000000000000007E-2</v>
      </c>
      <c r="AW63">
        <v>0.12</v>
      </c>
      <c r="AX63">
        <v>5</v>
      </c>
      <c r="AY63" t="s">
        <v>214</v>
      </c>
      <c r="AZ63" t="s">
        <v>183</v>
      </c>
      <c r="BA63" t="s">
        <v>228</v>
      </c>
      <c r="BB63">
        <v>140</v>
      </c>
      <c r="BC63">
        <v>9.1300000000000008</v>
      </c>
      <c r="BD63">
        <v>16.97</v>
      </c>
      <c r="BE63">
        <v>6</v>
      </c>
      <c r="BF63" t="s">
        <v>214</v>
      </c>
      <c r="BG63" t="s">
        <v>184</v>
      </c>
      <c r="BH63" t="s">
        <v>229</v>
      </c>
      <c r="BI63">
        <v>110</v>
      </c>
      <c r="BJ63">
        <v>7.18</v>
      </c>
      <c r="BK63">
        <v>13.33</v>
      </c>
      <c r="BL63">
        <v>7</v>
      </c>
      <c r="BM63" t="s">
        <v>214</v>
      </c>
      <c r="BN63" t="s">
        <v>185</v>
      </c>
      <c r="BO63" t="s">
        <v>230</v>
      </c>
      <c r="BP63">
        <v>119</v>
      </c>
      <c r="BQ63">
        <v>7.76</v>
      </c>
      <c r="BR63">
        <v>14.42</v>
      </c>
      <c r="BS63">
        <v>8</v>
      </c>
      <c r="BT63" t="s">
        <v>217</v>
      </c>
      <c r="BU63" t="s">
        <v>186</v>
      </c>
      <c r="BV63" t="s">
        <v>231</v>
      </c>
      <c r="BW63">
        <v>3</v>
      </c>
      <c r="BX63">
        <v>0.2</v>
      </c>
      <c r="BY63">
        <v>0.36</v>
      </c>
    </row>
    <row r="64" spans="1:98">
      <c r="A64" t="s">
        <v>38</v>
      </c>
      <c r="B64" t="s">
        <v>39</v>
      </c>
      <c r="C64">
        <v>3</v>
      </c>
      <c r="D64" t="s">
        <v>44</v>
      </c>
      <c r="E64">
        <v>24</v>
      </c>
      <c r="F64" t="s">
        <v>56</v>
      </c>
      <c r="G64">
        <v>4</v>
      </c>
      <c r="H64">
        <v>799</v>
      </c>
      <c r="I64">
        <v>403</v>
      </c>
      <c r="J64">
        <v>50.44</v>
      </c>
      <c r="K64">
        <v>396</v>
      </c>
      <c r="L64">
        <v>49.56</v>
      </c>
      <c r="M64">
        <v>1</v>
      </c>
      <c r="N64">
        <v>0.13</v>
      </c>
      <c r="O64">
        <v>0.25</v>
      </c>
      <c r="P64">
        <v>5</v>
      </c>
      <c r="Q64">
        <v>0.63</v>
      </c>
      <c r="R64">
        <v>1.26</v>
      </c>
      <c r="S64">
        <v>390</v>
      </c>
      <c r="T64">
        <v>48.81</v>
      </c>
      <c r="U64">
        <v>98.48</v>
      </c>
      <c r="V64">
        <v>1</v>
      </c>
      <c r="W64" t="s">
        <v>214</v>
      </c>
      <c r="X64" t="s">
        <v>179</v>
      </c>
      <c r="Y64" t="s">
        <v>224</v>
      </c>
      <c r="Z64">
        <v>158</v>
      </c>
      <c r="AA64">
        <v>19.77</v>
      </c>
      <c r="AB64">
        <v>40.51</v>
      </c>
      <c r="AC64">
        <v>2</v>
      </c>
      <c r="AD64" t="s">
        <v>217</v>
      </c>
      <c r="AE64" t="s">
        <v>180</v>
      </c>
      <c r="AF64" t="s">
        <v>225</v>
      </c>
      <c r="AG64">
        <v>2</v>
      </c>
      <c r="AH64">
        <v>0.25</v>
      </c>
      <c r="AI64">
        <v>0.51</v>
      </c>
      <c r="AJ64">
        <v>3</v>
      </c>
      <c r="AK64" t="s">
        <v>214</v>
      </c>
      <c r="AL64" t="s">
        <v>181</v>
      </c>
      <c r="AM64" t="s">
        <v>226</v>
      </c>
      <c r="AN64">
        <v>2</v>
      </c>
      <c r="AO64">
        <v>0.25</v>
      </c>
      <c r="AP64">
        <v>0.51</v>
      </c>
      <c r="AQ64">
        <v>4</v>
      </c>
      <c r="AR64" t="s">
        <v>217</v>
      </c>
      <c r="AS64" t="s">
        <v>182</v>
      </c>
      <c r="AT64" t="s">
        <v>227</v>
      </c>
      <c r="AU64">
        <v>1</v>
      </c>
      <c r="AV64">
        <v>0.13</v>
      </c>
      <c r="AW64">
        <v>0.26</v>
      </c>
      <c r="AX64">
        <v>5</v>
      </c>
      <c r="AY64" t="s">
        <v>214</v>
      </c>
      <c r="AZ64" t="s">
        <v>183</v>
      </c>
      <c r="BA64" t="s">
        <v>228</v>
      </c>
      <c r="BB64">
        <v>116</v>
      </c>
      <c r="BC64">
        <v>14.52</v>
      </c>
      <c r="BD64">
        <v>29.74</v>
      </c>
      <c r="BE64">
        <v>6</v>
      </c>
      <c r="BF64" t="s">
        <v>214</v>
      </c>
      <c r="BG64" t="s">
        <v>184</v>
      </c>
      <c r="BH64" t="s">
        <v>229</v>
      </c>
      <c r="BI64">
        <v>62</v>
      </c>
      <c r="BJ64">
        <v>7.76</v>
      </c>
      <c r="BK64">
        <v>15.9</v>
      </c>
      <c r="BL64">
        <v>7</v>
      </c>
      <c r="BM64" t="s">
        <v>214</v>
      </c>
      <c r="BN64" t="s">
        <v>185</v>
      </c>
      <c r="BO64" t="s">
        <v>230</v>
      </c>
      <c r="BP64">
        <v>47</v>
      </c>
      <c r="BQ64">
        <v>5.88</v>
      </c>
      <c r="BR64">
        <v>12.05</v>
      </c>
      <c r="BS64">
        <v>8</v>
      </c>
      <c r="BT64" t="s">
        <v>217</v>
      </c>
      <c r="BU64" t="s">
        <v>186</v>
      </c>
      <c r="BV64" t="s">
        <v>231</v>
      </c>
      <c r="BW64">
        <v>2</v>
      </c>
      <c r="BX64">
        <v>0.25</v>
      </c>
      <c r="BY64">
        <v>0.51</v>
      </c>
    </row>
    <row r="65" spans="1:98">
      <c r="A65" t="s">
        <v>38</v>
      </c>
      <c r="B65" t="s">
        <v>39</v>
      </c>
      <c r="C65">
        <v>3</v>
      </c>
      <c r="D65" t="s">
        <v>44</v>
      </c>
      <c r="E65">
        <v>24</v>
      </c>
      <c r="F65" t="s">
        <v>56</v>
      </c>
      <c r="G65">
        <v>5</v>
      </c>
      <c r="H65">
        <v>418</v>
      </c>
      <c r="I65">
        <v>178</v>
      </c>
      <c r="J65">
        <v>42.58</v>
      </c>
      <c r="K65">
        <v>240</v>
      </c>
      <c r="L65">
        <v>57.42</v>
      </c>
      <c r="M65">
        <v>1</v>
      </c>
      <c r="N65">
        <v>0.24</v>
      </c>
      <c r="O65">
        <v>0.42</v>
      </c>
      <c r="P65">
        <v>2</v>
      </c>
      <c r="Q65">
        <v>0.48</v>
      </c>
      <c r="R65">
        <v>0.83</v>
      </c>
      <c r="S65">
        <v>237</v>
      </c>
      <c r="T65">
        <v>56.7</v>
      </c>
      <c r="U65">
        <v>98.75</v>
      </c>
      <c r="V65">
        <v>1</v>
      </c>
      <c r="W65" t="s">
        <v>214</v>
      </c>
      <c r="X65" t="s">
        <v>179</v>
      </c>
      <c r="Y65" t="s">
        <v>224</v>
      </c>
      <c r="Z65">
        <v>89</v>
      </c>
      <c r="AA65">
        <v>21.29</v>
      </c>
      <c r="AB65">
        <v>37.549999999999997</v>
      </c>
      <c r="AC65">
        <v>2</v>
      </c>
      <c r="AD65" t="s">
        <v>217</v>
      </c>
      <c r="AE65" t="s">
        <v>180</v>
      </c>
      <c r="AF65" t="s">
        <v>225</v>
      </c>
      <c r="AG65">
        <v>2</v>
      </c>
      <c r="AH65">
        <v>0.48</v>
      </c>
      <c r="AI65">
        <v>0.84</v>
      </c>
      <c r="AJ65">
        <v>3</v>
      </c>
      <c r="AK65" t="s">
        <v>214</v>
      </c>
      <c r="AL65" t="s">
        <v>181</v>
      </c>
      <c r="AM65" t="s">
        <v>226</v>
      </c>
      <c r="AN65">
        <v>1</v>
      </c>
      <c r="AO65">
        <v>0.24</v>
      </c>
      <c r="AP65">
        <v>0.42</v>
      </c>
      <c r="AQ65">
        <v>4</v>
      </c>
      <c r="AR65" t="s">
        <v>217</v>
      </c>
      <c r="AS65" t="s">
        <v>182</v>
      </c>
      <c r="AT65" t="s">
        <v>227</v>
      </c>
      <c r="AU65">
        <v>1</v>
      </c>
      <c r="AV65">
        <v>0.24</v>
      </c>
      <c r="AW65">
        <v>0.42</v>
      </c>
      <c r="AX65">
        <v>5</v>
      </c>
      <c r="AY65" t="s">
        <v>214</v>
      </c>
      <c r="AZ65" t="s">
        <v>183</v>
      </c>
      <c r="BA65" t="s">
        <v>228</v>
      </c>
      <c r="BB65">
        <v>50</v>
      </c>
      <c r="BC65">
        <v>11.96</v>
      </c>
      <c r="BD65">
        <v>21.1</v>
      </c>
      <c r="BE65">
        <v>6</v>
      </c>
      <c r="BF65" t="s">
        <v>214</v>
      </c>
      <c r="BG65" t="s">
        <v>184</v>
      </c>
      <c r="BH65" t="s">
        <v>229</v>
      </c>
      <c r="BI65">
        <v>17</v>
      </c>
      <c r="BJ65">
        <v>4.07</v>
      </c>
      <c r="BK65">
        <v>7.17</v>
      </c>
      <c r="BL65">
        <v>7</v>
      </c>
      <c r="BM65" t="s">
        <v>214</v>
      </c>
      <c r="BN65" t="s">
        <v>185</v>
      </c>
      <c r="BO65" t="s">
        <v>230</v>
      </c>
      <c r="BP65">
        <v>75</v>
      </c>
      <c r="BQ65">
        <v>17.940000000000001</v>
      </c>
      <c r="BR65">
        <v>31.65</v>
      </c>
      <c r="BS65">
        <v>8</v>
      </c>
      <c r="BT65" t="s">
        <v>217</v>
      </c>
      <c r="BU65" t="s">
        <v>186</v>
      </c>
      <c r="BV65" t="s">
        <v>231</v>
      </c>
      <c r="BW65">
        <v>2</v>
      </c>
      <c r="BX65">
        <v>0.48</v>
      </c>
      <c r="BY65">
        <v>0.84</v>
      </c>
    </row>
    <row r="66" spans="1:98">
      <c r="A66" t="s">
        <v>38</v>
      </c>
      <c r="B66" t="s">
        <v>39</v>
      </c>
      <c r="C66">
        <v>3</v>
      </c>
      <c r="D66" t="s">
        <v>44</v>
      </c>
      <c r="E66">
        <v>24</v>
      </c>
      <c r="F66" t="s">
        <v>56</v>
      </c>
      <c r="G66">
        <v>6</v>
      </c>
      <c r="H66">
        <v>461</v>
      </c>
      <c r="I66">
        <v>193</v>
      </c>
      <c r="J66">
        <v>41.87</v>
      </c>
      <c r="K66">
        <v>268</v>
      </c>
      <c r="L66">
        <v>58.13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268</v>
      </c>
      <c r="T66">
        <v>58.13</v>
      </c>
      <c r="U66">
        <v>100</v>
      </c>
      <c r="V66">
        <v>1</v>
      </c>
      <c r="W66" t="s">
        <v>214</v>
      </c>
      <c r="X66" t="s">
        <v>179</v>
      </c>
      <c r="Y66" t="s">
        <v>224</v>
      </c>
      <c r="Z66">
        <v>91</v>
      </c>
      <c r="AA66">
        <v>19.739999999999998</v>
      </c>
      <c r="AB66">
        <v>33.96</v>
      </c>
      <c r="AC66">
        <v>2</v>
      </c>
      <c r="AD66" t="s">
        <v>217</v>
      </c>
      <c r="AE66" t="s">
        <v>180</v>
      </c>
      <c r="AF66" t="s">
        <v>225</v>
      </c>
      <c r="AG66">
        <v>1</v>
      </c>
      <c r="AH66">
        <v>0.22</v>
      </c>
      <c r="AI66">
        <v>0.37</v>
      </c>
      <c r="AJ66">
        <v>3</v>
      </c>
      <c r="AK66" t="s">
        <v>214</v>
      </c>
      <c r="AL66" t="s">
        <v>181</v>
      </c>
      <c r="AM66" t="s">
        <v>226</v>
      </c>
      <c r="AN66">
        <v>0</v>
      </c>
      <c r="AO66">
        <v>0</v>
      </c>
      <c r="AP66">
        <v>0</v>
      </c>
      <c r="AQ66">
        <v>4</v>
      </c>
      <c r="AR66" t="s">
        <v>217</v>
      </c>
      <c r="AS66" t="s">
        <v>182</v>
      </c>
      <c r="AT66" t="s">
        <v>227</v>
      </c>
      <c r="AU66">
        <v>3</v>
      </c>
      <c r="AV66">
        <v>0.65</v>
      </c>
      <c r="AW66">
        <v>1.1200000000000001</v>
      </c>
      <c r="AX66">
        <v>5</v>
      </c>
      <c r="AY66" t="s">
        <v>214</v>
      </c>
      <c r="AZ66" t="s">
        <v>183</v>
      </c>
      <c r="BA66" t="s">
        <v>228</v>
      </c>
      <c r="BB66">
        <v>101</v>
      </c>
      <c r="BC66">
        <v>21.91</v>
      </c>
      <c r="BD66">
        <v>37.69</v>
      </c>
      <c r="BE66">
        <v>6</v>
      </c>
      <c r="BF66" t="s">
        <v>214</v>
      </c>
      <c r="BG66" t="s">
        <v>184</v>
      </c>
      <c r="BH66" t="s">
        <v>229</v>
      </c>
      <c r="BI66">
        <v>54</v>
      </c>
      <c r="BJ66">
        <v>11.71</v>
      </c>
      <c r="BK66">
        <v>20.149999999999999</v>
      </c>
      <c r="BL66">
        <v>7</v>
      </c>
      <c r="BM66" t="s">
        <v>214</v>
      </c>
      <c r="BN66" t="s">
        <v>185</v>
      </c>
      <c r="BO66" t="s">
        <v>230</v>
      </c>
      <c r="BP66">
        <v>17</v>
      </c>
      <c r="BQ66">
        <v>3.69</v>
      </c>
      <c r="BR66">
        <v>6.34</v>
      </c>
      <c r="BS66">
        <v>8</v>
      </c>
      <c r="BT66" t="s">
        <v>217</v>
      </c>
      <c r="BU66" t="s">
        <v>186</v>
      </c>
      <c r="BV66" t="s">
        <v>231</v>
      </c>
      <c r="BW66">
        <v>1</v>
      </c>
      <c r="BX66">
        <v>0.22</v>
      </c>
      <c r="BY66">
        <v>0.37</v>
      </c>
    </row>
    <row r="67" spans="1:98">
      <c r="A67" t="s">
        <v>38</v>
      </c>
      <c r="B67" t="s">
        <v>39</v>
      </c>
      <c r="C67">
        <v>3</v>
      </c>
      <c r="D67" t="s">
        <v>44</v>
      </c>
      <c r="E67">
        <v>24</v>
      </c>
      <c r="F67" t="s">
        <v>56</v>
      </c>
      <c r="G67">
        <v>7</v>
      </c>
      <c r="H67">
        <v>500</v>
      </c>
      <c r="I67">
        <v>192</v>
      </c>
      <c r="J67">
        <v>38.4</v>
      </c>
      <c r="K67">
        <v>308</v>
      </c>
      <c r="L67">
        <v>61.6</v>
      </c>
      <c r="M67">
        <v>0</v>
      </c>
      <c r="N67">
        <v>0</v>
      </c>
      <c r="O67">
        <v>0</v>
      </c>
      <c r="P67">
        <v>1</v>
      </c>
      <c r="Q67">
        <v>0.2</v>
      </c>
      <c r="R67">
        <v>0.32</v>
      </c>
      <c r="S67">
        <v>307</v>
      </c>
      <c r="T67">
        <v>61.4</v>
      </c>
      <c r="U67">
        <v>99.68</v>
      </c>
      <c r="V67">
        <v>1</v>
      </c>
      <c r="W67" t="s">
        <v>214</v>
      </c>
      <c r="X67" t="s">
        <v>179</v>
      </c>
      <c r="Y67" t="s">
        <v>224</v>
      </c>
      <c r="Z67">
        <v>171</v>
      </c>
      <c r="AA67">
        <v>34.200000000000003</v>
      </c>
      <c r="AB67">
        <v>55.7</v>
      </c>
      <c r="AC67">
        <v>2</v>
      </c>
      <c r="AD67" t="s">
        <v>217</v>
      </c>
      <c r="AE67" t="s">
        <v>180</v>
      </c>
      <c r="AF67" t="s">
        <v>225</v>
      </c>
      <c r="AG67">
        <v>1</v>
      </c>
      <c r="AH67">
        <v>0.2</v>
      </c>
      <c r="AI67">
        <v>0.33</v>
      </c>
      <c r="AJ67">
        <v>3</v>
      </c>
      <c r="AK67" t="s">
        <v>214</v>
      </c>
      <c r="AL67" t="s">
        <v>181</v>
      </c>
      <c r="AM67" t="s">
        <v>226</v>
      </c>
      <c r="AN67">
        <v>0</v>
      </c>
      <c r="AO67">
        <v>0</v>
      </c>
      <c r="AP67">
        <v>0</v>
      </c>
      <c r="AQ67">
        <v>4</v>
      </c>
      <c r="AR67" t="s">
        <v>217</v>
      </c>
      <c r="AS67" t="s">
        <v>182</v>
      </c>
      <c r="AT67" t="s">
        <v>227</v>
      </c>
      <c r="AU67">
        <v>3</v>
      </c>
      <c r="AV67">
        <v>0.6</v>
      </c>
      <c r="AW67">
        <v>0.98</v>
      </c>
      <c r="AX67">
        <v>5</v>
      </c>
      <c r="AY67" t="s">
        <v>214</v>
      </c>
      <c r="AZ67" t="s">
        <v>183</v>
      </c>
      <c r="BA67" t="s">
        <v>228</v>
      </c>
      <c r="BB67">
        <v>83</v>
      </c>
      <c r="BC67">
        <v>16.600000000000001</v>
      </c>
      <c r="BD67">
        <v>27.04</v>
      </c>
      <c r="BE67">
        <v>6</v>
      </c>
      <c r="BF67" t="s">
        <v>214</v>
      </c>
      <c r="BG67" t="s">
        <v>184</v>
      </c>
      <c r="BH67" t="s">
        <v>229</v>
      </c>
      <c r="BI67">
        <v>29</v>
      </c>
      <c r="BJ67">
        <v>5.8</v>
      </c>
      <c r="BK67">
        <v>9.4499999999999993</v>
      </c>
      <c r="BL67">
        <v>7</v>
      </c>
      <c r="BM67" t="s">
        <v>214</v>
      </c>
      <c r="BN67" t="s">
        <v>185</v>
      </c>
      <c r="BO67" t="s">
        <v>230</v>
      </c>
      <c r="BP67">
        <v>20</v>
      </c>
      <c r="BQ67">
        <v>4</v>
      </c>
      <c r="BR67">
        <v>6.51</v>
      </c>
      <c r="BS67">
        <v>8</v>
      </c>
      <c r="BT67" t="s">
        <v>217</v>
      </c>
      <c r="BU67" t="s">
        <v>186</v>
      </c>
      <c r="BV67" t="s">
        <v>231</v>
      </c>
      <c r="BW67">
        <v>0</v>
      </c>
      <c r="BX67">
        <v>0</v>
      </c>
      <c r="BY67">
        <v>0</v>
      </c>
    </row>
    <row r="68" spans="1:98">
      <c r="A68" t="s">
        <v>38</v>
      </c>
      <c r="B68" t="s">
        <v>39</v>
      </c>
      <c r="C68">
        <v>3</v>
      </c>
      <c r="D68" t="s">
        <v>44</v>
      </c>
      <c r="E68">
        <v>24</v>
      </c>
      <c r="F68" t="s">
        <v>56</v>
      </c>
      <c r="G68">
        <v>8</v>
      </c>
      <c r="H68">
        <v>349</v>
      </c>
      <c r="I68">
        <v>105</v>
      </c>
      <c r="J68">
        <v>30.09</v>
      </c>
      <c r="K68">
        <v>244</v>
      </c>
      <c r="L68">
        <v>69.91</v>
      </c>
      <c r="M68">
        <v>0</v>
      </c>
      <c r="N68">
        <v>0</v>
      </c>
      <c r="O68">
        <v>0</v>
      </c>
      <c r="P68">
        <v>3</v>
      </c>
      <c r="Q68">
        <v>0.86</v>
      </c>
      <c r="R68">
        <v>1.23</v>
      </c>
      <c r="S68">
        <v>241</v>
      </c>
      <c r="T68">
        <v>69.05</v>
      </c>
      <c r="U68">
        <v>98.77</v>
      </c>
      <c r="V68">
        <v>1</v>
      </c>
      <c r="W68" t="s">
        <v>214</v>
      </c>
      <c r="X68" t="s">
        <v>179</v>
      </c>
      <c r="Y68" t="s">
        <v>224</v>
      </c>
      <c r="Z68">
        <v>115</v>
      </c>
      <c r="AA68">
        <v>32.950000000000003</v>
      </c>
      <c r="AB68">
        <v>47.72</v>
      </c>
      <c r="AC68">
        <v>2</v>
      </c>
      <c r="AD68" t="s">
        <v>217</v>
      </c>
      <c r="AE68" t="s">
        <v>180</v>
      </c>
      <c r="AF68" t="s">
        <v>225</v>
      </c>
      <c r="AG68">
        <v>0</v>
      </c>
      <c r="AH68">
        <v>0</v>
      </c>
      <c r="AI68">
        <v>0</v>
      </c>
      <c r="AJ68">
        <v>3</v>
      </c>
      <c r="AK68" t="s">
        <v>214</v>
      </c>
      <c r="AL68" t="s">
        <v>181</v>
      </c>
      <c r="AM68" t="s">
        <v>226</v>
      </c>
      <c r="AN68">
        <v>0</v>
      </c>
      <c r="AO68">
        <v>0</v>
      </c>
      <c r="AP68">
        <v>0</v>
      </c>
      <c r="AQ68">
        <v>4</v>
      </c>
      <c r="AR68" t="s">
        <v>217</v>
      </c>
      <c r="AS68" t="s">
        <v>182</v>
      </c>
      <c r="AT68" t="s">
        <v>227</v>
      </c>
      <c r="AU68">
        <v>0</v>
      </c>
      <c r="AV68">
        <v>0</v>
      </c>
      <c r="AW68">
        <v>0</v>
      </c>
      <c r="AX68">
        <v>5</v>
      </c>
      <c r="AY68" t="s">
        <v>214</v>
      </c>
      <c r="AZ68" t="s">
        <v>183</v>
      </c>
      <c r="BA68" t="s">
        <v>228</v>
      </c>
      <c r="BB68">
        <v>30</v>
      </c>
      <c r="BC68">
        <v>8.6</v>
      </c>
      <c r="BD68">
        <v>12.45</v>
      </c>
      <c r="BE68">
        <v>6</v>
      </c>
      <c r="BF68" t="s">
        <v>214</v>
      </c>
      <c r="BG68" t="s">
        <v>184</v>
      </c>
      <c r="BH68" t="s">
        <v>229</v>
      </c>
      <c r="BI68">
        <v>72</v>
      </c>
      <c r="BJ68">
        <v>20.63</v>
      </c>
      <c r="BK68">
        <v>29.88</v>
      </c>
      <c r="BL68">
        <v>7</v>
      </c>
      <c r="BM68" t="s">
        <v>214</v>
      </c>
      <c r="BN68" t="s">
        <v>185</v>
      </c>
      <c r="BO68" t="s">
        <v>230</v>
      </c>
      <c r="BP68">
        <v>24</v>
      </c>
      <c r="BQ68">
        <v>6.88</v>
      </c>
      <c r="BR68">
        <v>9.9600000000000009</v>
      </c>
      <c r="BS68">
        <v>8</v>
      </c>
      <c r="BT68" t="s">
        <v>217</v>
      </c>
      <c r="BU68" t="s">
        <v>186</v>
      </c>
      <c r="BV68" t="s">
        <v>231</v>
      </c>
      <c r="BW68">
        <v>0</v>
      </c>
      <c r="BX68">
        <v>0</v>
      </c>
      <c r="BY68">
        <v>0</v>
      </c>
    </row>
    <row r="69" spans="1:98">
      <c r="A69" t="s">
        <v>38</v>
      </c>
      <c r="B69" t="s">
        <v>39</v>
      </c>
      <c r="C69">
        <v>2</v>
      </c>
      <c r="D69" t="s">
        <v>53</v>
      </c>
      <c r="E69">
        <v>25</v>
      </c>
      <c r="F69" t="s">
        <v>57</v>
      </c>
      <c r="G69">
        <v>1</v>
      </c>
      <c r="H69">
        <v>809</v>
      </c>
      <c r="I69">
        <v>539</v>
      </c>
      <c r="J69">
        <v>66.63</v>
      </c>
      <c r="K69">
        <v>270</v>
      </c>
      <c r="L69">
        <v>33.369999999999997</v>
      </c>
      <c r="M69">
        <v>7</v>
      </c>
      <c r="N69">
        <v>0.87</v>
      </c>
      <c r="O69">
        <v>2.59</v>
      </c>
      <c r="P69">
        <v>4</v>
      </c>
      <c r="Q69">
        <v>0.49</v>
      </c>
      <c r="R69">
        <v>1.48</v>
      </c>
      <c r="S69">
        <v>259</v>
      </c>
      <c r="T69">
        <v>32.01</v>
      </c>
      <c r="U69">
        <v>95.93</v>
      </c>
      <c r="V69">
        <v>1</v>
      </c>
      <c r="W69" t="s">
        <v>217</v>
      </c>
      <c r="X69" t="s">
        <v>199</v>
      </c>
      <c r="Y69" t="s">
        <v>232</v>
      </c>
      <c r="Z69">
        <v>43</v>
      </c>
      <c r="AA69">
        <v>5.32</v>
      </c>
      <c r="AB69">
        <v>16.600000000000001</v>
      </c>
      <c r="AC69">
        <v>2</v>
      </c>
      <c r="AD69" t="s">
        <v>217</v>
      </c>
      <c r="AE69" t="s">
        <v>171</v>
      </c>
      <c r="AF69" t="s">
        <v>233</v>
      </c>
      <c r="AG69">
        <v>6</v>
      </c>
      <c r="AH69">
        <v>0.74</v>
      </c>
      <c r="AI69">
        <v>2.3199999999999998</v>
      </c>
      <c r="AJ69">
        <v>3</v>
      </c>
      <c r="AK69" t="s">
        <v>217</v>
      </c>
      <c r="AL69" t="s">
        <v>200</v>
      </c>
      <c r="AM69" t="s">
        <v>234</v>
      </c>
      <c r="AN69">
        <v>147</v>
      </c>
      <c r="AO69">
        <v>18.170000000000002</v>
      </c>
      <c r="AP69">
        <v>56.76</v>
      </c>
      <c r="AQ69">
        <v>4</v>
      </c>
      <c r="AR69" t="s">
        <v>217</v>
      </c>
      <c r="AS69" t="s">
        <v>201</v>
      </c>
      <c r="AT69" t="s">
        <v>235</v>
      </c>
      <c r="AU69">
        <v>36</v>
      </c>
      <c r="AV69">
        <v>4.45</v>
      </c>
      <c r="AW69">
        <v>13.9</v>
      </c>
      <c r="AX69">
        <v>5</v>
      </c>
      <c r="AY69" t="s">
        <v>217</v>
      </c>
      <c r="AZ69" t="s">
        <v>172</v>
      </c>
      <c r="BA69" t="s">
        <v>236</v>
      </c>
      <c r="BB69">
        <v>6</v>
      </c>
      <c r="BC69">
        <v>0.74</v>
      </c>
      <c r="BD69">
        <v>2.3199999999999998</v>
      </c>
      <c r="BE69">
        <v>6</v>
      </c>
      <c r="BF69" t="s">
        <v>214</v>
      </c>
      <c r="BG69" t="s">
        <v>237</v>
      </c>
      <c r="BH69" t="s">
        <v>238</v>
      </c>
      <c r="BI69">
        <v>0</v>
      </c>
      <c r="BJ69">
        <v>0</v>
      </c>
      <c r="BK69">
        <v>0</v>
      </c>
      <c r="BL69">
        <v>7</v>
      </c>
      <c r="BM69" t="s">
        <v>214</v>
      </c>
      <c r="BN69" t="s">
        <v>174</v>
      </c>
      <c r="BO69" t="s">
        <v>239</v>
      </c>
      <c r="BP69">
        <v>4</v>
      </c>
      <c r="BQ69">
        <v>0.49</v>
      </c>
      <c r="BR69">
        <v>1.54</v>
      </c>
      <c r="BS69">
        <v>8</v>
      </c>
      <c r="BT69" t="s">
        <v>214</v>
      </c>
      <c r="BU69" t="s">
        <v>175</v>
      </c>
      <c r="BV69" t="s">
        <v>240</v>
      </c>
      <c r="BW69">
        <v>2</v>
      </c>
      <c r="BX69">
        <v>0.25</v>
      </c>
      <c r="BY69">
        <v>0.77</v>
      </c>
      <c r="BZ69">
        <v>9</v>
      </c>
      <c r="CA69" t="s">
        <v>217</v>
      </c>
      <c r="CB69" t="s">
        <v>176</v>
      </c>
      <c r="CC69" t="s">
        <v>241</v>
      </c>
      <c r="CD69">
        <v>12</v>
      </c>
      <c r="CE69">
        <v>1.48</v>
      </c>
      <c r="CF69">
        <v>4.63</v>
      </c>
      <c r="CG69">
        <v>10</v>
      </c>
      <c r="CH69" t="s">
        <v>214</v>
      </c>
      <c r="CI69" t="s">
        <v>177</v>
      </c>
      <c r="CJ69" t="s">
        <v>242</v>
      </c>
      <c r="CK69">
        <v>2</v>
      </c>
      <c r="CL69">
        <v>0.25</v>
      </c>
      <c r="CM69">
        <v>0.77</v>
      </c>
      <c r="CN69">
        <v>11</v>
      </c>
      <c r="CO69" t="s">
        <v>214</v>
      </c>
      <c r="CP69" t="s">
        <v>178</v>
      </c>
      <c r="CQ69" t="s">
        <v>243</v>
      </c>
      <c r="CR69">
        <v>1</v>
      </c>
      <c r="CS69">
        <v>0.12</v>
      </c>
      <c r="CT69">
        <v>0.39</v>
      </c>
    </row>
    <row r="70" spans="1:98">
      <c r="A70" t="s">
        <v>38</v>
      </c>
      <c r="B70" t="s">
        <v>39</v>
      </c>
      <c r="C70">
        <v>2</v>
      </c>
      <c r="D70" t="s">
        <v>53</v>
      </c>
      <c r="E70">
        <v>25</v>
      </c>
      <c r="F70" t="s">
        <v>57</v>
      </c>
      <c r="G70">
        <v>2</v>
      </c>
      <c r="H70">
        <v>859</v>
      </c>
      <c r="I70">
        <v>529</v>
      </c>
      <c r="J70">
        <v>61.58</v>
      </c>
      <c r="K70">
        <v>330</v>
      </c>
      <c r="L70">
        <v>38.42</v>
      </c>
      <c r="M70">
        <v>5</v>
      </c>
      <c r="N70">
        <v>0.57999999999999996</v>
      </c>
      <c r="O70">
        <v>1.52</v>
      </c>
      <c r="P70">
        <v>2</v>
      </c>
      <c r="Q70">
        <v>0.23</v>
      </c>
      <c r="R70">
        <v>0.61</v>
      </c>
      <c r="S70">
        <v>323</v>
      </c>
      <c r="T70">
        <v>37.6</v>
      </c>
      <c r="U70">
        <v>97.88</v>
      </c>
      <c r="V70">
        <v>1</v>
      </c>
      <c r="W70" t="s">
        <v>217</v>
      </c>
      <c r="X70" t="s">
        <v>199</v>
      </c>
      <c r="Y70" t="s">
        <v>232</v>
      </c>
      <c r="Z70">
        <v>48</v>
      </c>
      <c r="AA70">
        <v>5.59</v>
      </c>
      <c r="AB70">
        <v>14.86</v>
      </c>
      <c r="AC70">
        <v>2</v>
      </c>
      <c r="AD70" t="s">
        <v>217</v>
      </c>
      <c r="AE70" t="s">
        <v>171</v>
      </c>
      <c r="AF70" t="s">
        <v>233</v>
      </c>
      <c r="AG70">
        <v>8</v>
      </c>
      <c r="AH70">
        <v>0.93</v>
      </c>
      <c r="AI70">
        <v>2.48</v>
      </c>
      <c r="AJ70">
        <v>3</v>
      </c>
      <c r="AK70" t="s">
        <v>217</v>
      </c>
      <c r="AL70" t="s">
        <v>200</v>
      </c>
      <c r="AM70" t="s">
        <v>234</v>
      </c>
      <c r="AN70">
        <v>202</v>
      </c>
      <c r="AO70">
        <v>23.52</v>
      </c>
      <c r="AP70">
        <v>62.54</v>
      </c>
      <c r="AQ70">
        <v>4</v>
      </c>
      <c r="AR70" t="s">
        <v>217</v>
      </c>
      <c r="AS70" t="s">
        <v>201</v>
      </c>
      <c r="AT70" t="s">
        <v>235</v>
      </c>
      <c r="AU70">
        <v>39</v>
      </c>
      <c r="AV70">
        <v>4.54</v>
      </c>
      <c r="AW70">
        <v>12.07</v>
      </c>
      <c r="AX70">
        <v>5</v>
      </c>
      <c r="AY70" t="s">
        <v>217</v>
      </c>
      <c r="AZ70" t="s">
        <v>172</v>
      </c>
      <c r="BA70" t="s">
        <v>236</v>
      </c>
      <c r="BB70">
        <v>4</v>
      </c>
      <c r="BC70">
        <v>0.47</v>
      </c>
      <c r="BD70">
        <v>1.24</v>
      </c>
      <c r="BE70">
        <v>6</v>
      </c>
      <c r="BF70" t="s">
        <v>214</v>
      </c>
      <c r="BG70" t="s">
        <v>237</v>
      </c>
      <c r="BH70" t="s">
        <v>238</v>
      </c>
      <c r="BI70">
        <v>0</v>
      </c>
      <c r="BJ70">
        <v>0</v>
      </c>
      <c r="BK70">
        <v>0</v>
      </c>
      <c r="BL70">
        <v>7</v>
      </c>
      <c r="BM70" t="s">
        <v>214</v>
      </c>
      <c r="BN70" t="s">
        <v>174</v>
      </c>
      <c r="BO70" t="s">
        <v>239</v>
      </c>
      <c r="BP70">
        <v>6</v>
      </c>
      <c r="BQ70">
        <v>0.7</v>
      </c>
      <c r="BR70">
        <v>1.86</v>
      </c>
      <c r="BS70">
        <v>8</v>
      </c>
      <c r="BT70" t="s">
        <v>214</v>
      </c>
      <c r="BU70" t="s">
        <v>175</v>
      </c>
      <c r="BV70" t="s">
        <v>240</v>
      </c>
      <c r="BW70">
        <v>2</v>
      </c>
      <c r="BX70">
        <v>0.23</v>
      </c>
      <c r="BY70">
        <v>0.62</v>
      </c>
      <c r="BZ70">
        <v>9</v>
      </c>
      <c r="CA70" t="s">
        <v>217</v>
      </c>
      <c r="CB70" t="s">
        <v>176</v>
      </c>
      <c r="CC70" t="s">
        <v>241</v>
      </c>
      <c r="CD70">
        <v>11</v>
      </c>
      <c r="CE70">
        <v>1.28</v>
      </c>
      <c r="CF70">
        <v>3.41</v>
      </c>
      <c r="CG70">
        <v>10</v>
      </c>
      <c r="CH70" t="s">
        <v>214</v>
      </c>
      <c r="CI70" t="s">
        <v>177</v>
      </c>
      <c r="CJ70" t="s">
        <v>242</v>
      </c>
      <c r="CK70">
        <v>1</v>
      </c>
      <c r="CL70">
        <v>0.12</v>
      </c>
      <c r="CM70">
        <v>0.31</v>
      </c>
      <c r="CN70">
        <v>11</v>
      </c>
      <c r="CO70" t="s">
        <v>214</v>
      </c>
      <c r="CP70" t="s">
        <v>178</v>
      </c>
      <c r="CQ70" t="s">
        <v>243</v>
      </c>
      <c r="CR70">
        <v>2</v>
      </c>
      <c r="CS70">
        <v>0.23</v>
      </c>
      <c r="CT70">
        <v>0.62</v>
      </c>
    </row>
    <row r="71" spans="1:98">
      <c r="A71" t="s">
        <v>38</v>
      </c>
      <c r="B71" t="s">
        <v>39</v>
      </c>
      <c r="C71">
        <v>2</v>
      </c>
      <c r="D71" t="s">
        <v>53</v>
      </c>
      <c r="E71">
        <v>25</v>
      </c>
      <c r="F71" t="s">
        <v>57</v>
      </c>
      <c r="G71">
        <v>3</v>
      </c>
      <c r="H71">
        <v>1102</v>
      </c>
      <c r="I71">
        <v>760</v>
      </c>
      <c r="J71">
        <v>68.97</v>
      </c>
      <c r="K71">
        <v>342</v>
      </c>
      <c r="L71">
        <v>31.03</v>
      </c>
      <c r="M71">
        <v>7</v>
      </c>
      <c r="N71">
        <v>0.64</v>
      </c>
      <c r="O71">
        <v>2.0499999999999998</v>
      </c>
      <c r="P71">
        <v>1</v>
      </c>
      <c r="Q71">
        <v>0.09</v>
      </c>
      <c r="R71">
        <v>0.28999999999999998</v>
      </c>
      <c r="S71">
        <v>334</v>
      </c>
      <c r="T71">
        <v>30.31</v>
      </c>
      <c r="U71">
        <v>97.66</v>
      </c>
      <c r="V71">
        <v>1</v>
      </c>
      <c r="W71" t="s">
        <v>217</v>
      </c>
      <c r="X71" t="s">
        <v>199</v>
      </c>
      <c r="Y71" t="s">
        <v>232</v>
      </c>
      <c r="Z71">
        <v>30</v>
      </c>
      <c r="AA71">
        <v>2.72</v>
      </c>
      <c r="AB71">
        <v>8.98</v>
      </c>
      <c r="AC71">
        <v>2</v>
      </c>
      <c r="AD71" t="s">
        <v>217</v>
      </c>
      <c r="AE71" t="s">
        <v>171</v>
      </c>
      <c r="AF71" t="s">
        <v>233</v>
      </c>
      <c r="AG71">
        <v>7</v>
      </c>
      <c r="AH71">
        <v>0.64</v>
      </c>
      <c r="AI71">
        <v>2.1</v>
      </c>
      <c r="AJ71">
        <v>3</v>
      </c>
      <c r="AK71" t="s">
        <v>217</v>
      </c>
      <c r="AL71" t="s">
        <v>200</v>
      </c>
      <c r="AM71" t="s">
        <v>234</v>
      </c>
      <c r="AN71">
        <v>186</v>
      </c>
      <c r="AO71">
        <v>16.88</v>
      </c>
      <c r="AP71">
        <v>55.69</v>
      </c>
      <c r="AQ71">
        <v>4</v>
      </c>
      <c r="AR71" t="s">
        <v>217</v>
      </c>
      <c r="AS71" t="s">
        <v>201</v>
      </c>
      <c r="AT71" t="s">
        <v>235</v>
      </c>
      <c r="AU71">
        <v>54</v>
      </c>
      <c r="AV71">
        <v>4.9000000000000004</v>
      </c>
      <c r="AW71">
        <v>16.170000000000002</v>
      </c>
      <c r="AX71">
        <v>5</v>
      </c>
      <c r="AY71" t="s">
        <v>217</v>
      </c>
      <c r="AZ71" t="s">
        <v>172</v>
      </c>
      <c r="BA71" t="s">
        <v>236</v>
      </c>
      <c r="BB71">
        <v>4</v>
      </c>
      <c r="BC71">
        <v>0.36</v>
      </c>
      <c r="BD71">
        <v>1.2</v>
      </c>
      <c r="BE71">
        <v>6</v>
      </c>
      <c r="BF71" t="s">
        <v>214</v>
      </c>
      <c r="BG71" t="s">
        <v>237</v>
      </c>
      <c r="BH71" t="s">
        <v>238</v>
      </c>
      <c r="BI71">
        <v>0</v>
      </c>
      <c r="BJ71">
        <v>0</v>
      </c>
      <c r="BK71">
        <v>0</v>
      </c>
      <c r="BL71">
        <v>7</v>
      </c>
      <c r="BM71" t="s">
        <v>214</v>
      </c>
      <c r="BN71" t="s">
        <v>174</v>
      </c>
      <c r="BO71" t="s">
        <v>239</v>
      </c>
      <c r="BP71">
        <v>6</v>
      </c>
      <c r="BQ71">
        <v>0.54</v>
      </c>
      <c r="BR71">
        <v>1.8</v>
      </c>
      <c r="BS71">
        <v>8</v>
      </c>
      <c r="BT71" t="s">
        <v>214</v>
      </c>
      <c r="BU71" t="s">
        <v>175</v>
      </c>
      <c r="BV71" t="s">
        <v>240</v>
      </c>
      <c r="BW71">
        <v>7</v>
      </c>
      <c r="BX71">
        <v>0.64</v>
      </c>
      <c r="BY71">
        <v>2.1</v>
      </c>
      <c r="BZ71">
        <v>9</v>
      </c>
      <c r="CA71" t="s">
        <v>217</v>
      </c>
      <c r="CB71" t="s">
        <v>176</v>
      </c>
      <c r="CC71" t="s">
        <v>241</v>
      </c>
      <c r="CD71">
        <v>36</v>
      </c>
      <c r="CE71">
        <v>3.27</v>
      </c>
      <c r="CF71">
        <v>10.78</v>
      </c>
      <c r="CG71">
        <v>10</v>
      </c>
      <c r="CH71" t="s">
        <v>214</v>
      </c>
      <c r="CI71" t="s">
        <v>177</v>
      </c>
      <c r="CJ71" t="s">
        <v>242</v>
      </c>
      <c r="CK71">
        <v>3</v>
      </c>
      <c r="CL71">
        <v>0.27</v>
      </c>
      <c r="CM71">
        <v>0.9</v>
      </c>
      <c r="CN71">
        <v>11</v>
      </c>
      <c r="CO71" t="s">
        <v>214</v>
      </c>
      <c r="CP71" t="s">
        <v>178</v>
      </c>
      <c r="CQ71" t="s">
        <v>243</v>
      </c>
      <c r="CR71">
        <v>1</v>
      </c>
      <c r="CS71">
        <v>0.09</v>
      </c>
      <c r="CT71">
        <v>0.3</v>
      </c>
    </row>
    <row r="72" spans="1:98">
      <c r="A72" t="s">
        <v>38</v>
      </c>
      <c r="B72" t="s">
        <v>39</v>
      </c>
      <c r="C72">
        <v>2</v>
      </c>
      <c r="D72" t="s">
        <v>53</v>
      </c>
      <c r="E72">
        <v>25</v>
      </c>
      <c r="F72" t="s">
        <v>57</v>
      </c>
      <c r="G72">
        <v>4</v>
      </c>
      <c r="H72">
        <v>1213</v>
      </c>
      <c r="I72">
        <v>774</v>
      </c>
      <c r="J72">
        <v>63.81</v>
      </c>
      <c r="K72">
        <v>439</v>
      </c>
      <c r="L72">
        <v>36.19</v>
      </c>
      <c r="M72">
        <v>10</v>
      </c>
      <c r="N72">
        <v>0.82</v>
      </c>
      <c r="O72">
        <v>2.2799999999999998</v>
      </c>
      <c r="P72">
        <v>5</v>
      </c>
      <c r="Q72">
        <v>0.41</v>
      </c>
      <c r="R72">
        <v>1.1399999999999999</v>
      </c>
      <c r="S72">
        <v>424</v>
      </c>
      <c r="T72">
        <v>34.950000000000003</v>
      </c>
      <c r="U72">
        <v>96.58</v>
      </c>
      <c r="V72">
        <v>1</v>
      </c>
      <c r="W72" t="s">
        <v>217</v>
      </c>
      <c r="X72" t="s">
        <v>199</v>
      </c>
      <c r="Y72" t="s">
        <v>232</v>
      </c>
      <c r="Z72">
        <v>59</v>
      </c>
      <c r="AA72">
        <v>4.8600000000000003</v>
      </c>
      <c r="AB72">
        <v>13.92</v>
      </c>
      <c r="AC72">
        <v>2</v>
      </c>
      <c r="AD72" t="s">
        <v>217</v>
      </c>
      <c r="AE72" t="s">
        <v>171</v>
      </c>
      <c r="AF72" t="s">
        <v>233</v>
      </c>
      <c r="AG72">
        <v>14</v>
      </c>
      <c r="AH72">
        <v>1.1499999999999999</v>
      </c>
      <c r="AI72">
        <v>3.3</v>
      </c>
      <c r="AJ72">
        <v>3</v>
      </c>
      <c r="AK72" t="s">
        <v>217</v>
      </c>
      <c r="AL72" t="s">
        <v>200</v>
      </c>
      <c r="AM72" t="s">
        <v>234</v>
      </c>
      <c r="AN72">
        <v>222</v>
      </c>
      <c r="AO72">
        <v>18.3</v>
      </c>
      <c r="AP72">
        <v>52.36</v>
      </c>
      <c r="AQ72">
        <v>4</v>
      </c>
      <c r="AR72" t="s">
        <v>217</v>
      </c>
      <c r="AS72" t="s">
        <v>201</v>
      </c>
      <c r="AT72" t="s">
        <v>235</v>
      </c>
      <c r="AU72">
        <v>69</v>
      </c>
      <c r="AV72">
        <v>5.69</v>
      </c>
      <c r="AW72">
        <v>16.27</v>
      </c>
      <c r="AX72">
        <v>5</v>
      </c>
      <c r="AY72" t="s">
        <v>217</v>
      </c>
      <c r="AZ72" t="s">
        <v>172</v>
      </c>
      <c r="BA72" t="s">
        <v>236</v>
      </c>
      <c r="BB72">
        <v>4</v>
      </c>
      <c r="BC72">
        <v>0.33</v>
      </c>
      <c r="BD72">
        <v>0.94</v>
      </c>
      <c r="BE72">
        <v>6</v>
      </c>
      <c r="BF72" t="s">
        <v>214</v>
      </c>
      <c r="BG72" t="s">
        <v>237</v>
      </c>
      <c r="BH72" t="s">
        <v>238</v>
      </c>
      <c r="BI72">
        <v>1</v>
      </c>
      <c r="BJ72">
        <v>0.08</v>
      </c>
      <c r="BK72">
        <v>0.24</v>
      </c>
      <c r="BL72">
        <v>7</v>
      </c>
      <c r="BM72" t="s">
        <v>214</v>
      </c>
      <c r="BN72" t="s">
        <v>174</v>
      </c>
      <c r="BO72" t="s">
        <v>239</v>
      </c>
      <c r="BP72">
        <v>7</v>
      </c>
      <c r="BQ72">
        <v>0.57999999999999996</v>
      </c>
      <c r="BR72">
        <v>1.65</v>
      </c>
      <c r="BS72">
        <v>8</v>
      </c>
      <c r="BT72" t="s">
        <v>214</v>
      </c>
      <c r="BU72" t="s">
        <v>175</v>
      </c>
      <c r="BV72" t="s">
        <v>240</v>
      </c>
      <c r="BW72">
        <v>8</v>
      </c>
      <c r="BX72">
        <v>0.66</v>
      </c>
      <c r="BY72">
        <v>1.89</v>
      </c>
      <c r="BZ72">
        <v>9</v>
      </c>
      <c r="CA72" t="s">
        <v>217</v>
      </c>
      <c r="CB72" t="s">
        <v>176</v>
      </c>
      <c r="CC72" t="s">
        <v>241</v>
      </c>
      <c r="CD72">
        <v>32</v>
      </c>
      <c r="CE72">
        <v>2.64</v>
      </c>
      <c r="CF72">
        <v>7.55</v>
      </c>
      <c r="CG72">
        <v>10</v>
      </c>
      <c r="CH72" t="s">
        <v>214</v>
      </c>
      <c r="CI72" t="s">
        <v>177</v>
      </c>
      <c r="CJ72" t="s">
        <v>242</v>
      </c>
      <c r="CK72">
        <v>3</v>
      </c>
      <c r="CL72">
        <v>0.25</v>
      </c>
      <c r="CM72">
        <v>0.71</v>
      </c>
      <c r="CN72">
        <v>11</v>
      </c>
      <c r="CO72" t="s">
        <v>214</v>
      </c>
      <c r="CP72" t="s">
        <v>178</v>
      </c>
      <c r="CQ72" t="s">
        <v>243</v>
      </c>
      <c r="CR72">
        <v>5</v>
      </c>
      <c r="CS72">
        <v>0.41</v>
      </c>
      <c r="CT72">
        <v>1.18</v>
      </c>
    </row>
    <row r="73" spans="1:98">
      <c r="A73" t="s">
        <v>38</v>
      </c>
      <c r="B73" t="s">
        <v>39</v>
      </c>
      <c r="C73">
        <v>2</v>
      </c>
      <c r="D73" t="s">
        <v>53</v>
      </c>
      <c r="E73">
        <v>25</v>
      </c>
      <c r="F73" t="s">
        <v>57</v>
      </c>
      <c r="G73">
        <v>5</v>
      </c>
      <c r="H73">
        <v>647</v>
      </c>
      <c r="I73">
        <v>420</v>
      </c>
      <c r="J73">
        <v>64.91</v>
      </c>
      <c r="K73">
        <v>227</v>
      </c>
      <c r="L73">
        <v>35.090000000000003</v>
      </c>
      <c r="M73">
        <v>1</v>
      </c>
      <c r="N73">
        <v>0.15</v>
      </c>
      <c r="O73">
        <v>0.44</v>
      </c>
      <c r="P73">
        <v>0</v>
      </c>
      <c r="Q73">
        <v>0</v>
      </c>
      <c r="R73">
        <v>0</v>
      </c>
      <c r="S73">
        <v>226</v>
      </c>
      <c r="T73">
        <v>34.93</v>
      </c>
      <c r="U73">
        <v>99.56</v>
      </c>
      <c r="V73">
        <v>1</v>
      </c>
      <c r="W73" t="s">
        <v>217</v>
      </c>
      <c r="X73" t="s">
        <v>199</v>
      </c>
      <c r="Y73" t="s">
        <v>232</v>
      </c>
      <c r="Z73">
        <v>51</v>
      </c>
      <c r="AA73">
        <v>7.88</v>
      </c>
      <c r="AB73">
        <v>22.57</v>
      </c>
      <c r="AC73">
        <v>2</v>
      </c>
      <c r="AD73" t="s">
        <v>217</v>
      </c>
      <c r="AE73" t="s">
        <v>171</v>
      </c>
      <c r="AF73" t="s">
        <v>233</v>
      </c>
      <c r="AG73">
        <v>5</v>
      </c>
      <c r="AH73">
        <v>0.77</v>
      </c>
      <c r="AI73">
        <v>2.21</v>
      </c>
      <c r="AJ73">
        <v>3</v>
      </c>
      <c r="AK73" t="s">
        <v>217</v>
      </c>
      <c r="AL73" t="s">
        <v>200</v>
      </c>
      <c r="AM73" t="s">
        <v>234</v>
      </c>
      <c r="AN73">
        <v>137</v>
      </c>
      <c r="AO73">
        <v>21.17</v>
      </c>
      <c r="AP73">
        <v>60.62</v>
      </c>
      <c r="AQ73">
        <v>4</v>
      </c>
      <c r="AR73" t="s">
        <v>217</v>
      </c>
      <c r="AS73" t="s">
        <v>201</v>
      </c>
      <c r="AT73" t="s">
        <v>235</v>
      </c>
      <c r="AU73">
        <v>23</v>
      </c>
      <c r="AV73">
        <v>3.55</v>
      </c>
      <c r="AW73">
        <v>10.18</v>
      </c>
      <c r="AX73">
        <v>5</v>
      </c>
      <c r="AY73" t="s">
        <v>217</v>
      </c>
      <c r="AZ73" t="s">
        <v>172</v>
      </c>
      <c r="BA73" t="s">
        <v>236</v>
      </c>
      <c r="BB73">
        <v>0</v>
      </c>
      <c r="BC73">
        <v>0</v>
      </c>
      <c r="BD73">
        <v>0</v>
      </c>
      <c r="BE73">
        <v>6</v>
      </c>
      <c r="BF73" t="s">
        <v>214</v>
      </c>
      <c r="BG73" t="s">
        <v>237</v>
      </c>
      <c r="BH73" t="s">
        <v>238</v>
      </c>
      <c r="BI73">
        <v>1</v>
      </c>
      <c r="BJ73">
        <v>0.15</v>
      </c>
      <c r="BK73">
        <v>0.44</v>
      </c>
      <c r="BL73">
        <v>7</v>
      </c>
      <c r="BM73" t="s">
        <v>214</v>
      </c>
      <c r="BN73" t="s">
        <v>174</v>
      </c>
      <c r="BO73" t="s">
        <v>239</v>
      </c>
      <c r="BP73">
        <v>3</v>
      </c>
      <c r="BQ73">
        <v>0.46</v>
      </c>
      <c r="BR73">
        <v>1.33</v>
      </c>
      <c r="BS73">
        <v>8</v>
      </c>
      <c r="BT73" t="s">
        <v>214</v>
      </c>
      <c r="BU73" t="s">
        <v>175</v>
      </c>
      <c r="BV73" t="s">
        <v>240</v>
      </c>
      <c r="BW73">
        <v>2</v>
      </c>
      <c r="BX73">
        <v>0.31</v>
      </c>
      <c r="BY73">
        <v>0.88</v>
      </c>
      <c r="BZ73">
        <v>9</v>
      </c>
      <c r="CA73" t="s">
        <v>217</v>
      </c>
      <c r="CB73" t="s">
        <v>176</v>
      </c>
      <c r="CC73" t="s">
        <v>241</v>
      </c>
      <c r="CD73">
        <v>3</v>
      </c>
      <c r="CE73">
        <v>0.46</v>
      </c>
      <c r="CF73">
        <v>1.33</v>
      </c>
      <c r="CG73">
        <v>10</v>
      </c>
      <c r="CH73" t="s">
        <v>214</v>
      </c>
      <c r="CI73" t="s">
        <v>177</v>
      </c>
      <c r="CJ73" t="s">
        <v>242</v>
      </c>
      <c r="CK73">
        <v>1</v>
      </c>
      <c r="CL73">
        <v>0.15</v>
      </c>
      <c r="CM73">
        <v>0.44</v>
      </c>
      <c r="CN73">
        <v>11</v>
      </c>
      <c r="CO73" t="s">
        <v>214</v>
      </c>
      <c r="CP73" t="s">
        <v>178</v>
      </c>
      <c r="CQ73" t="s">
        <v>243</v>
      </c>
      <c r="CR73">
        <v>0</v>
      </c>
      <c r="CS73">
        <v>0</v>
      </c>
      <c r="CT73">
        <v>0</v>
      </c>
    </row>
    <row r="74" spans="1:98">
      <c r="A74" t="s">
        <v>38</v>
      </c>
      <c r="B74" t="s">
        <v>39</v>
      </c>
      <c r="C74">
        <v>2</v>
      </c>
      <c r="D74" t="s">
        <v>53</v>
      </c>
      <c r="E74">
        <v>25</v>
      </c>
      <c r="F74" t="s">
        <v>57</v>
      </c>
      <c r="G74">
        <v>6</v>
      </c>
      <c r="H74">
        <v>670</v>
      </c>
      <c r="I74">
        <v>456</v>
      </c>
      <c r="J74">
        <v>68.06</v>
      </c>
      <c r="K74">
        <v>214</v>
      </c>
      <c r="L74">
        <v>31.94</v>
      </c>
      <c r="M74">
        <v>2</v>
      </c>
      <c r="N74">
        <v>0.3</v>
      </c>
      <c r="O74">
        <v>0.93</v>
      </c>
      <c r="P74">
        <v>3</v>
      </c>
      <c r="Q74">
        <v>0.45</v>
      </c>
      <c r="R74">
        <v>1.4</v>
      </c>
      <c r="S74">
        <v>209</v>
      </c>
      <c r="T74">
        <v>31.19</v>
      </c>
      <c r="U74">
        <v>97.66</v>
      </c>
      <c r="V74">
        <v>1</v>
      </c>
      <c r="W74" t="s">
        <v>217</v>
      </c>
      <c r="X74" t="s">
        <v>199</v>
      </c>
      <c r="Y74" t="s">
        <v>232</v>
      </c>
      <c r="Z74">
        <v>24</v>
      </c>
      <c r="AA74">
        <v>3.58</v>
      </c>
      <c r="AB74">
        <v>11.48</v>
      </c>
      <c r="AC74">
        <v>2</v>
      </c>
      <c r="AD74" t="s">
        <v>217</v>
      </c>
      <c r="AE74" t="s">
        <v>171</v>
      </c>
      <c r="AF74" t="s">
        <v>233</v>
      </c>
      <c r="AG74">
        <v>2</v>
      </c>
      <c r="AH74">
        <v>0.3</v>
      </c>
      <c r="AI74">
        <v>0.96</v>
      </c>
      <c r="AJ74">
        <v>3</v>
      </c>
      <c r="AK74" t="s">
        <v>217</v>
      </c>
      <c r="AL74" t="s">
        <v>200</v>
      </c>
      <c r="AM74" t="s">
        <v>234</v>
      </c>
      <c r="AN74">
        <v>105</v>
      </c>
      <c r="AO74">
        <v>15.67</v>
      </c>
      <c r="AP74">
        <v>50.24</v>
      </c>
      <c r="AQ74">
        <v>4</v>
      </c>
      <c r="AR74" t="s">
        <v>217</v>
      </c>
      <c r="AS74" t="s">
        <v>201</v>
      </c>
      <c r="AT74" t="s">
        <v>235</v>
      </c>
      <c r="AU74">
        <v>54</v>
      </c>
      <c r="AV74">
        <v>8.06</v>
      </c>
      <c r="AW74">
        <v>25.84</v>
      </c>
      <c r="AX74">
        <v>5</v>
      </c>
      <c r="AY74" t="s">
        <v>217</v>
      </c>
      <c r="AZ74" t="s">
        <v>172</v>
      </c>
      <c r="BA74" t="s">
        <v>236</v>
      </c>
      <c r="BB74">
        <v>1</v>
      </c>
      <c r="BC74">
        <v>0.15</v>
      </c>
      <c r="BD74">
        <v>0.48</v>
      </c>
      <c r="BE74">
        <v>6</v>
      </c>
      <c r="BF74" t="s">
        <v>214</v>
      </c>
      <c r="BG74" t="s">
        <v>237</v>
      </c>
      <c r="BH74" t="s">
        <v>238</v>
      </c>
      <c r="BI74">
        <v>0</v>
      </c>
      <c r="BJ74">
        <v>0</v>
      </c>
      <c r="BK74">
        <v>0</v>
      </c>
      <c r="BL74">
        <v>7</v>
      </c>
      <c r="BM74" t="s">
        <v>214</v>
      </c>
      <c r="BN74" t="s">
        <v>174</v>
      </c>
      <c r="BO74" t="s">
        <v>239</v>
      </c>
      <c r="BP74">
        <v>7</v>
      </c>
      <c r="BQ74">
        <v>1.04</v>
      </c>
      <c r="BR74">
        <v>3.35</v>
      </c>
      <c r="BS74">
        <v>8</v>
      </c>
      <c r="BT74" t="s">
        <v>214</v>
      </c>
      <c r="BU74" t="s">
        <v>175</v>
      </c>
      <c r="BV74" t="s">
        <v>240</v>
      </c>
      <c r="BW74">
        <v>3</v>
      </c>
      <c r="BX74">
        <v>0.45</v>
      </c>
      <c r="BY74">
        <v>1.44</v>
      </c>
      <c r="BZ74">
        <v>9</v>
      </c>
      <c r="CA74" t="s">
        <v>217</v>
      </c>
      <c r="CB74" t="s">
        <v>176</v>
      </c>
      <c r="CC74" t="s">
        <v>241</v>
      </c>
      <c r="CD74">
        <v>13</v>
      </c>
      <c r="CE74">
        <v>1.94</v>
      </c>
      <c r="CF74">
        <v>6.22</v>
      </c>
      <c r="CG74">
        <v>10</v>
      </c>
      <c r="CH74" t="s">
        <v>214</v>
      </c>
      <c r="CI74" t="s">
        <v>177</v>
      </c>
      <c r="CJ74" t="s">
        <v>242</v>
      </c>
      <c r="CK74">
        <v>0</v>
      </c>
      <c r="CL74">
        <v>0</v>
      </c>
      <c r="CM74">
        <v>0</v>
      </c>
      <c r="CN74">
        <v>11</v>
      </c>
      <c r="CO74" t="s">
        <v>214</v>
      </c>
      <c r="CP74" t="s">
        <v>178</v>
      </c>
      <c r="CQ74" t="s">
        <v>243</v>
      </c>
      <c r="CR74">
        <v>0</v>
      </c>
      <c r="CS74">
        <v>0</v>
      </c>
      <c r="CT74">
        <v>0</v>
      </c>
    </row>
    <row r="75" spans="1:98">
      <c r="A75" t="s">
        <v>38</v>
      </c>
      <c r="B75" t="s">
        <v>39</v>
      </c>
      <c r="C75">
        <v>2</v>
      </c>
      <c r="D75" t="s">
        <v>53</v>
      </c>
      <c r="E75">
        <v>25</v>
      </c>
      <c r="F75" t="s">
        <v>57</v>
      </c>
      <c r="G75">
        <v>7</v>
      </c>
      <c r="H75">
        <v>708</v>
      </c>
      <c r="I75">
        <v>476</v>
      </c>
      <c r="J75">
        <v>67.23</v>
      </c>
      <c r="K75">
        <v>232</v>
      </c>
      <c r="L75">
        <v>32.770000000000003</v>
      </c>
      <c r="M75">
        <v>3</v>
      </c>
      <c r="N75">
        <v>0.42</v>
      </c>
      <c r="O75">
        <v>1.29</v>
      </c>
      <c r="P75">
        <v>0</v>
      </c>
      <c r="Q75">
        <v>0</v>
      </c>
      <c r="R75">
        <v>0</v>
      </c>
      <c r="S75">
        <v>229</v>
      </c>
      <c r="T75">
        <v>32.340000000000003</v>
      </c>
      <c r="U75">
        <v>98.71</v>
      </c>
      <c r="V75">
        <v>1</v>
      </c>
      <c r="W75" t="s">
        <v>217</v>
      </c>
      <c r="X75" t="s">
        <v>199</v>
      </c>
      <c r="Y75" t="s">
        <v>232</v>
      </c>
      <c r="Z75">
        <v>30</v>
      </c>
      <c r="AA75">
        <v>4.24</v>
      </c>
      <c r="AB75">
        <v>13.1</v>
      </c>
      <c r="AC75">
        <v>2</v>
      </c>
      <c r="AD75" t="s">
        <v>217</v>
      </c>
      <c r="AE75" t="s">
        <v>171</v>
      </c>
      <c r="AF75" t="s">
        <v>233</v>
      </c>
      <c r="AG75">
        <v>14</v>
      </c>
      <c r="AH75">
        <v>1.98</v>
      </c>
      <c r="AI75">
        <v>6.11</v>
      </c>
      <c r="AJ75">
        <v>3</v>
      </c>
      <c r="AK75" t="s">
        <v>217</v>
      </c>
      <c r="AL75" t="s">
        <v>200</v>
      </c>
      <c r="AM75" t="s">
        <v>234</v>
      </c>
      <c r="AN75">
        <v>129</v>
      </c>
      <c r="AO75">
        <v>18.22</v>
      </c>
      <c r="AP75">
        <v>56.33</v>
      </c>
      <c r="AQ75">
        <v>4</v>
      </c>
      <c r="AR75" t="s">
        <v>217</v>
      </c>
      <c r="AS75" t="s">
        <v>201</v>
      </c>
      <c r="AT75" t="s">
        <v>235</v>
      </c>
      <c r="AU75">
        <v>21</v>
      </c>
      <c r="AV75">
        <v>2.97</v>
      </c>
      <c r="AW75">
        <v>9.17</v>
      </c>
      <c r="AX75">
        <v>5</v>
      </c>
      <c r="AY75" t="s">
        <v>217</v>
      </c>
      <c r="AZ75" t="s">
        <v>172</v>
      </c>
      <c r="BA75" t="s">
        <v>236</v>
      </c>
      <c r="BB75">
        <v>3</v>
      </c>
      <c r="BC75">
        <v>0.42</v>
      </c>
      <c r="BD75">
        <v>1.31</v>
      </c>
      <c r="BE75">
        <v>6</v>
      </c>
      <c r="BF75" t="s">
        <v>214</v>
      </c>
      <c r="BG75" t="s">
        <v>237</v>
      </c>
      <c r="BH75" t="s">
        <v>238</v>
      </c>
      <c r="BI75">
        <v>0</v>
      </c>
      <c r="BJ75">
        <v>0</v>
      </c>
      <c r="BK75">
        <v>0</v>
      </c>
      <c r="BL75">
        <v>7</v>
      </c>
      <c r="BM75" t="s">
        <v>214</v>
      </c>
      <c r="BN75" t="s">
        <v>174</v>
      </c>
      <c r="BO75" t="s">
        <v>239</v>
      </c>
      <c r="BP75">
        <v>6</v>
      </c>
      <c r="BQ75">
        <v>0.85</v>
      </c>
      <c r="BR75">
        <v>2.62</v>
      </c>
      <c r="BS75">
        <v>8</v>
      </c>
      <c r="BT75" t="s">
        <v>214</v>
      </c>
      <c r="BU75" t="s">
        <v>175</v>
      </c>
      <c r="BV75" t="s">
        <v>240</v>
      </c>
      <c r="BW75">
        <v>9</v>
      </c>
      <c r="BX75">
        <v>1.27</v>
      </c>
      <c r="BY75">
        <v>3.93</v>
      </c>
      <c r="BZ75">
        <v>9</v>
      </c>
      <c r="CA75" t="s">
        <v>217</v>
      </c>
      <c r="CB75" t="s">
        <v>176</v>
      </c>
      <c r="CC75" t="s">
        <v>241</v>
      </c>
      <c r="CD75">
        <v>16</v>
      </c>
      <c r="CE75">
        <v>2.2599999999999998</v>
      </c>
      <c r="CF75">
        <v>6.99</v>
      </c>
      <c r="CG75">
        <v>10</v>
      </c>
      <c r="CH75" t="s">
        <v>214</v>
      </c>
      <c r="CI75" t="s">
        <v>177</v>
      </c>
      <c r="CJ75" t="s">
        <v>242</v>
      </c>
      <c r="CK75">
        <v>0</v>
      </c>
      <c r="CL75">
        <v>0</v>
      </c>
      <c r="CM75">
        <v>0</v>
      </c>
      <c r="CN75">
        <v>11</v>
      </c>
      <c r="CO75" t="s">
        <v>214</v>
      </c>
      <c r="CP75" t="s">
        <v>178</v>
      </c>
      <c r="CQ75" t="s">
        <v>243</v>
      </c>
      <c r="CR75">
        <v>1</v>
      </c>
      <c r="CS75">
        <v>0.14000000000000001</v>
      </c>
      <c r="CT75">
        <v>0.44</v>
      </c>
    </row>
    <row r="76" spans="1:98">
      <c r="A76" t="s">
        <v>38</v>
      </c>
      <c r="B76" t="s">
        <v>39</v>
      </c>
      <c r="C76">
        <v>2</v>
      </c>
      <c r="D76" t="s">
        <v>53</v>
      </c>
      <c r="E76">
        <v>25</v>
      </c>
      <c r="F76" t="s">
        <v>57</v>
      </c>
      <c r="G76">
        <v>8</v>
      </c>
      <c r="H76">
        <v>917</v>
      </c>
      <c r="I76">
        <v>582</v>
      </c>
      <c r="J76">
        <v>63.47</v>
      </c>
      <c r="K76">
        <v>335</v>
      </c>
      <c r="L76">
        <v>36.53</v>
      </c>
      <c r="M76">
        <v>7</v>
      </c>
      <c r="N76">
        <v>0.76</v>
      </c>
      <c r="O76">
        <v>2.09</v>
      </c>
      <c r="P76">
        <v>9</v>
      </c>
      <c r="Q76">
        <v>0.98</v>
      </c>
      <c r="R76">
        <v>2.69</v>
      </c>
      <c r="S76">
        <v>319</v>
      </c>
      <c r="T76">
        <v>34.79</v>
      </c>
      <c r="U76">
        <v>95.22</v>
      </c>
      <c r="V76">
        <v>1</v>
      </c>
      <c r="W76" t="s">
        <v>217</v>
      </c>
      <c r="X76" t="s">
        <v>199</v>
      </c>
      <c r="Y76" t="s">
        <v>232</v>
      </c>
      <c r="Z76">
        <v>57</v>
      </c>
      <c r="AA76">
        <v>6.22</v>
      </c>
      <c r="AB76">
        <v>17.87</v>
      </c>
      <c r="AC76">
        <v>2</v>
      </c>
      <c r="AD76" t="s">
        <v>217</v>
      </c>
      <c r="AE76" t="s">
        <v>171</v>
      </c>
      <c r="AF76" t="s">
        <v>233</v>
      </c>
      <c r="AG76">
        <v>3</v>
      </c>
      <c r="AH76">
        <v>0.33</v>
      </c>
      <c r="AI76">
        <v>0.94</v>
      </c>
      <c r="AJ76">
        <v>3</v>
      </c>
      <c r="AK76" t="s">
        <v>217</v>
      </c>
      <c r="AL76" t="s">
        <v>200</v>
      </c>
      <c r="AM76" t="s">
        <v>234</v>
      </c>
      <c r="AN76">
        <v>163</v>
      </c>
      <c r="AO76">
        <v>17.78</v>
      </c>
      <c r="AP76">
        <v>51.1</v>
      </c>
      <c r="AQ76">
        <v>4</v>
      </c>
      <c r="AR76" t="s">
        <v>217</v>
      </c>
      <c r="AS76" t="s">
        <v>201</v>
      </c>
      <c r="AT76" t="s">
        <v>235</v>
      </c>
      <c r="AU76">
        <v>46</v>
      </c>
      <c r="AV76">
        <v>5.0199999999999996</v>
      </c>
      <c r="AW76">
        <v>14.42</v>
      </c>
      <c r="AX76">
        <v>5</v>
      </c>
      <c r="AY76" t="s">
        <v>217</v>
      </c>
      <c r="AZ76" t="s">
        <v>172</v>
      </c>
      <c r="BA76" t="s">
        <v>236</v>
      </c>
      <c r="BB76">
        <v>8</v>
      </c>
      <c r="BC76">
        <v>0.87</v>
      </c>
      <c r="BD76">
        <v>2.5099999999999998</v>
      </c>
      <c r="BE76">
        <v>6</v>
      </c>
      <c r="BF76" t="s">
        <v>214</v>
      </c>
      <c r="BG76" t="s">
        <v>237</v>
      </c>
      <c r="BH76" t="s">
        <v>238</v>
      </c>
      <c r="BI76">
        <v>0</v>
      </c>
      <c r="BJ76">
        <v>0</v>
      </c>
      <c r="BK76">
        <v>0</v>
      </c>
      <c r="BL76">
        <v>7</v>
      </c>
      <c r="BM76" t="s">
        <v>214</v>
      </c>
      <c r="BN76" t="s">
        <v>174</v>
      </c>
      <c r="BO76" t="s">
        <v>239</v>
      </c>
      <c r="BP76">
        <v>3</v>
      </c>
      <c r="BQ76">
        <v>0.33</v>
      </c>
      <c r="BR76">
        <v>0.94</v>
      </c>
      <c r="BS76">
        <v>8</v>
      </c>
      <c r="BT76" t="s">
        <v>214</v>
      </c>
      <c r="BU76" t="s">
        <v>175</v>
      </c>
      <c r="BV76" t="s">
        <v>240</v>
      </c>
      <c r="BW76">
        <v>2</v>
      </c>
      <c r="BX76">
        <v>0.22</v>
      </c>
      <c r="BY76">
        <v>0.63</v>
      </c>
      <c r="BZ76">
        <v>9</v>
      </c>
      <c r="CA76" t="s">
        <v>217</v>
      </c>
      <c r="CB76" t="s">
        <v>176</v>
      </c>
      <c r="CC76" t="s">
        <v>241</v>
      </c>
      <c r="CD76">
        <v>34</v>
      </c>
      <c r="CE76">
        <v>3.71</v>
      </c>
      <c r="CF76">
        <v>10.66</v>
      </c>
      <c r="CG76">
        <v>10</v>
      </c>
      <c r="CH76" t="s">
        <v>214</v>
      </c>
      <c r="CI76" t="s">
        <v>177</v>
      </c>
      <c r="CJ76" t="s">
        <v>242</v>
      </c>
      <c r="CK76">
        <v>1</v>
      </c>
      <c r="CL76">
        <v>0.11</v>
      </c>
      <c r="CM76">
        <v>0.31</v>
      </c>
      <c r="CN76">
        <v>11</v>
      </c>
      <c r="CO76" t="s">
        <v>214</v>
      </c>
      <c r="CP76" t="s">
        <v>178</v>
      </c>
      <c r="CQ76" t="s">
        <v>243</v>
      </c>
      <c r="CR76">
        <v>2</v>
      </c>
      <c r="CS76">
        <v>0.22</v>
      </c>
      <c r="CT76">
        <v>0.63</v>
      </c>
    </row>
    <row r="77" spans="1:98">
      <c r="A77" t="s">
        <v>38</v>
      </c>
      <c r="B77" t="s">
        <v>39</v>
      </c>
      <c r="C77">
        <v>2</v>
      </c>
      <c r="D77" t="s">
        <v>53</v>
      </c>
      <c r="E77">
        <v>25</v>
      </c>
      <c r="F77" t="s">
        <v>57</v>
      </c>
      <c r="G77">
        <v>9</v>
      </c>
      <c r="H77">
        <v>1059</v>
      </c>
      <c r="I77">
        <v>717</v>
      </c>
      <c r="J77">
        <v>67.709999999999994</v>
      </c>
      <c r="K77">
        <v>342</v>
      </c>
      <c r="L77">
        <v>32.29</v>
      </c>
      <c r="M77">
        <v>5</v>
      </c>
      <c r="N77">
        <v>0.47</v>
      </c>
      <c r="O77">
        <v>1.46</v>
      </c>
      <c r="P77">
        <v>5</v>
      </c>
      <c r="Q77">
        <v>0.47</v>
      </c>
      <c r="R77">
        <v>1.46</v>
      </c>
      <c r="S77">
        <v>332</v>
      </c>
      <c r="T77">
        <v>31.35</v>
      </c>
      <c r="U77">
        <v>97.08</v>
      </c>
      <c r="V77">
        <v>1</v>
      </c>
      <c r="W77" t="s">
        <v>217</v>
      </c>
      <c r="X77" t="s">
        <v>199</v>
      </c>
      <c r="Y77" t="s">
        <v>232</v>
      </c>
      <c r="Z77">
        <v>55</v>
      </c>
      <c r="AA77">
        <v>5.19</v>
      </c>
      <c r="AB77">
        <v>16.57</v>
      </c>
      <c r="AC77">
        <v>2</v>
      </c>
      <c r="AD77" t="s">
        <v>217</v>
      </c>
      <c r="AE77" t="s">
        <v>171</v>
      </c>
      <c r="AF77" t="s">
        <v>233</v>
      </c>
      <c r="AG77">
        <v>2</v>
      </c>
      <c r="AH77">
        <v>0.19</v>
      </c>
      <c r="AI77">
        <v>0.6</v>
      </c>
      <c r="AJ77">
        <v>3</v>
      </c>
      <c r="AK77" t="s">
        <v>217</v>
      </c>
      <c r="AL77" t="s">
        <v>200</v>
      </c>
      <c r="AM77" t="s">
        <v>234</v>
      </c>
      <c r="AN77">
        <v>199</v>
      </c>
      <c r="AO77">
        <v>18.79</v>
      </c>
      <c r="AP77">
        <v>59.94</v>
      </c>
      <c r="AQ77">
        <v>4</v>
      </c>
      <c r="AR77" t="s">
        <v>217</v>
      </c>
      <c r="AS77" t="s">
        <v>201</v>
      </c>
      <c r="AT77" t="s">
        <v>235</v>
      </c>
      <c r="AU77">
        <v>38</v>
      </c>
      <c r="AV77">
        <v>3.59</v>
      </c>
      <c r="AW77">
        <v>11.45</v>
      </c>
      <c r="AX77">
        <v>5</v>
      </c>
      <c r="AY77" t="s">
        <v>217</v>
      </c>
      <c r="AZ77" t="s">
        <v>172</v>
      </c>
      <c r="BA77" t="s">
        <v>236</v>
      </c>
      <c r="BB77">
        <v>3</v>
      </c>
      <c r="BC77">
        <v>0.28000000000000003</v>
      </c>
      <c r="BD77">
        <v>0.9</v>
      </c>
      <c r="BE77">
        <v>6</v>
      </c>
      <c r="BF77" t="s">
        <v>214</v>
      </c>
      <c r="BG77" t="s">
        <v>237</v>
      </c>
      <c r="BH77" t="s">
        <v>238</v>
      </c>
      <c r="BI77">
        <v>0</v>
      </c>
      <c r="BJ77">
        <v>0</v>
      </c>
      <c r="BK77">
        <v>0</v>
      </c>
      <c r="BL77">
        <v>7</v>
      </c>
      <c r="BM77" t="s">
        <v>214</v>
      </c>
      <c r="BN77" t="s">
        <v>174</v>
      </c>
      <c r="BO77" t="s">
        <v>239</v>
      </c>
      <c r="BP77">
        <v>6</v>
      </c>
      <c r="BQ77">
        <v>0.56999999999999995</v>
      </c>
      <c r="BR77">
        <v>1.81</v>
      </c>
      <c r="BS77">
        <v>8</v>
      </c>
      <c r="BT77" t="s">
        <v>214</v>
      </c>
      <c r="BU77" t="s">
        <v>175</v>
      </c>
      <c r="BV77" t="s">
        <v>240</v>
      </c>
      <c r="BW77">
        <v>3</v>
      </c>
      <c r="BX77">
        <v>0.28000000000000003</v>
      </c>
      <c r="BY77">
        <v>0.9</v>
      </c>
      <c r="BZ77">
        <v>9</v>
      </c>
      <c r="CA77" t="s">
        <v>217</v>
      </c>
      <c r="CB77" t="s">
        <v>176</v>
      </c>
      <c r="CC77" t="s">
        <v>241</v>
      </c>
      <c r="CD77">
        <v>20</v>
      </c>
      <c r="CE77">
        <v>1.89</v>
      </c>
      <c r="CF77">
        <v>6.02</v>
      </c>
      <c r="CG77">
        <v>10</v>
      </c>
      <c r="CH77" t="s">
        <v>214</v>
      </c>
      <c r="CI77" t="s">
        <v>177</v>
      </c>
      <c r="CJ77" t="s">
        <v>242</v>
      </c>
      <c r="CK77">
        <v>5</v>
      </c>
      <c r="CL77">
        <v>0.47</v>
      </c>
      <c r="CM77">
        <v>1.51</v>
      </c>
      <c r="CN77">
        <v>11</v>
      </c>
      <c r="CO77" t="s">
        <v>214</v>
      </c>
      <c r="CP77" t="s">
        <v>178</v>
      </c>
      <c r="CQ77" t="s">
        <v>243</v>
      </c>
      <c r="CR77">
        <v>1</v>
      </c>
      <c r="CS77">
        <v>0.09</v>
      </c>
      <c r="CT77">
        <v>0.3</v>
      </c>
    </row>
    <row r="78" spans="1:98">
      <c r="A78" t="s">
        <v>38</v>
      </c>
      <c r="B78" t="s">
        <v>39</v>
      </c>
      <c r="C78">
        <v>2</v>
      </c>
      <c r="D78" t="s">
        <v>53</v>
      </c>
      <c r="E78">
        <v>25</v>
      </c>
      <c r="F78" t="s">
        <v>57</v>
      </c>
      <c r="G78">
        <v>10</v>
      </c>
      <c r="H78">
        <v>1183</v>
      </c>
      <c r="I78">
        <v>799</v>
      </c>
      <c r="J78">
        <v>67.540000000000006</v>
      </c>
      <c r="K78">
        <v>384</v>
      </c>
      <c r="L78">
        <v>32.46</v>
      </c>
      <c r="M78">
        <v>11</v>
      </c>
      <c r="N78">
        <v>0.93</v>
      </c>
      <c r="O78">
        <v>2.86</v>
      </c>
      <c r="P78">
        <v>2</v>
      </c>
      <c r="Q78">
        <v>0.17</v>
      </c>
      <c r="R78">
        <v>0.52</v>
      </c>
      <c r="S78">
        <v>371</v>
      </c>
      <c r="T78">
        <v>31.36</v>
      </c>
      <c r="U78">
        <v>96.61</v>
      </c>
      <c r="V78">
        <v>1</v>
      </c>
      <c r="W78" t="s">
        <v>217</v>
      </c>
      <c r="X78" t="s">
        <v>199</v>
      </c>
      <c r="Y78" t="s">
        <v>232</v>
      </c>
      <c r="Z78">
        <v>48</v>
      </c>
      <c r="AA78">
        <v>4.0599999999999996</v>
      </c>
      <c r="AB78">
        <v>12.94</v>
      </c>
      <c r="AC78">
        <v>2</v>
      </c>
      <c r="AD78" t="s">
        <v>217</v>
      </c>
      <c r="AE78" t="s">
        <v>171</v>
      </c>
      <c r="AF78" t="s">
        <v>233</v>
      </c>
      <c r="AG78">
        <v>14</v>
      </c>
      <c r="AH78">
        <v>1.18</v>
      </c>
      <c r="AI78">
        <v>3.77</v>
      </c>
      <c r="AJ78">
        <v>3</v>
      </c>
      <c r="AK78" t="s">
        <v>217</v>
      </c>
      <c r="AL78" t="s">
        <v>200</v>
      </c>
      <c r="AM78" t="s">
        <v>234</v>
      </c>
      <c r="AN78">
        <v>223</v>
      </c>
      <c r="AO78">
        <v>18.850000000000001</v>
      </c>
      <c r="AP78">
        <v>60.11</v>
      </c>
      <c r="AQ78">
        <v>4</v>
      </c>
      <c r="AR78" t="s">
        <v>217</v>
      </c>
      <c r="AS78" t="s">
        <v>201</v>
      </c>
      <c r="AT78" t="s">
        <v>235</v>
      </c>
      <c r="AU78">
        <v>12</v>
      </c>
      <c r="AV78">
        <v>1.01</v>
      </c>
      <c r="AW78">
        <v>3.23</v>
      </c>
      <c r="AX78">
        <v>5</v>
      </c>
      <c r="AY78" t="s">
        <v>217</v>
      </c>
      <c r="AZ78" t="s">
        <v>172</v>
      </c>
      <c r="BA78" t="s">
        <v>236</v>
      </c>
      <c r="BB78">
        <v>5</v>
      </c>
      <c r="BC78">
        <v>0.42</v>
      </c>
      <c r="BD78">
        <v>1.35</v>
      </c>
      <c r="BE78">
        <v>6</v>
      </c>
      <c r="BF78" t="s">
        <v>214</v>
      </c>
      <c r="BG78" t="s">
        <v>237</v>
      </c>
      <c r="BH78" t="s">
        <v>238</v>
      </c>
      <c r="BI78">
        <v>0</v>
      </c>
      <c r="BJ78">
        <v>0</v>
      </c>
      <c r="BK78">
        <v>0</v>
      </c>
      <c r="BL78">
        <v>7</v>
      </c>
      <c r="BM78" t="s">
        <v>214</v>
      </c>
      <c r="BN78" t="s">
        <v>174</v>
      </c>
      <c r="BO78" t="s">
        <v>239</v>
      </c>
      <c r="BP78">
        <v>19</v>
      </c>
      <c r="BQ78">
        <v>1.61</v>
      </c>
      <c r="BR78">
        <v>5.12</v>
      </c>
      <c r="BS78">
        <v>8</v>
      </c>
      <c r="BT78" t="s">
        <v>214</v>
      </c>
      <c r="BU78" t="s">
        <v>175</v>
      </c>
      <c r="BV78" t="s">
        <v>240</v>
      </c>
      <c r="BW78">
        <v>9</v>
      </c>
      <c r="BX78">
        <v>0.76</v>
      </c>
      <c r="BY78">
        <v>2.4300000000000002</v>
      </c>
      <c r="BZ78">
        <v>9</v>
      </c>
      <c r="CA78" t="s">
        <v>217</v>
      </c>
      <c r="CB78" t="s">
        <v>176</v>
      </c>
      <c r="CC78" t="s">
        <v>241</v>
      </c>
      <c r="CD78">
        <v>33</v>
      </c>
      <c r="CE78">
        <v>2.79</v>
      </c>
      <c r="CF78">
        <v>8.89</v>
      </c>
      <c r="CG78">
        <v>10</v>
      </c>
      <c r="CH78" t="s">
        <v>214</v>
      </c>
      <c r="CI78" t="s">
        <v>177</v>
      </c>
      <c r="CJ78" t="s">
        <v>242</v>
      </c>
      <c r="CK78">
        <v>1</v>
      </c>
      <c r="CL78">
        <v>0.08</v>
      </c>
      <c r="CM78">
        <v>0.27</v>
      </c>
      <c r="CN78">
        <v>11</v>
      </c>
      <c r="CO78" t="s">
        <v>214</v>
      </c>
      <c r="CP78" t="s">
        <v>178</v>
      </c>
      <c r="CQ78" t="s">
        <v>243</v>
      </c>
      <c r="CR78">
        <v>7</v>
      </c>
      <c r="CS78">
        <v>0.59</v>
      </c>
      <c r="CT78">
        <v>1.89</v>
      </c>
    </row>
    <row r="79" spans="1:98">
      <c r="A79" t="s">
        <v>38</v>
      </c>
      <c r="B79" t="s">
        <v>39</v>
      </c>
      <c r="C79">
        <v>2</v>
      </c>
      <c r="D79" t="s">
        <v>53</v>
      </c>
      <c r="E79">
        <v>25</v>
      </c>
      <c r="F79" t="s">
        <v>57</v>
      </c>
      <c r="G79">
        <v>11</v>
      </c>
      <c r="H79">
        <v>997</v>
      </c>
      <c r="I79">
        <v>684</v>
      </c>
      <c r="J79">
        <v>68.61</v>
      </c>
      <c r="K79">
        <v>313</v>
      </c>
      <c r="L79">
        <v>31.39</v>
      </c>
      <c r="M79">
        <v>7</v>
      </c>
      <c r="N79">
        <v>0.7</v>
      </c>
      <c r="O79">
        <v>2.2400000000000002</v>
      </c>
      <c r="P79">
        <v>2</v>
      </c>
      <c r="Q79">
        <v>0.2</v>
      </c>
      <c r="R79">
        <v>0.64</v>
      </c>
      <c r="S79">
        <v>304</v>
      </c>
      <c r="T79">
        <v>30.49</v>
      </c>
      <c r="U79">
        <v>97.12</v>
      </c>
      <c r="V79">
        <v>1</v>
      </c>
      <c r="W79" t="s">
        <v>217</v>
      </c>
      <c r="X79" t="s">
        <v>199</v>
      </c>
      <c r="Y79" t="s">
        <v>232</v>
      </c>
      <c r="Z79">
        <v>32</v>
      </c>
      <c r="AA79">
        <v>3.21</v>
      </c>
      <c r="AB79">
        <v>10.53</v>
      </c>
      <c r="AC79">
        <v>2</v>
      </c>
      <c r="AD79" t="s">
        <v>217</v>
      </c>
      <c r="AE79" t="s">
        <v>171</v>
      </c>
      <c r="AF79" t="s">
        <v>233</v>
      </c>
      <c r="AG79">
        <v>18</v>
      </c>
      <c r="AH79">
        <v>1.81</v>
      </c>
      <c r="AI79">
        <v>5.92</v>
      </c>
      <c r="AJ79">
        <v>3</v>
      </c>
      <c r="AK79" t="s">
        <v>217</v>
      </c>
      <c r="AL79" t="s">
        <v>200</v>
      </c>
      <c r="AM79" t="s">
        <v>234</v>
      </c>
      <c r="AN79">
        <v>168</v>
      </c>
      <c r="AO79">
        <v>16.850000000000001</v>
      </c>
      <c r="AP79">
        <v>55.26</v>
      </c>
      <c r="AQ79">
        <v>4</v>
      </c>
      <c r="AR79" t="s">
        <v>217</v>
      </c>
      <c r="AS79" t="s">
        <v>201</v>
      </c>
      <c r="AT79" t="s">
        <v>235</v>
      </c>
      <c r="AU79">
        <v>7</v>
      </c>
      <c r="AV79">
        <v>0.7</v>
      </c>
      <c r="AW79">
        <v>2.2999999999999998</v>
      </c>
      <c r="AX79">
        <v>5</v>
      </c>
      <c r="AY79" t="s">
        <v>217</v>
      </c>
      <c r="AZ79" t="s">
        <v>172</v>
      </c>
      <c r="BA79" t="s">
        <v>236</v>
      </c>
      <c r="BB79">
        <v>8</v>
      </c>
      <c r="BC79">
        <v>0.8</v>
      </c>
      <c r="BD79">
        <v>2.63</v>
      </c>
      <c r="BE79">
        <v>6</v>
      </c>
      <c r="BF79" t="s">
        <v>214</v>
      </c>
      <c r="BG79" t="s">
        <v>237</v>
      </c>
      <c r="BH79" t="s">
        <v>238</v>
      </c>
      <c r="BI79">
        <v>1</v>
      </c>
      <c r="BJ79">
        <v>0.1</v>
      </c>
      <c r="BK79">
        <v>0.33</v>
      </c>
      <c r="BL79">
        <v>7</v>
      </c>
      <c r="BM79" t="s">
        <v>214</v>
      </c>
      <c r="BN79" t="s">
        <v>174</v>
      </c>
      <c r="BO79" t="s">
        <v>239</v>
      </c>
      <c r="BP79">
        <v>12</v>
      </c>
      <c r="BQ79">
        <v>1.2</v>
      </c>
      <c r="BR79">
        <v>3.95</v>
      </c>
      <c r="BS79">
        <v>8</v>
      </c>
      <c r="BT79" t="s">
        <v>214</v>
      </c>
      <c r="BU79" t="s">
        <v>175</v>
      </c>
      <c r="BV79" t="s">
        <v>240</v>
      </c>
      <c r="BW79">
        <v>21</v>
      </c>
      <c r="BX79">
        <v>2.11</v>
      </c>
      <c r="BY79">
        <v>6.91</v>
      </c>
      <c r="BZ79">
        <v>9</v>
      </c>
      <c r="CA79" t="s">
        <v>217</v>
      </c>
      <c r="CB79" t="s">
        <v>176</v>
      </c>
      <c r="CC79" t="s">
        <v>241</v>
      </c>
      <c r="CD79">
        <v>28</v>
      </c>
      <c r="CE79">
        <v>2.81</v>
      </c>
      <c r="CF79">
        <v>9.2100000000000009</v>
      </c>
      <c r="CG79">
        <v>10</v>
      </c>
      <c r="CH79" t="s">
        <v>214</v>
      </c>
      <c r="CI79" t="s">
        <v>177</v>
      </c>
      <c r="CJ79" t="s">
        <v>242</v>
      </c>
      <c r="CK79">
        <v>3</v>
      </c>
      <c r="CL79">
        <v>0.3</v>
      </c>
      <c r="CM79">
        <v>0.99</v>
      </c>
      <c r="CN79">
        <v>11</v>
      </c>
      <c r="CO79" t="s">
        <v>214</v>
      </c>
      <c r="CP79" t="s">
        <v>178</v>
      </c>
      <c r="CQ79" t="s">
        <v>243</v>
      </c>
      <c r="CR79">
        <v>6</v>
      </c>
      <c r="CS79">
        <v>0.6</v>
      </c>
      <c r="CT79">
        <v>1.97</v>
      </c>
    </row>
    <row r="80" spans="1:98">
      <c r="A80" t="s">
        <v>38</v>
      </c>
      <c r="B80" t="s">
        <v>39</v>
      </c>
      <c r="C80">
        <v>2</v>
      </c>
      <c r="D80" t="s">
        <v>53</v>
      </c>
      <c r="E80">
        <v>25</v>
      </c>
      <c r="F80" t="s">
        <v>57</v>
      </c>
      <c r="G80">
        <v>12</v>
      </c>
      <c r="H80">
        <v>728</v>
      </c>
      <c r="I80">
        <v>483</v>
      </c>
      <c r="J80">
        <v>66.349999999999994</v>
      </c>
      <c r="K80">
        <v>245</v>
      </c>
      <c r="L80">
        <v>33.65</v>
      </c>
      <c r="M80">
        <v>3</v>
      </c>
      <c r="N80">
        <v>0.41</v>
      </c>
      <c r="O80">
        <v>1.22</v>
      </c>
      <c r="P80">
        <v>2</v>
      </c>
      <c r="Q80">
        <v>0.27</v>
      </c>
      <c r="R80">
        <v>0.82</v>
      </c>
      <c r="S80">
        <v>240</v>
      </c>
      <c r="T80">
        <v>32.97</v>
      </c>
      <c r="U80">
        <v>97.96</v>
      </c>
      <c r="V80">
        <v>1</v>
      </c>
      <c r="W80" t="s">
        <v>217</v>
      </c>
      <c r="X80" t="s">
        <v>199</v>
      </c>
      <c r="Y80" t="s">
        <v>232</v>
      </c>
      <c r="Z80">
        <v>27</v>
      </c>
      <c r="AA80">
        <v>3.71</v>
      </c>
      <c r="AB80">
        <v>11.25</v>
      </c>
      <c r="AC80">
        <v>2</v>
      </c>
      <c r="AD80" t="s">
        <v>217</v>
      </c>
      <c r="AE80" t="s">
        <v>171</v>
      </c>
      <c r="AF80" t="s">
        <v>233</v>
      </c>
      <c r="AG80">
        <v>4</v>
      </c>
      <c r="AH80">
        <v>0.55000000000000004</v>
      </c>
      <c r="AI80">
        <v>1.67</v>
      </c>
      <c r="AJ80">
        <v>3</v>
      </c>
      <c r="AK80" t="s">
        <v>217</v>
      </c>
      <c r="AL80" t="s">
        <v>200</v>
      </c>
      <c r="AM80" t="s">
        <v>234</v>
      </c>
      <c r="AN80">
        <v>151</v>
      </c>
      <c r="AO80">
        <v>20.74</v>
      </c>
      <c r="AP80">
        <v>62.92</v>
      </c>
      <c r="AQ80">
        <v>4</v>
      </c>
      <c r="AR80" t="s">
        <v>217</v>
      </c>
      <c r="AS80" t="s">
        <v>201</v>
      </c>
      <c r="AT80" t="s">
        <v>235</v>
      </c>
      <c r="AU80">
        <v>24</v>
      </c>
      <c r="AV80">
        <v>3.3</v>
      </c>
      <c r="AW80">
        <v>10</v>
      </c>
      <c r="AX80">
        <v>5</v>
      </c>
      <c r="AY80" t="s">
        <v>217</v>
      </c>
      <c r="AZ80" t="s">
        <v>172</v>
      </c>
      <c r="BA80" t="s">
        <v>236</v>
      </c>
      <c r="BB80">
        <v>4</v>
      </c>
      <c r="BC80">
        <v>0.55000000000000004</v>
      </c>
      <c r="BD80">
        <v>1.67</v>
      </c>
      <c r="BE80">
        <v>6</v>
      </c>
      <c r="BF80" t="s">
        <v>214</v>
      </c>
      <c r="BG80" t="s">
        <v>237</v>
      </c>
      <c r="BH80" t="s">
        <v>238</v>
      </c>
      <c r="BI80">
        <v>1</v>
      </c>
      <c r="BJ80">
        <v>0.14000000000000001</v>
      </c>
      <c r="BK80">
        <v>0.42</v>
      </c>
      <c r="BL80">
        <v>7</v>
      </c>
      <c r="BM80" t="s">
        <v>214</v>
      </c>
      <c r="BN80" t="s">
        <v>174</v>
      </c>
      <c r="BO80" t="s">
        <v>239</v>
      </c>
      <c r="BP80">
        <v>3</v>
      </c>
      <c r="BQ80">
        <v>0.41</v>
      </c>
      <c r="BR80">
        <v>1.25</v>
      </c>
      <c r="BS80">
        <v>8</v>
      </c>
      <c r="BT80" t="s">
        <v>214</v>
      </c>
      <c r="BU80" t="s">
        <v>175</v>
      </c>
      <c r="BV80" t="s">
        <v>240</v>
      </c>
      <c r="BW80">
        <v>2</v>
      </c>
      <c r="BX80">
        <v>0.27</v>
      </c>
      <c r="BY80">
        <v>0.83</v>
      </c>
      <c r="BZ80">
        <v>9</v>
      </c>
      <c r="CA80" t="s">
        <v>217</v>
      </c>
      <c r="CB80" t="s">
        <v>176</v>
      </c>
      <c r="CC80" t="s">
        <v>241</v>
      </c>
      <c r="CD80">
        <v>17</v>
      </c>
      <c r="CE80">
        <v>2.34</v>
      </c>
      <c r="CF80">
        <v>7.08</v>
      </c>
      <c r="CG80">
        <v>10</v>
      </c>
      <c r="CH80" t="s">
        <v>214</v>
      </c>
      <c r="CI80" t="s">
        <v>177</v>
      </c>
      <c r="CJ80" t="s">
        <v>242</v>
      </c>
      <c r="CK80">
        <v>3</v>
      </c>
      <c r="CL80">
        <v>0.41</v>
      </c>
      <c r="CM80">
        <v>1.25</v>
      </c>
      <c r="CN80">
        <v>11</v>
      </c>
      <c r="CO80" t="s">
        <v>214</v>
      </c>
      <c r="CP80" t="s">
        <v>178</v>
      </c>
      <c r="CQ80" t="s">
        <v>243</v>
      </c>
      <c r="CR80">
        <v>4</v>
      </c>
      <c r="CS80">
        <v>0.55000000000000004</v>
      </c>
      <c r="CT80">
        <v>1.67</v>
      </c>
    </row>
    <row r="81" spans="1:98">
      <c r="A81" t="s">
        <v>38</v>
      </c>
      <c r="B81" t="s">
        <v>39</v>
      </c>
      <c r="C81">
        <v>2</v>
      </c>
      <c r="D81" t="s">
        <v>53</v>
      </c>
      <c r="E81">
        <v>25</v>
      </c>
      <c r="F81" t="s">
        <v>57</v>
      </c>
      <c r="G81">
        <v>13</v>
      </c>
      <c r="H81">
        <v>878</v>
      </c>
      <c r="I81">
        <v>610</v>
      </c>
      <c r="J81">
        <v>69.48</v>
      </c>
      <c r="K81">
        <v>268</v>
      </c>
      <c r="L81">
        <v>30.52</v>
      </c>
      <c r="M81">
        <v>3</v>
      </c>
      <c r="N81">
        <v>0.34</v>
      </c>
      <c r="O81">
        <v>1.1200000000000001</v>
      </c>
      <c r="P81">
        <v>1</v>
      </c>
      <c r="Q81">
        <v>0.11</v>
      </c>
      <c r="R81">
        <v>0.37</v>
      </c>
      <c r="S81">
        <v>264</v>
      </c>
      <c r="T81">
        <v>30.07</v>
      </c>
      <c r="U81">
        <v>98.51</v>
      </c>
      <c r="V81">
        <v>1</v>
      </c>
      <c r="W81" t="s">
        <v>217</v>
      </c>
      <c r="X81" t="s">
        <v>199</v>
      </c>
      <c r="Y81" t="s">
        <v>232</v>
      </c>
      <c r="Z81">
        <v>78</v>
      </c>
      <c r="AA81">
        <v>8.8800000000000008</v>
      </c>
      <c r="AB81">
        <v>29.55</v>
      </c>
      <c r="AC81">
        <v>2</v>
      </c>
      <c r="AD81" t="s">
        <v>217</v>
      </c>
      <c r="AE81" t="s">
        <v>171</v>
      </c>
      <c r="AF81" t="s">
        <v>233</v>
      </c>
      <c r="AG81">
        <v>4</v>
      </c>
      <c r="AH81">
        <v>0.46</v>
      </c>
      <c r="AI81">
        <v>1.52</v>
      </c>
      <c r="AJ81">
        <v>3</v>
      </c>
      <c r="AK81" t="s">
        <v>217</v>
      </c>
      <c r="AL81" t="s">
        <v>200</v>
      </c>
      <c r="AM81" t="s">
        <v>234</v>
      </c>
      <c r="AN81">
        <v>111</v>
      </c>
      <c r="AO81">
        <v>12.64</v>
      </c>
      <c r="AP81">
        <v>42.05</v>
      </c>
      <c r="AQ81">
        <v>4</v>
      </c>
      <c r="AR81" t="s">
        <v>217</v>
      </c>
      <c r="AS81" t="s">
        <v>201</v>
      </c>
      <c r="AT81" t="s">
        <v>235</v>
      </c>
      <c r="AU81">
        <v>35</v>
      </c>
      <c r="AV81">
        <v>3.99</v>
      </c>
      <c r="AW81">
        <v>13.26</v>
      </c>
      <c r="AX81">
        <v>5</v>
      </c>
      <c r="AY81" t="s">
        <v>217</v>
      </c>
      <c r="AZ81" t="s">
        <v>172</v>
      </c>
      <c r="BA81" t="s">
        <v>236</v>
      </c>
      <c r="BB81">
        <v>2</v>
      </c>
      <c r="BC81">
        <v>0.23</v>
      </c>
      <c r="BD81">
        <v>0.76</v>
      </c>
      <c r="BE81">
        <v>6</v>
      </c>
      <c r="BF81" t="s">
        <v>214</v>
      </c>
      <c r="BG81" t="s">
        <v>237</v>
      </c>
      <c r="BH81" t="s">
        <v>238</v>
      </c>
      <c r="BI81">
        <v>1</v>
      </c>
      <c r="BJ81">
        <v>0.11</v>
      </c>
      <c r="BK81">
        <v>0.38</v>
      </c>
      <c r="BL81">
        <v>7</v>
      </c>
      <c r="BM81" t="s">
        <v>214</v>
      </c>
      <c r="BN81" t="s">
        <v>174</v>
      </c>
      <c r="BO81" t="s">
        <v>239</v>
      </c>
      <c r="BP81">
        <v>3</v>
      </c>
      <c r="BQ81">
        <v>0.34</v>
      </c>
      <c r="BR81">
        <v>1.1399999999999999</v>
      </c>
      <c r="BS81">
        <v>8</v>
      </c>
      <c r="BT81" t="s">
        <v>214</v>
      </c>
      <c r="BU81" t="s">
        <v>175</v>
      </c>
      <c r="BV81" t="s">
        <v>240</v>
      </c>
      <c r="BW81">
        <v>8</v>
      </c>
      <c r="BX81">
        <v>0.91</v>
      </c>
      <c r="BY81">
        <v>3.03</v>
      </c>
      <c r="BZ81">
        <v>9</v>
      </c>
      <c r="CA81" t="s">
        <v>217</v>
      </c>
      <c r="CB81" t="s">
        <v>176</v>
      </c>
      <c r="CC81" t="s">
        <v>241</v>
      </c>
      <c r="CD81">
        <v>19</v>
      </c>
      <c r="CE81">
        <v>2.16</v>
      </c>
      <c r="CF81">
        <v>7.2</v>
      </c>
      <c r="CG81">
        <v>10</v>
      </c>
      <c r="CH81" t="s">
        <v>214</v>
      </c>
      <c r="CI81" t="s">
        <v>177</v>
      </c>
      <c r="CJ81" t="s">
        <v>242</v>
      </c>
      <c r="CK81">
        <v>2</v>
      </c>
      <c r="CL81">
        <v>0.23</v>
      </c>
      <c r="CM81">
        <v>0.76</v>
      </c>
      <c r="CN81">
        <v>11</v>
      </c>
      <c r="CO81" t="s">
        <v>214</v>
      </c>
      <c r="CP81" t="s">
        <v>178</v>
      </c>
      <c r="CQ81" t="s">
        <v>243</v>
      </c>
      <c r="CR81">
        <v>1</v>
      </c>
      <c r="CS81">
        <v>0.11</v>
      </c>
      <c r="CT81">
        <v>0.38</v>
      </c>
    </row>
    <row r="82" spans="1:98">
      <c r="A82" t="s">
        <v>38</v>
      </c>
      <c r="B82" t="s">
        <v>39</v>
      </c>
      <c r="C82">
        <v>1</v>
      </c>
      <c r="D82" t="s">
        <v>40</v>
      </c>
      <c r="E82">
        <v>26</v>
      </c>
      <c r="F82" t="s">
        <v>58</v>
      </c>
      <c r="G82">
        <v>1</v>
      </c>
      <c r="H82">
        <v>629</v>
      </c>
      <c r="I82">
        <v>130</v>
      </c>
      <c r="J82">
        <v>20.67</v>
      </c>
      <c r="K82">
        <v>499</v>
      </c>
      <c r="L82">
        <v>79.33</v>
      </c>
      <c r="M82">
        <v>4</v>
      </c>
      <c r="N82">
        <v>0.64</v>
      </c>
      <c r="O82">
        <v>0.8</v>
      </c>
      <c r="P82">
        <v>0</v>
      </c>
      <c r="Q82">
        <v>0</v>
      </c>
      <c r="R82">
        <v>0</v>
      </c>
      <c r="S82">
        <v>495</v>
      </c>
      <c r="T82">
        <v>78.7</v>
      </c>
      <c r="U82">
        <v>99.2</v>
      </c>
      <c r="V82">
        <v>1</v>
      </c>
      <c r="W82" t="s">
        <v>214</v>
      </c>
      <c r="X82" t="s">
        <v>163</v>
      </c>
      <c r="Y82" t="s">
        <v>215</v>
      </c>
      <c r="Z82">
        <v>121</v>
      </c>
      <c r="AA82">
        <v>19.239999999999998</v>
      </c>
      <c r="AB82">
        <v>24.44</v>
      </c>
      <c r="AC82">
        <v>2</v>
      </c>
      <c r="AD82" t="s">
        <v>214</v>
      </c>
      <c r="AE82" t="s">
        <v>164</v>
      </c>
      <c r="AF82" t="s">
        <v>216</v>
      </c>
      <c r="AG82">
        <v>1</v>
      </c>
      <c r="AH82">
        <v>0.16</v>
      </c>
      <c r="AI82">
        <v>0.2</v>
      </c>
      <c r="AJ82">
        <v>3</v>
      </c>
      <c r="AK82" t="s">
        <v>217</v>
      </c>
      <c r="AL82" t="s">
        <v>165</v>
      </c>
      <c r="AM82" t="s">
        <v>218</v>
      </c>
      <c r="AN82">
        <v>344</v>
      </c>
      <c r="AO82">
        <v>54.69</v>
      </c>
      <c r="AP82">
        <v>69.489999999999995</v>
      </c>
      <c r="AQ82">
        <v>4</v>
      </c>
      <c r="AR82" t="s">
        <v>214</v>
      </c>
      <c r="AS82" t="s">
        <v>166</v>
      </c>
      <c r="AT82" t="s">
        <v>219</v>
      </c>
      <c r="AU82">
        <v>1</v>
      </c>
      <c r="AV82">
        <v>0.16</v>
      </c>
      <c r="AW82">
        <v>0.2</v>
      </c>
      <c r="AX82">
        <v>5</v>
      </c>
      <c r="AY82" t="s">
        <v>214</v>
      </c>
      <c r="AZ82" t="s">
        <v>167</v>
      </c>
      <c r="BA82" t="s">
        <v>220</v>
      </c>
      <c r="BB82">
        <v>1</v>
      </c>
      <c r="BC82">
        <v>0.16</v>
      </c>
      <c r="BD82">
        <v>0.2</v>
      </c>
      <c r="BE82">
        <v>6</v>
      </c>
      <c r="BF82" t="s">
        <v>214</v>
      </c>
      <c r="BG82" t="s">
        <v>168</v>
      </c>
      <c r="BH82" t="s">
        <v>221</v>
      </c>
      <c r="BI82">
        <v>2</v>
      </c>
      <c r="BJ82">
        <v>0.32</v>
      </c>
      <c r="BK82">
        <v>0.4</v>
      </c>
      <c r="BL82">
        <v>7</v>
      </c>
      <c r="BM82" t="s">
        <v>214</v>
      </c>
      <c r="BN82" t="s">
        <v>169</v>
      </c>
      <c r="BO82" t="s">
        <v>222</v>
      </c>
      <c r="BP82">
        <v>2</v>
      </c>
      <c r="BQ82">
        <v>0.32</v>
      </c>
      <c r="BR82">
        <v>0.4</v>
      </c>
      <c r="BS82">
        <v>8</v>
      </c>
      <c r="BT82" t="s">
        <v>214</v>
      </c>
      <c r="BU82" t="s">
        <v>170</v>
      </c>
      <c r="BV82" t="s">
        <v>223</v>
      </c>
      <c r="BW82">
        <v>23</v>
      </c>
      <c r="BX82">
        <v>3.66</v>
      </c>
      <c r="BY82">
        <v>4.6500000000000004</v>
      </c>
    </row>
    <row r="83" spans="1:98">
      <c r="A83" t="s">
        <v>38</v>
      </c>
      <c r="B83" t="s">
        <v>39</v>
      </c>
      <c r="C83">
        <v>1</v>
      </c>
      <c r="D83" t="s">
        <v>40</v>
      </c>
      <c r="E83">
        <v>26</v>
      </c>
      <c r="F83" t="s">
        <v>58</v>
      </c>
      <c r="G83">
        <v>2</v>
      </c>
      <c r="H83">
        <v>212</v>
      </c>
      <c r="I83">
        <v>118</v>
      </c>
      <c r="J83">
        <v>55.66</v>
      </c>
      <c r="K83">
        <v>94</v>
      </c>
      <c r="L83">
        <v>44.34</v>
      </c>
      <c r="M83">
        <v>0</v>
      </c>
      <c r="N83">
        <v>0</v>
      </c>
      <c r="O83">
        <v>0</v>
      </c>
      <c r="P83">
        <v>4</v>
      </c>
      <c r="Q83">
        <v>1.89</v>
      </c>
      <c r="R83">
        <v>4.26</v>
      </c>
      <c r="S83">
        <v>90</v>
      </c>
      <c r="T83">
        <v>42.45</v>
      </c>
      <c r="U83">
        <v>95.74</v>
      </c>
      <c r="V83">
        <v>1</v>
      </c>
      <c r="W83" t="s">
        <v>214</v>
      </c>
      <c r="X83" t="s">
        <v>163</v>
      </c>
      <c r="Y83" t="s">
        <v>215</v>
      </c>
      <c r="Z83">
        <v>21</v>
      </c>
      <c r="AA83">
        <v>9.91</v>
      </c>
      <c r="AB83">
        <v>23.33</v>
      </c>
      <c r="AC83">
        <v>2</v>
      </c>
      <c r="AD83" t="s">
        <v>214</v>
      </c>
      <c r="AE83" t="s">
        <v>164</v>
      </c>
      <c r="AF83" t="s">
        <v>216</v>
      </c>
      <c r="AG83">
        <v>0</v>
      </c>
      <c r="AH83">
        <v>0</v>
      </c>
      <c r="AI83">
        <v>0</v>
      </c>
      <c r="AJ83">
        <v>3</v>
      </c>
      <c r="AK83" t="s">
        <v>217</v>
      </c>
      <c r="AL83" t="s">
        <v>165</v>
      </c>
      <c r="AM83" t="s">
        <v>218</v>
      </c>
      <c r="AN83">
        <v>61</v>
      </c>
      <c r="AO83">
        <v>28.77</v>
      </c>
      <c r="AP83">
        <v>67.78</v>
      </c>
      <c r="AQ83">
        <v>4</v>
      </c>
      <c r="AR83" t="s">
        <v>214</v>
      </c>
      <c r="AS83" t="s">
        <v>166</v>
      </c>
      <c r="AT83" t="s">
        <v>219</v>
      </c>
      <c r="AU83">
        <v>0</v>
      </c>
      <c r="AV83">
        <v>0</v>
      </c>
      <c r="AW83">
        <v>0</v>
      </c>
      <c r="AX83">
        <v>5</v>
      </c>
      <c r="AY83" t="s">
        <v>214</v>
      </c>
      <c r="AZ83" t="s">
        <v>167</v>
      </c>
      <c r="BA83" t="s">
        <v>220</v>
      </c>
      <c r="BB83">
        <v>0</v>
      </c>
      <c r="BC83">
        <v>0</v>
      </c>
      <c r="BD83">
        <v>0</v>
      </c>
      <c r="BE83">
        <v>6</v>
      </c>
      <c r="BF83" t="s">
        <v>214</v>
      </c>
      <c r="BG83" t="s">
        <v>168</v>
      </c>
      <c r="BH83" t="s">
        <v>221</v>
      </c>
      <c r="BI83">
        <v>2</v>
      </c>
      <c r="BJ83">
        <v>0.94</v>
      </c>
      <c r="BK83">
        <v>2.2200000000000002</v>
      </c>
      <c r="BL83">
        <v>7</v>
      </c>
      <c r="BM83" t="s">
        <v>214</v>
      </c>
      <c r="BN83" t="s">
        <v>169</v>
      </c>
      <c r="BO83" t="s">
        <v>222</v>
      </c>
      <c r="BP83">
        <v>2</v>
      </c>
      <c r="BQ83">
        <v>0.94</v>
      </c>
      <c r="BR83">
        <v>2.2200000000000002</v>
      </c>
      <c r="BS83">
        <v>8</v>
      </c>
      <c r="BT83" t="s">
        <v>214</v>
      </c>
      <c r="BU83" t="s">
        <v>170</v>
      </c>
      <c r="BV83" t="s">
        <v>223</v>
      </c>
      <c r="BW83">
        <v>4</v>
      </c>
      <c r="BX83">
        <v>1.89</v>
      </c>
      <c r="BY83">
        <v>4.4400000000000004</v>
      </c>
    </row>
    <row r="84" spans="1:98">
      <c r="A84" t="s">
        <v>38</v>
      </c>
      <c r="B84" t="s">
        <v>39</v>
      </c>
      <c r="C84">
        <v>1</v>
      </c>
      <c r="D84" t="s">
        <v>40</v>
      </c>
      <c r="E84">
        <v>26</v>
      </c>
      <c r="F84" t="s">
        <v>58</v>
      </c>
      <c r="G84">
        <v>3</v>
      </c>
      <c r="H84">
        <v>88</v>
      </c>
      <c r="I84">
        <v>28</v>
      </c>
      <c r="J84">
        <v>31.82</v>
      </c>
      <c r="K84">
        <v>60</v>
      </c>
      <c r="L84">
        <v>68.180000000000007</v>
      </c>
      <c r="M84">
        <v>0</v>
      </c>
      <c r="N84">
        <v>0</v>
      </c>
      <c r="O84">
        <v>0</v>
      </c>
      <c r="P84">
        <v>1</v>
      </c>
      <c r="Q84">
        <v>1.1399999999999999</v>
      </c>
      <c r="R84">
        <v>1.67</v>
      </c>
      <c r="S84">
        <v>59</v>
      </c>
      <c r="T84">
        <v>67.05</v>
      </c>
      <c r="U84">
        <v>98.33</v>
      </c>
      <c r="V84">
        <v>1</v>
      </c>
      <c r="W84" t="s">
        <v>214</v>
      </c>
      <c r="X84" t="s">
        <v>163</v>
      </c>
      <c r="Y84" t="s">
        <v>215</v>
      </c>
      <c r="Z84">
        <v>16</v>
      </c>
      <c r="AA84">
        <v>18.18</v>
      </c>
      <c r="AB84">
        <v>27.12</v>
      </c>
      <c r="AC84">
        <v>2</v>
      </c>
      <c r="AD84" t="s">
        <v>214</v>
      </c>
      <c r="AE84" t="s">
        <v>164</v>
      </c>
      <c r="AF84" t="s">
        <v>216</v>
      </c>
      <c r="AG84">
        <v>0</v>
      </c>
      <c r="AH84">
        <v>0</v>
      </c>
      <c r="AI84">
        <v>0</v>
      </c>
      <c r="AJ84">
        <v>3</v>
      </c>
      <c r="AK84" t="s">
        <v>217</v>
      </c>
      <c r="AL84" t="s">
        <v>165</v>
      </c>
      <c r="AM84" t="s">
        <v>218</v>
      </c>
      <c r="AN84">
        <v>40</v>
      </c>
      <c r="AO84">
        <v>45.45</v>
      </c>
      <c r="AP84">
        <v>67.8</v>
      </c>
      <c r="AQ84">
        <v>4</v>
      </c>
      <c r="AR84" t="s">
        <v>214</v>
      </c>
      <c r="AS84" t="s">
        <v>166</v>
      </c>
      <c r="AT84" t="s">
        <v>219</v>
      </c>
      <c r="AU84">
        <v>0</v>
      </c>
      <c r="AV84">
        <v>0</v>
      </c>
      <c r="AW84">
        <v>0</v>
      </c>
      <c r="AX84">
        <v>5</v>
      </c>
      <c r="AY84" t="s">
        <v>214</v>
      </c>
      <c r="AZ84" t="s">
        <v>167</v>
      </c>
      <c r="BA84" t="s">
        <v>220</v>
      </c>
      <c r="BB84">
        <v>0</v>
      </c>
      <c r="BC84">
        <v>0</v>
      </c>
      <c r="BD84">
        <v>0</v>
      </c>
      <c r="BE84">
        <v>6</v>
      </c>
      <c r="BF84" t="s">
        <v>214</v>
      </c>
      <c r="BG84" t="s">
        <v>168</v>
      </c>
      <c r="BH84" t="s">
        <v>221</v>
      </c>
      <c r="BI84">
        <v>0</v>
      </c>
      <c r="BJ84">
        <v>0</v>
      </c>
      <c r="BK84">
        <v>0</v>
      </c>
      <c r="BL84">
        <v>7</v>
      </c>
      <c r="BM84" t="s">
        <v>214</v>
      </c>
      <c r="BN84" t="s">
        <v>169</v>
      </c>
      <c r="BO84" t="s">
        <v>222</v>
      </c>
      <c r="BP84">
        <v>0</v>
      </c>
      <c r="BQ84">
        <v>0</v>
      </c>
      <c r="BR84">
        <v>0</v>
      </c>
      <c r="BS84">
        <v>8</v>
      </c>
      <c r="BT84" t="s">
        <v>214</v>
      </c>
      <c r="BU84" t="s">
        <v>170</v>
      </c>
      <c r="BV84" t="s">
        <v>223</v>
      </c>
      <c r="BW84">
        <v>3</v>
      </c>
      <c r="BX84">
        <v>3.41</v>
      </c>
      <c r="BY84">
        <v>5.08</v>
      </c>
    </row>
    <row r="85" spans="1:98">
      <c r="A85" t="s">
        <v>38</v>
      </c>
      <c r="B85" t="s">
        <v>39</v>
      </c>
      <c r="C85">
        <v>1</v>
      </c>
      <c r="D85" t="s">
        <v>40</v>
      </c>
      <c r="E85">
        <v>26</v>
      </c>
      <c r="F85" t="s">
        <v>58</v>
      </c>
      <c r="G85">
        <v>4</v>
      </c>
      <c r="H85">
        <v>112</v>
      </c>
      <c r="I85">
        <v>59</v>
      </c>
      <c r="J85">
        <v>52.68</v>
      </c>
      <c r="K85">
        <v>53</v>
      </c>
      <c r="L85">
        <v>47.32</v>
      </c>
      <c r="M85">
        <v>0</v>
      </c>
      <c r="N85">
        <v>0</v>
      </c>
      <c r="O85">
        <v>0</v>
      </c>
      <c r="P85">
        <v>1</v>
      </c>
      <c r="Q85">
        <v>0.89</v>
      </c>
      <c r="R85">
        <v>1.89</v>
      </c>
      <c r="S85">
        <v>52</v>
      </c>
      <c r="T85">
        <v>46.43</v>
      </c>
      <c r="U85">
        <v>98.11</v>
      </c>
      <c r="V85">
        <v>1</v>
      </c>
      <c r="W85" t="s">
        <v>214</v>
      </c>
      <c r="X85" t="s">
        <v>163</v>
      </c>
      <c r="Y85" t="s">
        <v>215</v>
      </c>
      <c r="Z85">
        <v>30</v>
      </c>
      <c r="AA85">
        <v>26.79</v>
      </c>
      <c r="AB85">
        <v>57.69</v>
      </c>
      <c r="AC85">
        <v>2</v>
      </c>
      <c r="AD85" t="s">
        <v>214</v>
      </c>
      <c r="AE85" t="s">
        <v>164</v>
      </c>
      <c r="AF85" t="s">
        <v>216</v>
      </c>
      <c r="AG85">
        <v>2</v>
      </c>
      <c r="AH85">
        <v>1.79</v>
      </c>
      <c r="AI85">
        <v>3.85</v>
      </c>
      <c r="AJ85">
        <v>3</v>
      </c>
      <c r="AK85" t="s">
        <v>217</v>
      </c>
      <c r="AL85" t="s">
        <v>165</v>
      </c>
      <c r="AM85" t="s">
        <v>218</v>
      </c>
      <c r="AN85">
        <v>10</v>
      </c>
      <c r="AO85">
        <v>8.93</v>
      </c>
      <c r="AP85">
        <v>19.23</v>
      </c>
      <c r="AQ85">
        <v>4</v>
      </c>
      <c r="AR85" t="s">
        <v>214</v>
      </c>
      <c r="AS85" t="s">
        <v>166</v>
      </c>
      <c r="AT85" t="s">
        <v>219</v>
      </c>
      <c r="AU85">
        <v>1</v>
      </c>
      <c r="AV85">
        <v>0.89</v>
      </c>
      <c r="AW85">
        <v>1.92</v>
      </c>
      <c r="AX85">
        <v>5</v>
      </c>
      <c r="AY85" t="s">
        <v>214</v>
      </c>
      <c r="AZ85" t="s">
        <v>167</v>
      </c>
      <c r="BA85" t="s">
        <v>220</v>
      </c>
      <c r="BB85">
        <v>0</v>
      </c>
      <c r="BC85">
        <v>0</v>
      </c>
      <c r="BD85">
        <v>0</v>
      </c>
      <c r="BE85">
        <v>6</v>
      </c>
      <c r="BF85" t="s">
        <v>214</v>
      </c>
      <c r="BG85" t="s">
        <v>168</v>
      </c>
      <c r="BH85" t="s">
        <v>221</v>
      </c>
      <c r="BI85">
        <v>3</v>
      </c>
      <c r="BJ85">
        <v>2.68</v>
      </c>
      <c r="BK85">
        <v>5.77</v>
      </c>
      <c r="BL85">
        <v>7</v>
      </c>
      <c r="BM85" t="s">
        <v>214</v>
      </c>
      <c r="BN85" t="s">
        <v>169</v>
      </c>
      <c r="BO85" t="s">
        <v>222</v>
      </c>
      <c r="BP85">
        <v>0</v>
      </c>
      <c r="BQ85">
        <v>0</v>
      </c>
      <c r="BR85">
        <v>0</v>
      </c>
      <c r="BS85">
        <v>8</v>
      </c>
      <c r="BT85" t="s">
        <v>214</v>
      </c>
      <c r="BU85" t="s">
        <v>170</v>
      </c>
      <c r="BV85" t="s">
        <v>223</v>
      </c>
      <c r="BW85">
        <v>6</v>
      </c>
      <c r="BX85">
        <v>5.36</v>
      </c>
      <c r="BY85">
        <v>11.54</v>
      </c>
    </row>
    <row r="86" spans="1:98">
      <c r="A86" t="s">
        <v>38</v>
      </c>
      <c r="B86" t="s">
        <v>39</v>
      </c>
      <c r="C86">
        <v>1</v>
      </c>
      <c r="D86" t="s">
        <v>40</v>
      </c>
      <c r="E86">
        <v>26</v>
      </c>
      <c r="F86" t="s">
        <v>58</v>
      </c>
      <c r="G86">
        <v>5</v>
      </c>
      <c r="H86">
        <v>188</v>
      </c>
      <c r="I86">
        <v>109</v>
      </c>
      <c r="J86">
        <v>57.98</v>
      </c>
      <c r="K86">
        <v>79</v>
      </c>
      <c r="L86">
        <v>42.02</v>
      </c>
      <c r="M86">
        <v>0</v>
      </c>
      <c r="N86">
        <v>0</v>
      </c>
      <c r="O86">
        <v>0</v>
      </c>
      <c r="P86">
        <v>1</v>
      </c>
      <c r="Q86">
        <v>0.53</v>
      </c>
      <c r="R86">
        <v>1.27</v>
      </c>
      <c r="S86">
        <v>78</v>
      </c>
      <c r="T86">
        <v>41.49</v>
      </c>
      <c r="U86">
        <v>98.73</v>
      </c>
      <c r="V86">
        <v>1</v>
      </c>
      <c r="W86" t="s">
        <v>214</v>
      </c>
      <c r="X86" t="s">
        <v>163</v>
      </c>
      <c r="Y86" t="s">
        <v>215</v>
      </c>
      <c r="Z86">
        <v>29</v>
      </c>
      <c r="AA86">
        <v>15.43</v>
      </c>
      <c r="AB86">
        <v>37.18</v>
      </c>
      <c r="AC86">
        <v>2</v>
      </c>
      <c r="AD86" t="s">
        <v>214</v>
      </c>
      <c r="AE86" t="s">
        <v>164</v>
      </c>
      <c r="AF86" t="s">
        <v>216</v>
      </c>
      <c r="AG86">
        <v>0</v>
      </c>
      <c r="AH86">
        <v>0</v>
      </c>
      <c r="AI86">
        <v>0</v>
      </c>
      <c r="AJ86">
        <v>3</v>
      </c>
      <c r="AK86" t="s">
        <v>217</v>
      </c>
      <c r="AL86" t="s">
        <v>165</v>
      </c>
      <c r="AM86" t="s">
        <v>218</v>
      </c>
      <c r="AN86">
        <v>20</v>
      </c>
      <c r="AO86">
        <v>10.64</v>
      </c>
      <c r="AP86">
        <v>25.64</v>
      </c>
      <c r="AQ86">
        <v>4</v>
      </c>
      <c r="AR86" t="s">
        <v>214</v>
      </c>
      <c r="AS86" t="s">
        <v>166</v>
      </c>
      <c r="AT86" t="s">
        <v>219</v>
      </c>
      <c r="AU86">
        <v>0</v>
      </c>
      <c r="AV86">
        <v>0</v>
      </c>
      <c r="AW86">
        <v>0</v>
      </c>
      <c r="AX86">
        <v>5</v>
      </c>
      <c r="AY86" t="s">
        <v>214</v>
      </c>
      <c r="AZ86" t="s">
        <v>167</v>
      </c>
      <c r="BA86" t="s">
        <v>220</v>
      </c>
      <c r="BB86">
        <v>0</v>
      </c>
      <c r="BC86">
        <v>0</v>
      </c>
      <c r="BD86">
        <v>0</v>
      </c>
      <c r="BE86">
        <v>6</v>
      </c>
      <c r="BF86" t="s">
        <v>214</v>
      </c>
      <c r="BG86" t="s">
        <v>168</v>
      </c>
      <c r="BH86" t="s">
        <v>221</v>
      </c>
      <c r="BI86">
        <v>0</v>
      </c>
      <c r="BJ86">
        <v>0</v>
      </c>
      <c r="BK86">
        <v>0</v>
      </c>
      <c r="BL86">
        <v>7</v>
      </c>
      <c r="BM86" t="s">
        <v>214</v>
      </c>
      <c r="BN86" t="s">
        <v>169</v>
      </c>
      <c r="BO86" t="s">
        <v>222</v>
      </c>
      <c r="BP86">
        <v>4</v>
      </c>
      <c r="BQ86">
        <v>2.13</v>
      </c>
      <c r="BR86">
        <v>5.13</v>
      </c>
      <c r="BS86">
        <v>8</v>
      </c>
      <c r="BT86" t="s">
        <v>214</v>
      </c>
      <c r="BU86" t="s">
        <v>170</v>
      </c>
      <c r="BV86" t="s">
        <v>223</v>
      </c>
      <c r="BW86">
        <v>25</v>
      </c>
      <c r="BX86">
        <v>13.3</v>
      </c>
      <c r="BY86">
        <v>32.049999999999997</v>
      </c>
    </row>
    <row r="87" spans="1:98">
      <c r="A87" t="s">
        <v>38</v>
      </c>
      <c r="B87" t="s">
        <v>39</v>
      </c>
      <c r="C87">
        <v>1</v>
      </c>
      <c r="D87" t="s">
        <v>40</v>
      </c>
      <c r="E87">
        <v>27</v>
      </c>
      <c r="F87" t="s">
        <v>59</v>
      </c>
      <c r="G87">
        <v>1</v>
      </c>
      <c r="H87">
        <v>562</v>
      </c>
      <c r="I87">
        <v>257</v>
      </c>
      <c r="J87">
        <v>45.73</v>
      </c>
      <c r="K87">
        <v>305</v>
      </c>
      <c r="L87">
        <v>54.27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305</v>
      </c>
      <c r="T87">
        <v>54.27</v>
      </c>
      <c r="U87">
        <v>100</v>
      </c>
      <c r="V87">
        <v>1</v>
      </c>
      <c r="W87" t="s">
        <v>214</v>
      </c>
      <c r="X87" t="s">
        <v>163</v>
      </c>
      <c r="Y87" t="s">
        <v>215</v>
      </c>
      <c r="Z87">
        <v>58</v>
      </c>
      <c r="AA87">
        <v>10.32</v>
      </c>
      <c r="AB87">
        <v>19.02</v>
      </c>
      <c r="AC87">
        <v>2</v>
      </c>
      <c r="AD87" t="s">
        <v>214</v>
      </c>
      <c r="AE87" t="s">
        <v>164</v>
      </c>
      <c r="AF87" t="s">
        <v>216</v>
      </c>
      <c r="AG87">
        <v>2</v>
      </c>
      <c r="AH87">
        <v>0.36</v>
      </c>
      <c r="AI87">
        <v>0.66</v>
      </c>
      <c r="AJ87">
        <v>3</v>
      </c>
      <c r="AK87" t="s">
        <v>217</v>
      </c>
      <c r="AL87" t="s">
        <v>165</v>
      </c>
      <c r="AM87" t="s">
        <v>218</v>
      </c>
      <c r="AN87">
        <v>208</v>
      </c>
      <c r="AO87">
        <v>37.01</v>
      </c>
      <c r="AP87">
        <v>68.2</v>
      </c>
      <c r="AQ87">
        <v>4</v>
      </c>
      <c r="AR87" t="s">
        <v>214</v>
      </c>
      <c r="AS87" t="s">
        <v>166</v>
      </c>
      <c r="AT87" t="s">
        <v>219</v>
      </c>
      <c r="AU87">
        <v>1</v>
      </c>
      <c r="AV87">
        <v>0.18</v>
      </c>
      <c r="AW87">
        <v>0.33</v>
      </c>
      <c r="AX87">
        <v>5</v>
      </c>
      <c r="AY87" t="s">
        <v>214</v>
      </c>
      <c r="AZ87" t="s">
        <v>167</v>
      </c>
      <c r="BA87" t="s">
        <v>220</v>
      </c>
      <c r="BB87">
        <v>2</v>
      </c>
      <c r="BC87">
        <v>0.36</v>
      </c>
      <c r="BD87">
        <v>0.66</v>
      </c>
      <c r="BE87">
        <v>6</v>
      </c>
      <c r="BF87" t="s">
        <v>214</v>
      </c>
      <c r="BG87" t="s">
        <v>168</v>
      </c>
      <c r="BH87" t="s">
        <v>221</v>
      </c>
      <c r="BI87">
        <v>4</v>
      </c>
      <c r="BJ87">
        <v>0.71</v>
      </c>
      <c r="BK87">
        <v>1.31</v>
      </c>
      <c r="BL87">
        <v>7</v>
      </c>
      <c r="BM87" t="s">
        <v>214</v>
      </c>
      <c r="BN87" t="s">
        <v>169</v>
      </c>
      <c r="BO87" t="s">
        <v>222</v>
      </c>
      <c r="BP87">
        <v>0</v>
      </c>
      <c r="BQ87">
        <v>0</v>
      </c>
      <c r="BR87">
        <v>0</v>
      </c>
      <c r="BS87">
        <v>8</v>
      </c>
      <c r="BT87" t="s">
        <v>214</v>
      </c>
      <c r="BU87" t="s">
        <v>170</v>
      </c>
      <c r="BV87" t="s">
        <v>223</v>
      </c>
      <c r="BW87">
        <v>30</v>
      </c>
      <c r="BX87">
        <v>5.34</v>
      </c>
      <c r="BY87">
        <v>9.84</v>
      </c>
    </row>
    <row r="88" spans="1:98">
      <c r="A88" t="s">
        <v>38</v>
      </c>
      <c r="B88" t="s">
        <v>39</v>
      </c>
      <c r="C88">
        <v>1</v>
      </c>
      <c r="D88" t="s">
        <v>40</v>
      </c>
      <c r="E88">
        <v>27</v>
      </c>
      <c r="F88" t="s">
        <v>59</v>
      </c>
      <c r="G88">
        <v>2</v>
      </c>
      <c r="H88">
        <v>426</v>
      </c>
      <c r="I88">
        <v>250</v>
      </c>
      <c r="J88">
        <v>58.69</v>
      </c>
      <c r="K88">
        <v>176</v>
      </c>
      <c r="L88">
        <v>41.31</v>
      </c>
      <c r="M88">
        <v>1</v>
      </c>
      <c r="N88">
        <v>0.23</v>
      </c>
      <c r="O88">
        <v>0.56999999999999995</v>
      </c>
      <c r="P88">
        <v>0</v>
      </c>
      <c r="Q88">
        <v>0</v>
      </c>
      <c r="R88">
        <v>0</v>
      </c>
      <c r="S88">
        <v>175</v>
      </c>
      <c r="T88">
        <v>41.08</v>
      </c>
      <c r="U88">
        <v>99.43</v>
      </c>
      <c r="V88">
        <v>1</v>
      </c>
      <c r="W88" t="s">
        <v>214</v>
      </c>
      <c r="X88" t="s">
        <v>163</v>
      </c>
      <c r="Y88" t="s">
        <v>215</v>
      </c>
      <c r="Z88">
        <v>39</v>
      </c>
      <c r="AA88">
        <v>9.15</v>
      </c>
      <c r="AB88">
        <v>22.29</v>
      </c>
      <c r="AC88">
        <v>2</v>
      </c>
      <c r="AD88" t="s">
        <v>214</v>
      </c>
      <c r="AE88" t="s">
        <v>164</v>
      </c>
      <c r="AF88" t="s">
        <v>216</v>
      </c>
      <c r="AG88">
        <v>1</v>
      </c>
      <c r="AH88">
        <v>0.23</v>
      </c>
      <c r="AI88">
        <v>0.56999999999999995</v>
      </c>
      <c r="AJ88">
        <v>3</v>
      </c>
      <c r="AK88" t="s">
        <v>217</v>
      </c>
      <c r="AL88" t="s">
        <v>165</v>
      </c>
      <c r="AM88" t="s">
        <v>218</v>
      </c>
      <c r="AN88">
        <v>116</v>
      </c>
      <c r="AO88">
        <v>27.23</v>
      </c>
      <c r="AP88">
        <v>66.290000000000006</v>
      </c>
      <c r="AQ88">
        <v>4</v>
      </c>
      <c r="AR88" t="s">
        <v>214</v>
      </c>
      <c r="AS88" t="s">
        <v>166</v>
      </c>
      <c r="AT88" t="s">
        <v>219</v>
      </c>
      <c r="AU88">
        <v>0</v>
      </c>
      <c r="AV88">
        <v>0</v>
      </c>
      <c r="AW88">
        <v>0</v>
      </c>
      <c r="AX88">
        <v>5</v>
      </c>
      <c r="AY88" t="s">
        <v>214</v>
      </c>
      <c r="AZ88" t="s">
        <v>167</v>
      </c>
      <c r="BA88" t="s">
        <v>220</v>
      </c>
      <c r="BB88">
        <v>1</v>
      </c>
      <c r="BC88">
        <v>0.23</v>
      </c>
      <c r="BD88">
        <v>0.56999999999999995</v>
      </c>
      <c r="BE88">
        <v>6</v>
      </c>
      <c r="BF88" t="s">
        <v>214</v>
      </c>
      <c r="BG88" t="s">
        <v>168</v>
      </c>
      <c r="BH88" t="s">
        <v>221</v>
      </c>
      <c r="BI88">
        <v>14</v>
      </c>
      <c r="BJ88">
        <v>3.29</v>
      </c>
      <c r="BK88">
        <v>8</v>
      </c>
      <c r="BL88">
        <v>7</v>
      </c>
      <c r="BM88" t="s">
        <v>214</v>
      </c>
      <c r="BN88" t="s">
        <v>169</v>
      </c>
      <c r="BO88" t="s">
        <v>222</v>
      </c>
      <c r="BP88">
        <v>1</v>
      </c>
      <c r="BQ88">
        <v>0.23</v>
      </c>
      <c r="BR88">
        <v>0.56999999999999995</v>
      </c>
      <c r="BS88">
        <v>8</v>
      </c>
      <c r="BT88" t="s">
        <v>214</v>
      </c>
      <c r="BU88" t="s">
        <v>170</v>
      </c>
      <c r="BV88" t="s">
        <v>223</v>
      </c>
      <c r="BW88">
        <v>3</v>
      </c>
      <c r="BX88">
        <v>0.7</v>
      </c>
      <c r="BY88">
        <v>1.71</v>
      </c>
    </row>
    <row r="89" spans="1:98">
      <c r="A89" t="s">
        <v>38</v>
      </c>
      <c r="B89" t="s">
        <v>39</v>
      </c>
      <c r="C89">
        <v>3</v>
      </c>
      <c r="D89" t="s">
        <v>44</v>
      </c>
      <c r="E89">
        <v>28</v>
      </c>
      <c r="F89" t="s">
        <v>60</v>
      </c>
      <c r="G89">
        <v>1</v>
      </c>
      <c r="H89">
        <v>989</v>
      </c>
      <c r="I89">
        <v>215</v>
      </c>
      <c r="J89">
        <v>21.74</v>
      </c>
      <c r="K89">
        <v>774</v>
      </c>
      <c r="L89">
        <v>78.260000000000005</v>
      </c>
      <c r="M89">
        <v>5</v>
      </c>
      <c r="N89">
        <v>0.51</v>
      </c>
      <c r="O89">
        <v>0.65</v>
      </c>
      <c r="P89">
        <v>3</v>
      </c>
      <c r="Q89">
        <v>0.3</v>
      </c>
      <c r="R89">
        <v>0.39</v>
      </c>
      <c r="S89">
        <v>766</v>
      </c>
      <c r="T89">
        <v>77.45</v>
      </c>
      <c r="U89">
        <v>98.97</v>
      </c>
      <c r="V89">
        <v>1</v>
      </c>
      <c r="W89" t="s">
        <v>214</v>
      </c>
      <c r="X89" t="s">
        <v>179</v>
      </c>
      <c r="Y89" t="s">
        <v>224</v>
      </c>
      <c r="Z89">
        <v>289</v>
      </c>
      <c r="AA89">
        <v>29.22</v>
      </c>
      <c r="AB89">
        <v>37.729999999999997</v>
      </c>
      <c r="AC89">
        <v>2</v>
      </c>
      <c r="AD89" t="s">
        <v>217</v>
      </c>
      <c r="AE89" t="s">
        <v>180</v>
      </c>
      <c r="AF89" t="s">
        <v>225</v>
      </c>
      <c r="AG89">
        <v>5</v>
      </c>
      <c r="AH89">
        <v>0.51</v>
      </c>
      <c r="AI89">
        <v>0.65</v>
      </c>
      <c r="AJ89">
        <v>3</v>
      </c>
      <c r="AK89" t="s">
        <v>214</v>
      </c>
      <c r="AL89" t="s">
        <v>181</v>
      </c>
      <c r="AM89" t="s">
        <v>226</v>
      </c>
      <c r="AN89">
        <v>0</v>
      </c>
      <c r="AO89">
        <v>0</v>
      </c>
      <c r="AP89">
        <v>0</v>
      </c>
      <c r="AQ89">
        <v>4</v>
      </c>
      <c r="AR89" t="s">
        <v>217</v>
      </c>
      <c r="AS89" t="s">
        <v>182</v>
      </c>
      <c r="AT89" t="s">
        <v>227</v>
      </c>
      <c r="AU89">
        <v>9</v>
      </c>
      <c r="AV89">
        <v>0.91</v>
      </c>
      <c r="AW89">
        <v>1.17</v>
      </c>
      <c r="AX89">
        <v>5</v>
      </c>
      <c r="AY89" t="s">
        <v>214</v>
      </c>
      <c r="AZ89" t="s">
        <v>183</v>
      </c>
      <c r="BA89" t="s">
        <v>228</v>
      </c>
      <c r="BB89">
        <v>132</v>
      </c>
      <c r="BC89">
        <v>13.35</v>
      </c>
      <c r="BD89">
        <v>17.23</v>
      </c>
      <c r="BE89">
        <v>6</v>
      </c>
      <c r="BF89" t="s">
        <v>214</v>
      </c>
      <c r="BG89" t="s">
        <v>184</v>
      </c>
      <c r="BH89" t="s">
        <v>229</v>
      </c>
      <c r="BI89">
        <v>319</v>
      </c>
      <c r="BJ89">
        <v>32.25</v>
      </c>
      <c r="BK89">
        <v>41.64</v>
      </c>
      <c r="BL89">
        <v>7</v>
      </c>
      <c r="BM89" t="s">
        <v>214</v>
      </c>
      <c r="BN89" t="s">
        <v>185</v>
      </c>
      <c r="BO89" t="s">
        <v>230</v>
      </c>
      <c r="BP89">
        <v>12</v>
      </c>
      <c r="BQ89">
        <v>1.21</v>
      </c>
      <c r="BR89">
        <v>1.57</v>
      </c>
      <c r="BS89">
        <v>8</v>
      </c>
      <c r="BT89" t="s">
        <v>217</v>
      </c>
      <c r="BU89" t="s">
        <v>186</v>
      </c>
      <c r="BV89" t="s">
        <v>231</v>
      </c>
      <c r="BW89">
        <v>0</v>
      </c>
      <c r="BX89">
        <v>0</v>
      </c>
      <c r="BY89">
        <v>0</v>
      </c>
    </row>
    <row r="90" spans="1:98">
      <c r="A90" t="s">
        <v>38</v>
      </c>
      <c r="B90" t="s">
        <v>39</v>
      </c>
      <c r="C90">
        <v>1</v>
      </c>
      <c r="D90" t="s">
        <v>40</v>
      </c>
      <c r="E90">
        <v>29</v>
      </c>
      <c r="F90" t="s">
        <v>61</v>
      </c>
      <c r="G90">
        <v>1</v>
      </c>
      <c r="H90">
        <v>1205</v>
      </c>
      <c r="I90">
        <v>736</v>
      </c>
      <c r="J90">
        <v>61.08</v>
      </c>
      <c r="K90">
        <v>469</v>
      </c>
      <c r="L90">
        <v>38.92</v>
      </c>
      <c r="M90">
        <v>1</v>
      </c>
      <c r="N90">
        <v>0.08</v>
      </c>
      <c r="O90">
        <v>0.21</v>
      </c>
      <c r="P90">
        <v>2</v>
      </c>
      <c r="Q90">
        <v>0.17</v>
      </c>
      <c r="R90">
        <v>0.43</v>
      </c>
      <c r="S90">
        <v>466</v>
      </c>
      <c r="T90">
        <v>38.67</v>
      </c>
      <c r="U90">
        <v>99.36</v>
      </c>
      <c r="V90">
        <v>1</v>
      </c>
      <c r="W90" t="s">
        <v>214</v>
      </c>
      <c r="X90" t="s">
        <v>163</v>
      </c>
      <c r="Y90" t="s">
        <v>215</v>
      </c>
      <c r="Z90">
        <v>104</v>
      </c>
      <c r="AA90">
        <v>8.6300000000000008</v>
      </c>
      <c r="AB90">
        <v>22.32</v>
      </c>
      <c r="AC90">
        <v>2</v>
      </c>
      <c r="AD90" t="s">
        <v>214</v>
      </c>
      <c r="AE90" t="s">
        <v>164</v>
      </c>
      <c r="AF90" t="s">
        <v>216</v>
      </c>
      <c r="AG90">
        <v>2</v>
      </c>
      <c r="AH90">
        <v>0.17</v>
      </c>
      <c r="AI90">
        <v>0.43</v>
      </c>
      <c r="AJ90">
        <v>3</v>
      </c>
      <c r="AK90" t="s">
        <v>217</v>
      </c>
      <c r="AL90" t="s">
        <v>165</v>
      </c>
      <c r="AM90" t="s">
        <v>218</v>
      </c>
      <c r="AN90">
        <v>156</v>
      </c>
      <c r="AO90">
        <v>12.95</v>
      </c>
      <c r="AP90">
        <v>33.479999999999997</v>
      </c>
      <c r="AQ90">
        <v>4</v>
      </c>
      <c r="AR90" t="s">
        <v>214</v>
      </c>
      <c r="AS90" t="s">
        <v>166</v>
      </c>
      <c r="AT90" t="s">
        <v>219</v>
      </c>
      <c r="AU90">
        <v>8</v>
      </c>
      <c r="AV90">
        <v>0.66</v>
      </c>
      <c r="AW90">
        <v>1.72</v>
      </c>
      <c r="AX90">
        <v>5</v>
      </c>
      <c r="AY90" t="s">
        <v>214</v>
      </c>
      <c r="AZ90" t="s">
        <v>167</v>
      </c>
      <c r="BA90" t="s">
        <v>220</v>
      </c>
      <c r="BB90">
        <v>3</v>
      </c>
      <c r="BC90">
        <v>0.25</v>
      </c>
      <c r="BD90">
        <v>0.64</v>
      </c>
      <c r="BE90">
        <v>6</v>
      </c>
      <c r="BF90" t="s">
        <v>214</v>
      </c>
      <c r="BG90" t="s">
        <v>168</v>
      </c>
      <c r="BH90" t="s">
        <v>221</v>
      </c>
      <c r="BI90">
        <v>36</v>
      </c>
      <c r="BJ90">
        <v>2.99</v>
      </c>
      <c r="BK90">
        <v>7.73</v>
      </c>
      <c r="BL90">
        <v>7</v>
      </c>
      <c r="BM90" t="s">
        <v>214</v>
      </c>
      <c r="BN90" t="s">
        <v>169</v>
      </c>
      <c r="BO90" t="s">
        <v>222</v>
      </c>
      <c r="BP90">
        <v>6</v>
      </c>
      <c r="BQ90">
        <v>0.5</v>
      </c>
      <c r="BR90">
        <v>1.29</v>
      </c>
      <c r="BS90">
        <v>8</v>
      </c>
      <c r="BT90" t="s">
        <v>214</v>
      </c>
      <c r="BU90" t="s">
        <v>170</v>
      </c>
      <c r="BV90" t="s">
        <v>223</v>
      </c>
      <c r="BW90">
        <v>151</v>
      </c>
      <c r="BX90">
        <v>12.53</v>
      </c>
      <c r="BY90">
        <v>32.4</v>
      </c>
    </row>
    <row r="91" spans="1:98">
      <c r="A91" t="s">
        <v>38</v>
      </c>
      <c r="B91" t="s">
        <v>39</v>
      </c>
      <c r="C91">
        <v>1</v>
      </c>
      <c r="D91" t="s">
        <v>40</v>
      </c>
      <c r="E91">
        <v>29</v>
      </c>
      <c r="F91" t="s">
        <v>61</v>
      </c>
      <c r="G91">
        <v>2</v>
      </c>
      <c r="H91">
        <v>1561</v>
      </c>
      <c r="I91">
        <v>854</v>
      </c>
      <c r="J91">
        <v>54.71</v>
      </c>
      <c r="K91">
        <v>707</v>
      </c>
      <c r="L91">
        <v>45.29</v>
      </c>
      <c r="M91">
        <v>4</v>
      </c>
      <c r="N91">
        <v>0.26</v>
      </c>
      <c r="O91">
        <v>0.56999999999999995</v>
      </c>
      <c r="P91">
        <v>6</v>
      </c>
      <c r="Q91">
        <v>0.38</v>
      </c>
      <c r="R91">
        <v>0.85</v>
      </c>
      <c r="S91">
        <v>697</v>
      </c>
      <c r="T91">
        <v>44.65</v>
      </c>
      <c r="U91">
        <v>98.59</v>
      </c>
      <c r="V91">
        <v>1</v>
      </c>
      <c r="W91" t="s">
        <v>214</v>
      </c>
      <c r="X91" t="s">
        <v>163</v>
      </c>
      <c r="Y91" t="s">
        <v>215</v>
      </c>
      <c r="Z91">
        <v>183</v>
      </c>
      <c r="AA91">
        <v>11.72</v>
      </c>
      <c r="AB91">
        <v>26.26</v>
      </c>
      <c r="AC91">
        <v>2</v>
      </c>
      <c r="AD91" t="s">
        <v>214</v>
      </c>
      <c r="AE91" t="s">
        <v>164</v>
      </c>
      <c r="AF91" t="s">
        <v>216</v>
      </c>
      <c r="AG91">
        <v>7</v>
      </c>
      <c r="AH91">
        <v>0.45</v>
      </c>
      <c r="AI91">
        <v>1</v>
      </c>
      <c r="AJ91">
        <v>3</v>
      </c>
      <c r="AK91" t="s">
        <v>217</v>
      </c>
      <c r="AL91" t="s">
        <v>165</v>
      </c>
      <c r="AM91" t="s">
        <v>218</v>
      </c>
      <c r="AN91">
        <v>311</v>
      </c>
      <c r="AO91">
        <v>19.920000000000002</v>
      </c>
      <c r="AP91">
        <v>44.62</v>
      </c>
      <c r="AQ91">
        <v>4</v>
      </c>
      <c r="AR91" t="s">
        <v>214</v>
      </c>
      <c r="AS91" t="s">
        <v>166</v>
      </c>
      <c r="AT91" t="s">
        <v>219</v>
      </c>
      <c r="AU91">
        <v>4</v>
      </c>
      <c r="AV91">
        <v>0.26</v>
      </c>
      <c r="AW91">
        <v>0.56999999999999995</v>
      </c>
      <c r="AX91">
        <v>5</v>
      </c>
      <c r="AY91" t="s">
        <v>214</v>
      </c>
      <c r="AZ91" t="s">
        <v>167</v>
      </c>
      <c r="BA91" t="s">
        <v>220</v>
      </c>
      <c r="BB91">
        <v>1</v>
      </c>
      <c r="BC91">
        <v>0.06</v>
      </c>
      <c r="BD91">
        <v>0.14000000000000001</v>
      </c>
      <c r="BE91">
        <v>6</v>
      </c>
      <c r="BF91" t="s">
        <v>214</v>
      </c>
      <c r="BG91" t="s">
        <v>168</v>
      </c>
      <c r="BH91" t="s">
        <v>221</v>
      </c>
      <c r="BI91">
        <v>25</v>
      </c>
      <c r="BJ91">
        <v>1.6</v>
      </c>
      <c r="BK91">
        <v>3.59</v>
      </c>
      <c r="BL91">
        <v>7</v>
      </c>
      <c r="BM91" t="s">
        <v>214</v>
      </c>
      <c r="BN91" t="s">
        <v>169</v>
      </c>
      <c r="BO91" t="s">
        <v>222</v>
      </c>
      <c r="BP91">
        <v>3</v>
      </c>
      <c r="BQ91">
        <v>0.19</v>
      </c>
      <c r="BR91">
        <v>0.43</v>
      </c>
      <c r="BS91">
        <v>8</v>
      </c>
      <c r="BT91" t="s">
        <v>214</v>
      </c>
      <c r="BU91" t="s">
        <v>170</v>
      </c>
      <c r="BV91" t="s">
        <v>223</v>
      </c>
      <c r="BW91">
        <v>163</v>
      </c>
      <c r="BX91">
        <v>10.44</v>
      </c>
      <c r="BY91">
        <v>23.39</v>
      </c>
    </row>
    <row r="92" spans="1:98">
      <c r="A92" t="s">
        <v>38</v>
      </c>
      <c r="B92" t="s">
        <v>39</v>
      </c>
      <c r="C92">
        <v>1</v>
      </c>
      <c r="D92" t="s">
        <v>40</v>
      </c>
      <c r="E92">
        <v>29</v>
      </c>
      <c r="F92" t="s">
        <v>61</v>
      </c>
      <c r="G92">
        <v>3</v>
      </c>
      <c r="H92">
        <v>2158</v>
      </c>
      <c r="I92">
        <v>1300</v>
      </c>
      <c r="J92">
        <v>60.24</v>
      </c>
      <c r="K92">
        <v>858</v>
      </c>
      <c r="L92">
        <v>39.76</v>
      </c>
      <c r="M92">
        <v>10</v>
      </c>
      <c r="N92">
        <v>0.46</v>
      </c>
      <c r="O92">
        <v>1.17</v>
      </c>
      <c r="P92">
        <v>6</v>
      </c>
      <c r="Q92">
        <v>0.28000000000000003</v>
      </c>
      <c r="R92">
        <v>0.7</v>
      </c>
      <c r="S92">
        <v>842</v>
      </c>
      <c r="T92">
        <v>39.020000000000003</v>
      </c>
      <c r="U92">
        <v>98.14</v>
      </c>
      <c r="V92">
        <v>1</v>
      </c>
      <c r="W92" t="s">
        <v>214</v>
      </c>
      <c r="X92" t="s">
        <v>163</v>
      </c>
      <c r="Y92" t="s">
        <v>215</v>
      </c>
      <c r="Z92">
        <v>286</v>
      </c>
      <c r="AA92">
        <v>13.25</v>
      </c>
      <c r="AB92">
        <v>33.97</v>
      </c>
      <c r="AC92">
        <v>2</v>
      </c>
      <c r="AD92" t="s">
        <v>214</v>
      </c>
      <c r="AE92" t="s">
        <v>164</v>
      </c>
      <c r="AF92" t="s">
        <v>216</v>
      </c>
      <c r="AG92">
        <v>7</v>
      </c>
      <c r="AH92">
        <v>0.32</v>
      </c>
      <c r="AI92">
        <v>0.83</v>
      </c>
      <c r="AJ92">
        <v>3</v>
      </c>
      <c r="AK92" t="s">
        <v>217</v>
      </c>
      <c r="AL92" t="s">
        <v>165</v>
      </c>
      <c r="AM92" t="s">
        <v>218</v>
      </c>
      <c r="AN92">
        <v>291</v>
      </c>
      <c r="AO92">
        <v>13.48</v>
      </c>
      <c r="AP92">
        <v>34.56</v>
      </c>
      <c r="AQ92">
        <v>4</v>
      </c>
      <c r="AR92" t="s">
        <v>214</v>
      </c>
      <c r="AS92" t="s">
        <v>166</v>
      </c>
      <c r="AT92" t="s">
        <v>219</v>
      </c>
      <c r="AU92">
        <v>24</v>
      </c>
      <c r="AV92">
        <v>1.1100000000000001</v>
      </c>
      <c r="AW92">
        <v>2.85</v>
      </c>
      <c r="AX92">
        <v>5</v>
      </c>
      <c r="AY92" t="s">
        <v>214</v>
      </c>
      <c r="AZ92" t="s">
        <v>167</v>
      </c>
      <c r="BA92" t="s">
        <v>220</v>
      </c>
      <c r="BB92">
        <v>1</v>
      </c>
      <c r="BC92">
        <v>0.05</v>
      </c>
      <c r="BD92">
        <v>0.12</v>
      </c>
      <c r="BE92">
        <v>6</v>
      </c>
      <c r="BF92" t="s">
        <v>214</v>
      </c>
      <c r="BG92" t="s">
        <v>168</v>
      </c>
      <c r="BH92" t="s">
        <v>221</v>
      </c>
      <c r="BI92">
        <v>53</v>
      </c>
      <c r="BJ92">
        <v>2.46</v>
      </c>
      <c r="BK92">
        <v>6.29</v>
      </c>
      <c r="BL92">
        <v>7</v>
      </c>
      <c r="BM92" t="s">
        <v>214</v>
      </c>
      <c r="BN92" t="s">
        <v>169</v>
      </c>
      <c r="BO92" t="s">
        <v>222</v>
      </c>
      <c r="BP92">
        <v>24</v>
      </c>
      <c r="BQ92">
        <v>1.1100000000000001</v>
      </c>
      <c r="BR92">
        <v>2.85</v>
      </c>
      <c r="BS92">
        <v>8</v>
      </c>
      <c r="BT92" t="s">
        <v>214</v>
      </c>
      <c r="BU92" t="s">
        <v>170</v>
      </c>
      <c r="BV92" t="s">
        <v>223</v>
      </c>
      <c r="BW92">
        <v>156</v>
      </c>
      <c r="BX92">
        <v>7.23</v>
      </c>
      <c r="BY92">
        <v>18.53</v>
      </c>
    </row>
    <row r="93" spans="1:98">
      <c r="A93" t="s">
        <v>38</v>
      </c>
      <c r="B93" t="s">
        <v>39</v>
      </c>
      <c r="C93">
        <v>1</v>
      </c>
      <c r="D93" t="s">
        <v>40</v>
      </c>
      <c r="E93">
        <v>29</v>
      </c>
      <c r="F93" t="s">
        <v>61</v>
      </c>
      <c r="G93">
        <v>4</v>
      </c>
      <c r="H93">
        <v>1567</v>
      </c>
      <c r="I93">
        <v>839</v>
      </c>
      <c r="J93">
        <v>53.54</v>
      </c>
      <c r="K93">
        <v>728</v>
      </c>
      <c r="L93">
        <v>46.46</v>
      </c>
      <c r="M93">
        <v>7</v>
      </c>
      <c r="N93">
        <v>0.45</v>
      </c>
      <c r="O93">
        <v>0.96</v>
      </c>
      <c r="P93">
        <v>13</v>
      </c>
      <c r="Q93">
        <v>0.83</v>
      </c>
      <c r="R93">
        <v>1.79</v>
      </c>
      <c r="S93">
        <v>708</v>
      </c>
      <c r="T93">
        <v>45.18</v>
      </c>
      <c r="U93">
        <v>97.25</v>
      </c>
      <c r="V93">
        <v>1</v>
      </c>
      <c r="W93" t="s">
        <v>214</v>
      </c>
      <c r="X93" t="s">
        <v>163</v>
      </c>
      <c r="Y93" t="s">
        <v>215</v>
      </c>
      <c r="Z93">
        <v>187</v>
      </c>
      <c r="AA93">
        <v>11.93</v>
      </c>
      <c r="AB93">
        <v>26.41</v>
      </c>
      <c r="AC93">
        <v>2</v>
      </c>
      <c r="AD93" t="s">
        <v>214</v>
      </c>
      <c r="AE93" t="s">
        <v>164</v>
      </c>
      <c r="AF93" t="s">
        <v>216</v>
      </c>
      <c r="AG93">
        <v>4</v>
      </c>
      <c r="AH93">
        <v>0.26</v>
      </c>
      <c r="AI93">
        <v>0.56000000000000005</v>
      </c>
      <c r="AJ93">
        <v>3</v>
      </c>
      <c r="AK93" t="s">
        <v>217</v>
      </c>
      <c r="AL93" t="s">
        <v>165</v>
      </c>
      <c r="AM93" t="s">
        <v>218</v>
      </c>
      <c r="AN93">
        <v>263</v>
      </c>
      <c r="AO93">
        <v>16.78</v>
      </c>
      <c r="AP93">
        <v>37.15</v>
      </c>
      <c r="AQ93">
        <v>4</v>
      </c>
      <c r="AR93" t="s">
        <v>214</v>
      </c>
      <c r="AS93" t="s">
        <v>166</v>
      </c>
      <c r="AT93" t="s">
        <v>219</v>
      </c>
      <c r="AU93">
        <v>12</v>
      </c>
      <c r="AV93">
        <v>0.77</v>
      </c>
      <c r="AW93">
        <v>1.69</v>
      </c>
      <c r="AX93">
        <v>5</v>
      </c>
      <c r="AY93" t="s">
        <v>214</v>
      </c>
      <c r="AZ93" t="s">
        <v>167</v>
      </c>
      <c r="BA93" t="s">
        <v>220</v>
      </c>
      <c r="BB93">
        <v>1</v>
      </c>
      <c r="BC93">
        <v>0.06</v>
      </c>
      <c r="BD93">
        <v>0.14000000000000001</v>
      </c>
      <c r="BE93">
        <v>6</v>
      </c>
      <c r="BF93" t="s">
        <v>214</v>
      </c>
      <c r="BG93" t="s">
        <v>168</v>
      </c>
      <c r="BH93" t="s">
        <v>221</v>
      </c>
      <c r="BI93">
        <v>35</v>
      </c>
      <c r="BJ93">
        <v>2.23</v>
      </c>
      <c r="BK93">
        <v>4.9400000000000004</v>
      </c>
      <c r="BL93">
        <v>7</v>
      </c>
      <c r="BM93" t="s">
        <v>214</v>
      </c>
      <c r="BN93" t="s">
        <v>169</v>
      </c>
      <c r="BO93" t="s">
        <v>222</v>
      </c>
      <c r="BP93">
        <v>8</v>
      </c>
      <c r="BQ93">
        <v>0.51</v>
      </c>
      <c r="BR93">
        <v>1.1299999999999999</v>
      </c>
      <c r="BS93">
        <v>8</v>
      </c>
      <c r="BT93" t="s">
        <v>214</v>
      </c>
      <c r="BU93" t="s">
        <v>170</v>
      </c>
      <c r="BV93" t="s">
        <v>223</v>
      </c>
      <c r="BW93">
        <v>198</v>
      </c>
      <c r="BX93">
        <v>12.64</v>
      </c>
      <c r="BY93">
        <v>27.97</v>
      </c>
    </row>
    <row r="94" spans="1:98">
      <c r="A94" t="s">
        <v>38</v>
      </c>
      <c r="B94" t="s">
        <v>39</v>
      </c>
      <c r="C94">
        <v>1</v>
      </c>
      <c r="D94" t="s">
        <v>40</v>
      </c>
      <c r="E94">
        <v>29</v>
      </c>
      <c r="F94" t="s">
        <v>61</v>
      </c>
      <c r="G94">
        <v>5</v>
      </c>
      <c r="H94">
        <v>1722</v>
      </c>
      <c r="I94">
        <v>997</v>
      </c>
      <c r="J94">
        <v>57.9</v>
      </c>
      <c r="K94">
        <v>725</v>
      </c>
      <c r="L94">
        <v>42.1</v>
      </c>
      <c r="M94">
        <v>6</v>
      </c>
      <c r="N94">
        <v>0.35</v>
      </c>
      <c r="O94">
        <v>0.83</v>
      </c>
      <c r="P94">
        <v>8</v>
      </c>
      <c r="Q94">
        <v>0.46</v>
      </c>
      <c r="R94">
        <v>1.1000000000000001</v>
      </c>
      <c r="S94">
        <v>711</v>
      </c>
      <c r="T94">
        <v>41.29</v>
      </c>
      <c r="U94">
        <v>98.07</v>
      </c>
      <c r="V94">
        <v>1</v>
      </c>
      <c r="W94" t="s">
        <v>214</v>
      </c>
      <c r="X94" t="s">
        <v>163</v>
      </c>
      <c r="Y94" t="s">
        <v>215</v>
      </c>
      <c r="Z94">
        <v>253</v>
      </c>
      <c r="AA94">
        <v>14.69</v>
      </c>
      <c r="AB94">
        <v>35.58</v>
      </c>
      <c r="AC94">
        <v>2</v>
      </c>
      <c r="AD94" t="s">
        <v>214</v>
      </c>
      <c r="AE94" t="s">
        <v>164</v>
      </c>
      <c r="AF94" t="s">
        <v>216</v>
      </c>
      <c r="AG94">
        <v>8</v>
      </c>
      <c r="AH94">
        <v>0.46</v>
      </c>
      <c r="AI94">
        <v>1.1299999999999999</v>
      </c>
      <c r="AJ94">
        <v>3</v>
      </c>
      <c r="AK94" t="s">
        <v>217</v>
      </c>
      <c r="AL94" t="s">
        <v>165</v>
      </c>
      <c r="AM94" t="s">
        <v>218</v>
      </c>
      <c r="AN94">
        <v>281</v>
      </c>
      <c r="AO94">
        <v>16.32</v>
      </c>
      <c r="AP94">
        <v>39.520000000000003</v>
      </c>
      <c r="AQ94">
        <v>4</v>
      </c>
      <c r="AR94" t="s">
        <v>214</v>
      </c>
      <c r="AS94" t="s">
        <v>166</v>
      </c>
      <c r="AT94" t="s">
        <v>219</v>
      </c>
      <c r="AU94">
        <v>28</v>
      </c>
      <c r="AV94">
        <v>1.63</v>
      </c>
      <c r="AW94">
        <v>3.94</v>
      </c>
      <c r="AX94">
        <v>5</v>
      </c>
      <c r="AY94" t="s">
        <v>214</v>
      </c>
      <c r="AZ94" t="s">
        <v>167</v>
      </c>
      <c r="BA94" t="s">
        <v>220</v>
      </c>
      <c r="BB94">
        <v>1</v>
      </c>
      <c r="BC94">
        <v>0.06</v>
      </c>
      <c r="BD94">
        <v>0.14000000000000001</v>
      </c>
      <c r="BE94">
        <v>6</v>
      </c>
      <c r="BF94" t="s">
        <v>214</v>
      </c>
      <c r="BG94" t="s">
        <v>168</v>
      </c>
      <c r="BH94" t="s">
        <v>221</v>
      </c>
      <c r="BI94">
        <v>18</v>
      </c>
      <c r="BJ94">
        <v>1.05</v>
      </c>
      <c r="BK94">
        <v>2.5299999999999998</v>
      </c>
      <c r="BL94">
        <v>7</v>
      </c>
      <c r="BM94" t="s">
        <v>214</v>
      </c>
      <c r="BN94" t="s">
        <v>169</v>
      </c>
      <c r="BO94" t="s">
        <v>222</v>
      </c>
      <c r="BP94">
        <v>16</v>
      </c>
      <c r="BQ94">
        <v>0.93</v>
      </c>
      <c r="BR94">
        <v>2.25</v>
      </c>
      <c r="BS94">
        <v>8</v>
      </c>
      <c r="BT94" t="s">
        <v>214</v>
      </c>
      <c r="BU94" t="s">
        <v>170</v>
      </c>
      <c r="BV94" t="s">
        <v>223</v>
      </c>
      <c r="BW94">
        <v>106</v>
      </c>
      <c r="BX94">
        <v>6.16</v>
      </c>
      <c r="BY94">
        <v>14.91</v>
      </c>
    </row>
    <row r="95" spans="1:98">
      <c r="A95" t="s">
        <v>38</v>
      </c>
      <c r="B95" t="s">
        <v>39</v>
      </c>
      <c r="C95">
        <v>1</v>
      </c>
      <c r="D95" t="s">
        <v>40</v>
      </c>
      <c r="E95">
        <v>29</v>
      </c>
      <c r="F95" t="s">
        <v>61</v>
      </c>
      <c r="G95">
        <v>6</v>
      </c>
      <c r="H95">
        <v>927</v>
      </c>
      <c r="I95">
        <v>551</v>
      </c>
      <c r="J95">
        <v>59.44</v>
      </c>
      <c r="K95">
        <v>376</v>
      </c>
      <c r="L95">
        <v>40.56</v>
      </c>
      <c r="M95">
        <v>5</v>
      </c>
      <c r="N95">
        <v>0.54</v>
      </c>
      <c r="O95">
        <v>1.33</v>
      </c>
      <c r="P95">
        <v>6</v>
      </c>
      <c r="Q95">
        <v>0.65</v>
      </c>
      <c r="R95">
        <v>1.6</v>
      </c>
      <c r="S95">
        <v>365</v>
      </c>
      <c r="T95">
        <v>39.369999999999997</v>
      </c>
      <c r="U95">
        <v>97.07</v>
      </c>
      <c r="V95">
        <v>1</v>
      </c>
      <c r="W95" t="s">
        <v>214</v>
      </c>
      <c r="X95" t="s">
        <v>163</v>
      </c>
      <c r="Y95" t="s">
        <v>215</v>
      </c>
      <c r="Z95">
        <v>190</v>
      </c>
      <c r="AA95">
        <v>20.5</v>
      </c>
      <c r="AB95">
        <v>52.05</v>
      </c>
      <c r="AC95">
        <v>2</v>
      </c>
      <c r="AD95" t="s">
        <v>214</v>
      </c>
      <c r="AE95" t="s">
        <v>164</v>
      </c>
      <c r="AF95" t="s">
        <v>216</v>
      </c>
      <c r="AG95">
        <v>8</v>
      </c>
      <c r="AH95">
        <v>0.86</v>
      </c>
      <c r="AI95">
        <v>2.19</v>
      </c>
      <c r="AJ95">
        <v>3</v>
      </c>
      <c r="AK95" t="s">
        <v>217</v>
      </c>
      <c r="AL95" t="s">
        <v>165</v>
      </c>
      <c r="AM95" t="s">
        <v>218</v>
      </c>
      <c r="AN95">
        <v>53</v>
      </c>
      <c r="AO95">
        <v>5.72</v>
      </c>
      <c r="AP95">
        <v>14.52</v>
      </c>
      <c r="AQ95">
        <v>4</v>
      </c>
      <c r="AR95" t="s">
        <v>214</v>
      </c>
      <c r="AS95" t="s">
        <v>166</v>
      </c>
      <c r="AT95" t="s">
        <v>219</v>
      </c>
      <c r="AU95">
        <v>5</v>
      </c>
      <c r="AV95">
        <v>0.54</v>
      </c>
      <c r="AW95">
        <v>1.37</v>
      </c>
      <c r="AX95">
        <v>5</v>
      </c>
      <c r="AY95" t="s">
        <v>214</v>
      </c>
      <c r="AZ95" t="s">
        <v>167</v>
      </c>
      <c r="BA95" t="s">
        <v>220</v>
      </c>
      <c r="BB95">
        <v>3</v>
      </c>
      <c r="BC95">
        <v>0.32</v>
      </c>
      <c r="BD95">
        <v>0.82</v>
      </c>
      <c r="BE95">
        <v>6</v>
      </c>
      <c r="BF95" t="s">
        <v>214</v>
      </c>
      <c r="BG95" t="s">
        <v>168</v>
      </c>
      <c r="BH95" t="s">
        <v>221</v>
      </c>
      <c r="BI95">
        <v>3</v>
      </c>
      <c r="BJ95">
        <v>0.32</v>
      </c>
      <c r="BK95">
        <v>0.82</v>
      </c>
      <c r="BL95">
        <v>7</v>
      </c>
      <c r="BM95" t="s">
        <v>214</v>
      </c>
      <c r="BN95" t="s">
        <v>169</v>
      </c>
      <c r="BO95" t="s">
        <v>222</v>
      </c>
      <c r="BP95">
        <v>4</v>
      </c>
      <c r="BQ95">
        <v>0.43</v>
      </c>
      <c r="BR95">
        <v>1.1000000000000001</v>
      </c>
      <c r="BS95">
        <v>8</v>
      </c>
      <c r="BT95" t="s">
        <v>214</v>
      </c>
      <c r="BU95" t="s">
        <v>170</v>
      </c>
      <c r="BV95" t="s">
        <v>223</v>
      </c>
      <c r="BW95">
        <v>99</v>
      </c>
      <c r="BX95">
        <v>10.68</v>
      </c>
      <c r="BY95">
        <v>27.12</v>
      </c>
    </row>
    <row r="96" spans="1:98">
      <c r="A96" t="s">
        <v>38</v>
      </c>
      <c r="B96" t="s">
        <v>39</v>
      </c>
      <c r="C96">
        <v>1</v>
      </c>
      <c r="D96" t="s">
        <v>40</v>
      </c>
      <c r="E96">
        <v>29</v>
      </c>
      <c r="F96" t="s">
        <v>61</v>
      </c>
      <c r="G96">
        <v>7</v>
      </c>
      <c r="H96">
        <v>995</v>
      </c>
      <c r="I96">
        <v>537</v>
      </c>
      <c r="J96">
        <v>53.97</v>
      </c>
      <c r="K96">
        <v>458</v>
      </c>
      <c r="L96">
        <v>46.03</v>
      </c>
      <c r="M96">
        <v>1</v>
      </c>
      <c r="N96">
        <v>0.1</v>
      </c>
      <c r="O96">
        <v>0.22</v>
      </c>
      <c r="P96">
        <v>2</v>
      </c>
      <c r="Q96">
        <v>0.2</v>
      </c>
      <c r="R96">
        <v>0.44</v>
      </c>
      <c r="S96">
        <v>455</v>
      </c>
      <c r="T96">
        <v>45.73</v>
      </c>
      <c r="U96">
        <v>99.34</v>
      </c>
      <c r="V96">
        <v>1</v>
      </c>
      <c r="W96" t="s">
        <v>214</v>
      </c>
      <c r="X96" t="s">
        <v>163</v>
      </c>
      <c r="Y96" t="s">
        <v>215</v>
      </c>
      <c r="Z96">
        <v>226</v>
      </c>
      <c r="AA96">
        <v>22.71</v>
      </c>
      <c r="AB96">
        <v>49.67</v>
      </c>
      <c r="AC96">
        <v>2</v>
      </c>
      <c r="AD96" t="s">
        <v>214</v>
      </c>
      <c r="AE96" t="s">
        <v>164</v>
      </c>
      <c r="AF96" t="s">
        <v>216</v>
      </c>
      <c r="AG96">
        <v>4</v>
      </c>
      <c r="AH96">
        <v>0.4</v>
      </c>
      <c r="AI96">
        <v>0.88</v>
      </c>
      <c r="AJ96">
        <v>3</v>
      </c>
      <c r="AK96" t="s">
        <v>217</v>
      </c>
      <c r="AL96" t="s">
        <v>165</v>
      </c>
      <c r="AM96" t="s">
        <v>218</v>
      </c>
      <c r="AN96">
        <v>69</v>
      </c>
      <c r="AO96">
        <v>6.93</v>
      </c>
      <c r="AP96">
        <v>15.16</v>
      </c>
      <c r="AQ96">
        <v>4</v>
      </c>
      <c r="AR96" t="s">
        <v>214</v>
      </c>
      <c r="AS96" t="s">
        <v>166</v>
      </c>
      <c r="AT96" t="s">
        <v>219</v>
      </c>
      <c r="AU96">
        <v>0</v>
      </c>
      <c r="AV96">
        <v>0</v>
      </c>
      <c r="AW96">
        <v>0</v>
      </c>
      <c r="AX96">
        <v>5</v>
      </c>
      <c r="AY96" t="s">
        <v>214</v>
      </c>
      <c r="AZ96" t="s">
        <v>167</v>
      </c>
      <c r="BA96" t="s">
        <v>220</v>
      </c>
      <c r="BB96">
        <v>0</v>
      </c>
      <c r="BC96">
        <v>0</v>
      </c>
      <c r="BD96">
        <v>0</v>
      </c>
      <c r="BE96">
        <v>6</v>
      </c>
      <c r="BF96" t="s">
        <v>214</v>
      </c>
      <c r="BG96" t="s">
        <v>168</v>
      </c>
      <c r="BH96" t="s">
        <v>221</v>
      </c>
      <c r="BI96">
        <v>3</v>
      </c>
      <c r="BJ96">
        <v>0.3</v>
      </c>
      <c r="BK96">
        <v>0.66</v>
      </c>
      <c r="BL96">
        <v>7</v>
      </c>
      <c r="BM96" t="s">
        <v>214</v>
      </c>
      <c r="BN96" t="s">
        <v>169</v>
      </c>
      <c r="BO96" t="s">
        <v>222</v>
      </c>
      <c r="BP96">
        <v>1</v>
      </c>
      <c r="BQ96">
        <v>0.1</v>
      </c>
      <c r="BR96">
        <v>0.22</v>
      </c>
      <c r="BS96">
        <v>8</v>
      </c>
      <c r="BT96" t="s">
        <v>214</v>
      </c>
      <c r="BU96" t="s">
        <v>170</v>
      </c>
      <c r="BV96" t="s">
        <v>223</v>
      </c>
      <c r="BW96">
        <v>152</v>
      </c>
      <c r="BX96">
        <v>15.28</v>
      </c>
      <c r="BY96">
        <v>33.409999999999997</v>
      </c>
    </row>
    <row r="97" spans="1:98">
      <c r="A97" t="s">
        <v>38</v>
      </c>
      <c r="B97" t="s">
        <v>39</v>
      </c>
      <c r="C97">
        <v>1</v>
      </c>
      <c r="D97" t="s">
        <v>40</v>
      </c>
      <c r="E97">
        <v>29</v>
      </c>
      <c r="F97" t="s">
        <v>61</v>
      </c>
      <c r="G97">
        <v>8</v>
      </c>
      <c r="H97">
        <v>1452</v>
      </c>
      <c r="I97">
        <v>915</v>
      </c>
      <c r="J97">
        <v>63.02</v>
      </c>
      <c r="K97">
        <v>537</v>
      </c>
      <c r="L97">
        <v>36.979999999999997</v>
      </c>
      <c r="M97">
        <v>7</v>
      </c>
      <c r="N97">
        <v>0.48</v>
      </c>
      <c r="O97">
        <v>1.3</v>
      </c>
      <c r="P97">
        <v>2</v>
      </c>
      <c r="Q97">
        <v>0.14000000000000001</v>
      </c>
      <c r="R97">
        <v>0.37</v>
      </c>
      <c r="S97">
        <v>528</v>
      </c>
      <c r="T97">
        <v>36.36</v>
      </c>
      <c r="U97">
        <v>98.32</v>
      </c>
      <c r="V97">
        <v>1</v>
      </c>
      <c r="W97" t="s">
        <v>214</v>
      </c>
      <c r="X97" t="s">
        <v>163</v>
      </c>
      <c r="Y97" t="s">
        <v>215</v>
      </c>
      <c r="Z97">
        <v>120</v>
      </c>
      <c r="AA97">
        <v>8.26</v>
      </c>
      <c r="AB97">
        <v>22.73</v>
      </c>
      <c r="AC97">
        <v>2</v>
      </c>
      <c r="AD97" t="s">
        <v>214</v>
      </c>
      <c r="AE97" t="s">
        <v>164</v>
      </c>
      <c r="AF97" t="s">
        <v>216</v>
      </c>
      <c r="AG97">
        <v>10</v>
      </c>
      <c r="AH97">
        <v>0.69</v>
      </c>
      <c r="AI97">
        <v>1.89</v>
      </c>
      <c r="AJ97">
        <v>3</v>
      </c>
      <c r="AK97" t="s">
        <v>217</v>
      </c>
      <c r="AL97" t="s">
        <v>165</v>
      </c>
      <c r="AM97" t="s">
        <v>218</v>
      </c>
      <c r="AN97">
        <v>191</v>
      </c>
      <c r="AO97">
        <v>13.15</v>
      </c>
      <c r="AP97">
        <v>36.17</v>
      </c>
      <c r="AQ97">
        <v>4</v>
      </c>
      <c r="AR97" t="s">
        <v>214</v>
      </c>
      <c r="AS97" t="s">
        <v>166</v>
      </c>
      <c r="AT97" t="s">
        <v>219</v>
      </c>
      <c r="AU97">
        <v>6</v>
      </c>
      <c r="AV97">
        <v>0.41</v>
      </c>
      <c r="AW97">
        <v>1.1399999999999999</v>
      </c>
      <c r="AX97">
        <v>5</v>
      </c>
      <c r="AY97" t="s">
        <v>214</v>
      </c>
      <c r="AZ97" t="s">
        <v>167</v>
      </c>
      <c r="BA97" t="s">
        <v>220</v>
      </c>
      <c r="BB97">
        <v>1</v>
      </c>
      <c r="BC97">
        <v>7.0000000000000007E-2</v>
      </c>
      <c r="BD97">
        <v>0.19</v>
      </c>
      <c r="BE97">
        <v>6</v>
      </c>
      <c r="BF97" t="s">
        <v>214</v>
      </c>
      <c r="BG97" t="s">
        <v>168</v>
      </c>
      <c r="BH97" t="s">
        <v>221</v>
      </c>
      <c r="BI97">
        <v>12</v>
      </c>
      <c r="BJ97">
        <v>0.83</v>
      </c>
      <c r="BK97">
        <v>2.27</v>
      </c>
      <c r="BL97">
        <v>7</v>
      </c>
      <c r="BM97" t="s">
        <v>214</v>
      </c>
      <c r="BN97" t="s">
        <v>169</v>
      </c>
      <c r="BO97" t="s">
        <v>222</v>
      </c>
      <c r="BP97">
        <v>5</v>
      </c>
      <c r="BQ97">
        <v>0.34</v>
      </c>
      <c r="BR97">
        <v>0.95</v>
      </c>
      <c r="BS97">
        <v>8</v>
      </c>
      <c r="BT97" t="s">
        <v>214</v>
      </c>
      <c r="BU97" t="s">
        <v>170</v>
      </c>
      <c r="BV97" t="s">
        <v>223</v>
      </c>
      <c r="BW97">
        <v>183</v>
      </c>
      <c r="BX97">
        <v>12.6</v>
      </c>
      <c r="BY97">
        <v>34.659999999999997</v>
      </c>
    </row>
    <row r="98" spans="1:98">
      <c r="A98" t="s">
        <v>38</v>
      </c>
      <c r="B98" t="s">
        <v>39</v>
      </c>
      <c r="C98">
        <v>1</v>
      </c>
      <c r="D98" t="s">
        <v>40</v>
      </c>
      <c r="E98">
        <v>29</v>
      </c>
      <c r="F98" t="s">
        <v>61</v>
      </c>
      <c r="G98">
        <v>9</v>
      </c>
      <c r="H98">
        <v>1308</v>
      </c>
      <c r="I98">
        <v>797</v>
      </c>
      <c r="J98">
        <v>60.93</v>
      </c>
      <c r="K98">
        <v>511</v>
      </c>
      <c r="L98">
        <v>39.07</v>
      </c>
      <c r="M98">
        <v>7</v>
      </c>
      <c r="N98">
        <v>0.54</v>
      </c>
      <c r="O98">
        <v>1.37</v>
      </c>
      <c r="P98">
        <v>1</v>
      </c>
      <c r="Q98">
        <v>0.08</v>
      </c>
      <c r="R98">
        <v>0.2</v>
      </c>
      <c r="S98">
        <v>503</v>
      </c>
      <c r="T98">
        <v>38.46</v>
      </c>
      <c r="U98">
        <v>98.43</v>
      </c>
      <c r="V98">
        <v>1</v>
      </c>
      <c r="W98" t="s">
        <v>214</v>
      </c>
      <c r="X98" t="s">
        <v>163</v>
      </c>
      <c r="Y98" t="s">
        <v>215</v>
      </c>
      <c r="Z98">
        <v>147</v>
      </c>
      <c r="AA98">
        <v>11.24</v>
      </c>
      <c r="AB98">
        <v>29.22</v>
      </c>
      <c r="AC98">
        <v>2</v>
      </c>
      <c r="AD98" t="s">
        <v>214</v>
      </c>
      <c r="AE98" t="s">
        <v>164</v>
      </c>
      <c r="AF98" t="s">
        <v>216</v>
      </c>
      <c r="AG98">
        <v>15</v>
      </c>
      <c r="AH98">
        <v>1.1499999999999999</v>
      </c>
      <c r="AI98">
        <v>2.98</v>
      </c>
      <c r="AJ98">
        <v>3</v>
      </c>
      <c r="AK98" t="s">
        <v>217</v>
      </c>
      <c r="AL98" t="s">
        <v>165</v>
      </c>
      <c r="AM98" t="s">
        <v>218</v>
      </c>
      <c r="AN98">
        <v>170</v>
      </c>
      <c r="AO98">
        <v>13</v>
      </c>
      <c r="AP98">
        <v>33.799999999999997</v>
      </c>
      <c r="AQ98">
        <v>4</v>
      </c>
      <c r="AR98" t="s">
        <v>214</v>
      </c>
      <c r="AS98" t="s">
        <v>166</v>
      </c>
      <c r="AT98" t="s">
        <v>219</v>
      </c>
      <c r="AU98">
        <v>13</v>
      </c>
      <c r="AV98">
        <v>0.99</v>
      </c>
      <c r="AW98">
        <v>2.58</v>
      </c>
      <c r="AX98">
        <v>5</v>
      </c>
      <c r="AY98" t="s">
        <v>214</v>
      </c>
      <c r="AZ98" t="s">
        <v>167</v>
      </c>
      <c r="BA98" t="s">
        <v>220</v>
      </c>
      <c r="BB98">
        <v>2</v>
      </c>
      <c r="BC98">
        <v>0.15</v>
      </c>
      <c r="BD98">
        <v>0.4</v>
      </c>
      <c r="BE98">
        <v>6</v>
      </c>
      <c r="BF98" t="s">
        <v>214</v>
      </c>
      <c r="BG98" t="s">
        <v>168</v>
      </c>
      <c r="BH98" t="s">
        <v>221</v>
      </c>
      <c r="BI98">
        <v>17</v>
      </c>
      <c r="BJ98">
        <v>1.3</v>
      </c>
      <c r="BK98">
        <v>3.38</v>
      </c>
      <c r="BL98">
        <v>7</v>
      </c>
      <c r="BM98" t="s">
        <v>214</v>
      </c>
      <c r="BN98" t="s">
        <v>169</v>
      </c>
      <c r="BO98" t="s">
        <v>222</v>
      </c>
      <c r="BP98">
        <v>6</v>
      </c>
      <c r="BQ98">
        <v>0.46</v>
      </c>
      <c r="BR98">
        <v>1.19</v>
      </c>
      <c r="BS98">
        <v>8</v>
      </c>
      <c r="BT98" t="s">
        <v>214</v>
      </c>
      <c r="BU98" t="s">
        <v>170</v>
      </c>
      <c r="BV98" t="s">
        <v>223</v>
      </c>
      <c r="BW98">
        <v>133</v>
      </c>
      <c r="BX98">
        <v>10.17</v>
      </c>
      <c r="BY98">
        <v>26.44</v>
      </c>
    </row>
    <row r="99" spans="1:98">
      <c r="A99" t="s">
        <v>38</v>
      </c>
      <c r="B99" t="s">
        <v>39</v>
      </c>
      <c r="C99">
        <v>1</v>
      </c>
      <c r="D99" t="s">
        <v>40</v>
      </c>
      <c r="E99">
        <v>29</v>
      </c>
      <c r="F99" t="s">
        <v>61</v>
      </c>
      <c r="G99">
        <v>10</v>
      </c>
      <c r="H99">
        <v>234</v>
      </c>
      <c r="I99">
        <v>87</v>
      </c>
      <c r="J99">
        <v>37.18</v>
      </c>
      <c r="K99">
        <v>147</v>
      </c>
      <c r="L99">
        <v>62.82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147</v>
      </c>
      <c r="T99">
        <v>62.82</v>
      </c>
      <c r="U99">
        <v>100</v>
      </c>
      <c r="V99">
        <v>1</v>
      </c>
      <c r="W99" t="s">
        <v>214</v>
      </c>
      <c r="X99" t="s">
        <v>163</v>
      </c>
      <c r="Y99" t="s">
        <v>215</v>
      </c>
      <c r="Z99">
        <v>69</v>
      </c>
      <c r="AA99">
        <v>29.49</v>
      </c>
      <c r="AB99">
        <v>46.94</v>
      </c>
      <c r="AC99">
        <v>2</v>
      </c>
      <c r="AD99" t="s">
        <v>214</v>
      </c>
      <c r="AE99" t="s">
        <v>164</v>
      </c>
      <c r="AF99" t="s">
        <v>216</v>
      </c>
      <c r="AG99">
        <v>0</v>
      </c>
      <c r="AH99">
        <v>0</v>
      </c>
      <c r="AI99">
        <v>0</v>
      </c>
      <c r="AJ99">
        <v>3</v>
      </c>
      <c r="AK99" t="s">
        <v>217</v>
      </c>
      <c r="AL99" t="s">
        <v>165</v>
      </c>
      <c r="AM99" t="s">
        <v>218</v>
      </c>
      <c r="AN99">
        <v>43</v>
      </c>
      <c r="AO99">
        <v>18.38</v>
      </c>
      <c r="AP99">
        <v>29.25</v>
      </c>
      <c r="AQ99">
        <v>4</v>
      </c>
      <c r="AR99" t="s">
        <v>214</v>
      </c>
      <c r="AS99" t="s">
        <v>166</v>
      </c>
      <c r="AT99" t="s">
        <v>219</v>
      </c>
      <c r="AU99">
        <v>0</v>
      </c>
      <c r="AV99">
        <v>0</v>
      </c>
      <c r="AW99">
        <v>0</v>
      </c>
      <c r="AX99">
        <v>5</v>
      </c>
      <c r="AY99" t="s">
        <v>214</v>
      </c>
      <c r="AZ99" t="s">
        <v>167</v>
      </c>
      <c r="BA99" t="s">
        <v>220</v>
      </c>
      <c r="BB99">
        <v>0</v>
      </c>
      <c r="BC99">
        <v>0</v>
      </c>
      <c r="BD99">
        <v>0</v>
      </c>
      <c r="BE99">
        <v>6</v>
      </c>
      <c r="BF99" t="s">
        <v>214</v>
      </c>
      <c r="BG99" t="s">
        <v>168</v>
      </c>
      <c r="BH99" t="s">
        <v>221</v>
      </c>
      <c r="BI99">
        <v>3</v>
      </c>
      <c r="BJ99">
        <v>1.28</v>
      </c>
      <c r="BK99">
        <v>2.04</v>
      </c>
      <c r="BL99">
        <v>7</v>
      </c>
      <c r="BM99" t="s">
        <v>214</v>
      </c>
      <c r="BN99" t="s">
        <v>169</v>
      </c>
      <c r="BO99" t="s">
        <v>222</v>
      </c>
      <c r="BP99">
        <v>2</v>
      </c>
      <c r="BQ99">
        <v>0.85</v>
      </c>
      <c r="BR99">
        <v>1.36</v>
      </c>
      <c r="BS99">
        <v>8</v>
      </c>
      <c r="BT99" t="s">
        <v>214</v>
      </c>
      <c r="BU99" t="s">
        <v>170</v>
      </c>
      <c r="BV99" t="s">
        <v>223</v>
      </c>
      <c r="BW99">
        <v>30</v>
      </c>
      <c r="BX99">
        <v>12.82</v>
      </c>
      <c r="BY99">
        <v>20.41</v>
      </c>
    </row>
    <row r="100" spans="1:98">
      <c r="A100" t="s">
        <v>38</v>
      </c>
      <c r="B100" t="s">
        <v>39</v>
      </c>
      <c r="C100">
        <v>1</v>
      </c>
      <c r="D100" t="s">
        <v>40</v>
      </c>
      <c r="E100">
        <v>30</v>
      </c>
      <c r="F100" t="s">
        <v>62</v>
      </c>
      <c r="G100">
        <v>1</v>
      </c>
      <c r="H100">
        <v>215</v>
      </c>
      <c r="I100">
        <v>125</v>
      </c>
      <c r="J100">
        <v>58.14</v>
      </c>
      <c r="K100">
        <v>90</v>
      </c>
      <c r="L100">
        <v>41.86</v>
      </c>
      <c r="M100">
        <v>0</v>
      </c>
      <c r="N100">
        <v>0</v>
      </c>
      <c r="O100">
        <v>0</v>
      </c>
      <c r="P100">
        <v>1</v>
      </c>
      <c r="Q100">
        <v>0.47</v>
      </c>
      <c r="R100">
        <v>1.1100000000000001</v>
      </c>
      <c r="S100">
        <v>89</v>
      </c>
      <c r="T100">
        <v>41.4</v>
      </c>
      <c r="U100">
        <v>98.89</v>
      </c>
      <c r="V100">
        <v>1</v>
      </c>
      <c r="W100" t="s">
        <v>214</v>
      </c>
      <c r="X100" t="s">
        <v>163</v>
      </c>
      <c r="Y100" t="s">
        <v>215</v>
      </c>
      <c r="Z100">
        <v>57</v>
      </c>
      <c r="AA100">
        <v>26.51</v>
      </c>
      <c r="AB100">
        <v>64.040000000000006</v>
      </c>
      <c r="AC100">
        <v>2</v>
      </c>
      <c r="AD100" t="s">
        <v>214</v>
      </c>
      <c r="AE100" t="s">
        <v>164</v>
      </c>
      <c r="AF100" t="s">
        <v>216</v>
      </c>
      <c r="AG100">
        <v>0</v>
      </c>
      <c r="AH100">
        <v>0</v>
      </c>
      <c r="AI100">
        <v>0</v>
      </c>
      <c r="AJ100">
        <v>3</v>
      </c>
      <c r="AK100" t="s">
        <v>217</v>
      </c>
      <c r="AL100" t="s">
        <v>165</v>
      </c>
      <c r="AM100" t="s">
        <v>218</v>
      </c>
      <c r="AN100">
        <v>17</v>
      </c>
      <c r="AO100">
        <v>7.91</v>
      </c>
      <c r="AP100">
        <v>19.100000000000001</v>
      </c>
      <c r="AQ100">
        <v>4</v>
      </c>
      <c r="AR100" t="s">
        <v>214</v>
      </c>
      <c r="AS100" t="s">
        <v>166</v>
      </c>
      <c r="AT100" t="s">
        <v>219</v>
      </c>
      <c r="AU100">
        <v>1</v>
      </c>
      <c r="AV100">
        <v>0.47</v>
      </c>
      <c r="AW100">
        <v>1.1200000000000001</v>
      </c>
      <c r="AX100">
        <v>5</v>
      </c>
      <c r="AY100" t="s">
        <v>214</v>
      </c>
      <c r="AZ100" t="s">
        <v>167</v>
      </c>
      <c r="BA100" t="s">
        <v>220</v>
      </c>
      <c r="BB100">
        <v>0</v>
      </c>
      <c r="BC100">
        <v>0</v>
      </c>
      <c r="BD100">
        <v>0</v>
      </c>
      <c r="BE100">
        <v>6</v>
      </c>
      <c r="BF100" t="s">
        <v>214</v>
      </c>
      <c r="BG100" t="s">
        <v>168</v>
      </c>
      <c r="BH100" t="s">
        <v>221</v>
      </c>
      <c r="BI100">
        <v>0</v>
      </c>
      <c r="BJ100">
        <v>0</v>
      </c>
      <c r="BK100">
        <v>0</v>
      </c>
      <c r="BL100">
        <v>7</v>
      </c>
      <c r="BM100" t="s">
        <v>214</v>
      </c>
      <c r="BN100" t="s">
        <v>169</v>
      </c>
      <c r="BO100" t="s">
        <v>222</v>
      </c>
      <c r="BP100">
        <v>2</v>
      </c>
      <c r="BQ100">
        <v>0.93</v>
      </c>
      <c r="BR100">
        <v>2.25</v>
      </c>
      <c r="BS100">
        <v>8</v>
      </c>
      <c r="BT100" t="s">
        <v>214</v>
      </c>
      <c r="BU100" t="s">
        <v>170</v>
      </c>
      <c r="BV100" t="s">
        <v>223</v>
      </c>
      <c r="BW100">
        <v>12</v>
      </c>
      <c r="BX100">
        <v>5.58</v>
      </c>
      <c r="BY100">
        <v>13.48</v>
      </c>
    </row>
    <row r="101" spans="1:98">
      <c r="A101" t="s">
        <v>38</v>
      </c>
      <c r="B101" t="s">
        <v>39</v>
      </c>
      <c r="C101">
        <v>1</v>
      </c>
      <c r="D101" t="s">
        <v>40</v>
      </c>
      <c r="E101">
        <v>30</v>
      </c>
      <c r="F101" t="s">
        <v>62</v>
      </c>
      <c r="G101">
        <v>2</v>
      </c>
      <c r="H101">
        <v>57</v>
      </c>
      <c r="I101">
        <v>22</v>
      </c>
      <c r="J101">
        <v>38.6</v>
      </c>
      <c r="K101">
        <v>35</v>
      </c>
      <c r="L101">
        <v>61.4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35</v>
      </c>
      <c r="T101">
        <v>61.4</v>
      </c>
      <c r="U101">
        <v>100</v>
      </c>
      <c r="V101">
        <v>1</v>
      </c>
      <c r="W101" t="s">
        <v>214</v>
      </c>
      <c r="X101" t="s">
        <v>163</v>
      </c>
      <c r="Y101" t="s">
        <v>215</v>
      </c>
      <c r="Z101">
        <v>15</v>
      </c>
      <c r="AA101">
        <v>26.32</v>
      </c>
      <c r="AB101">
        <v>42.86</v>
      </c>
      <c r="AC101">
        <v>2</v>
      </c>
      <c r="AD101" t="s">
        <v>214</v>
      </c>
      <c r="AE101" t="s">
        <v>164</v>
      </c>
      <c r="AF101" t="s">
        <v>216</v>
      </c>
      <c r="AG101">
        <v>0</v>
      </c>
      <c r="AH101">
        <v>0</v>
      </c>
      <c r="AI101">
        <v>0</v>
      </c>
      <c r="AJ101">
        <v>3</v>
      </c>
      <c r="AK101" t="s">
        <v>217</v>
      </c>
      <c r="AL101" t="s">
        <v>165</v>
      </c>
      <c r="AM101" t="s">
        <v>218</v>
      </c>
      <c r="AN101">
        <v>3</v>
      </c>
      <c r="AO101">
        <v>5.26</v>
      </c>
      <c r="AP101">
        <v>8.57</v>
      </c>
      <c r="AQ101">
        <v>4</v>
      </c>
      <c r="AR101" t="s">
        <v>214</v>
      </c>
      <c r="AS101" t="s">
        <v>166</v>
      </c>
      <c r="AT101" t="s">
        <v>219</v>
      </c>
      <c r="AU101">
        <v>0</v>
      </c>
      <c r="AV101">
        <v>0</v>
      </c>
      <c r="AW101">
        <v>0</v>
      </c>
      <c r="AX101">
        <v>5</v>
      </c>
      <c r="AY101" t="s">
        <v>214</v>
      </c>
      <c r="AZ101" t="s">
        <v>167</v>
      </c>
      <c r="BA101" t="s">
        <v>220</v>
      </c>
      <c r="BB101">
        <v>0</v>
      </c>
      <c r="BC101">
        <v>0</v>
      </c>
      <c r="BD101">
        <v>0</v>
      </c>
      <c r="BE101">
        <v>6</v>
      </c>
      <c r="BF101" t="s">
        <v>214</v>
      </c>
      <c r="BG101" t="s">
        <v>168</v>
      </c>
      <c r="BH101" t="s">
        <v>221</v>
      </c>
      <c r="BI101">
        <v>0</v>
      </c>
      <c r="BJ101">
        <v>0</v>
      </c>
      <c r="BK101">
        <v>0</v>
      </c>
      <c r="BL101">
        <v>7</v>
      </c>
      <c r="BM101" t="s">
        <v>214</v>
      </c>
      <c r="BN101" t="s">
        <v>169</v>
      </c>
      <c r="BO101" t="s">
        <v>222</v>
      </c>
      <c r="BP101">
        <v>0</v>
      </c>
      <c r="BQ101">
        <v>0</v>
      </c>
      <c r="BR101">
        <v>0</v>
      </c>
      <c r="BS101">
        <v>8</v>
      </c>
      <c r="BT101" t="s">
        <v>214</v>
      </c>
      <c r="BU101" t="s">
        <v>170</v>
      </c>
      <c r="BV101" t="s">
        <v>223</v>
      </c>
      <c r="BW101">
        <v>17</v>
      </c>
      <c r="BX101">
        <v>29.82</v>
      </c>
      <c r="BY101">
        <v>48.57</v>
      </c>
    </row>
    <row r="102" spans="1:98">
      <c r="A102" t="s">
        <v>38</v>
      </c>
      <c r="B102" t="s">
        <v>39</v>
      </c>
      <c r="C102">
        <v>1</v>
      </c>
      <c r="D102" t="s">
        <v>40</v>
      </c>
      <c r="E102">
        <v>31</v>
      </c>
      <c r="F102" t="s">
        <v>63</v>
      </c>
      <c r="G102">
        <v>1</v>
      </c>
      <c r="H102">
        <v>857</v>
      </c>
      <c r="I102">
        <v>422</v>
      </c>
      <c r="J102">
        <v>49.24</v>
      </c>
      <c r="K102">
        <v>435</v>
      </c>
      <c r="L102">
        <v>50.76</v>
      </c>
      <c r="M102">
        <v>3</v>
      </c>
      <c r="N102">
        <v>0.35</v>
      </c>
      <c r="O102">
        <v>0.69</v>
      </c>
      <c r="P102">
        <v>2</v>
      </c>
      <c r="Q102">
        <v>0.23</v>
      </c>
      <c r="R102">
        <v>0.46</v>
      </c>
      <c r="S102">
        <v>430</v>
      </c>
      <c r="T102">
        <v>50.18</v>
      </c>
      <c r="U102">
        <v>98.85</v>
      </c>
      <c r="V102">
        <v>1</v>
      </c>
      <c r="W102" t="s">
        <v>214</v>
      </c>
      <c r="X102" t="s">
        <v>163</v>
      </c>
      <c r="Y102" t="s">
        <v>215</v>
      </c>
      <c r="Z102">
        <v>115</v>
      </c>
      <c r="AA102">
        <v>13.42</v>
      </c>
      <c r="AB102">
        <v>26.74</v>
      </c>
      <c r="AC102">
        <v>2</v>
      </c>
      <c r="AD102" t="s">
        <v>214</v>
      </c>
      <c r="AE102" t="s">
        <v>164</v>
      </c>
      <c r="AF102" t="s">
        <v>216</v>
      </c>
      <c r="AG102">
        <v>6</v>
      </c>
      <c r="AH102">
        <v>0.7</v>
      </c>
      <c r="AI102">
        <v>1.4</v>
      </c>
      <c r="AJ102">
        <v>3</v>
      </c>
      <c r="AK102" t="s">
        <v>217</v>
      </c>
      <c r="AL102" t="s">
        <v>165</v>
      </c>
      <c r="AM102" t="s">
        <v>218</v>
      </c>
      <c r="AN102">
        <v>233</v>
      </c>
      <c r="AO102">
        <v>27.19</v>
      </c>
      <c r="AP102">
        <v>54.19</v>
      </c>
      <c r="AQ102">
        <v>4</v>
      </c>
      <c r="AR102" t="s">
        <v>214</v>
      </c>
      <c r="AS102" t="s">
        <v>166</v>
      </c>
      <c r="AT102" t="s">
        <v>219</v>
      </c>
      <c r="AU102">
        <v>10</v>
      </c>
      <c r="AV102">
        <v>1.17</v>
      </c>
      <c r="AW102">
        <v>2.33</v>
      </c>
      <c r="AX102">
        <v>5</v>
      </c>
      <c r="AY102" t="s">
        <v>214</v>
      </c>
      <c r="AZ102" t="s">
        <v>167</v>
      </c>
      <c r="BA102" t="s">
        <v>220</v>
      </c>
      <c r="BB102">
        <v>2</v>
      </c>
      <c r="BC102">
        <v>0.23</v>
      </c>
      <c r="BD102">
        <v>0.47</v>
      </c>
      <c r="BE102">
        <v>6</v>
      </c>
      <c r="BF102" t="s">
        <v>214</v>
      </c>
      <c r="BG102" t="s">
        <v>168</v>
      </c>
      <c r="BH102" t="s">
        <v>221</v>
      </c>
      <c r="BI102">
        <v>14</v>
      </c>
      <c r="BJ102">
        <v>1.63</v>
      </c>
      <c r="BK102">
        <v>3.26</v>
      </c>
      <c r="BL102">
        <v>7</v>
      </c>
      <c r="BM102" t="s">
        <v>214</v>
      </c>
      <c r="BN102" t="s">
        <v>169</v>
      </c>
      <c r="BO102" t="s">
        <v>222</v>
      </c>
      <c r="BP102">
        <v>4</v>
      </c>
      <c r="BQ102">
        <v>0.47</v>
      </c>
      <c r="BR102">
        <v>0.93</v>
      </c>
      <c r="BS102">
        <v>8</v>
      </c>
      <c r="BT102" t="s">
        <v>214</v>
      </c>
      <c r="BU102" t="s">
        <v>170</v>
      </c>
      <c r="BV102" t="s">
        <v>223</v>
      </c>
      <c r="BW102">
        <v>46</v>
      </c>
      <c r="BX102">
        <v>5.37</v>
      </c>
      <c r="BY102">
        <v>10.7</v>
      </c>
    </row>
    <row r="103" spans="1:98">
      <c r="A103" t="s">
        <v>38</v>
      </c>
      <c r="B103" t="s">
        <v>39</v>
      </c>
      <c r="C103">
        <v>1</v>
      </c>
      <c r="D103" t="s">
        <v>40</v>
      </c>
      <c r="E103">
        <v>31</v>
      </c>
      <c r="F103" t="s">
        <v>63</v>
      </c>
      <c r="G103">
        <v>2</v>
      </c>
      <c r="H103">
        <v>757</v>
      </c>
      <c r="I103">
        <v>309</v>
      </c>
      <c r="J103">
        <v>40.82</v>
      </c>
      <c r="K103">
        <v>448</v>
      </c>
      <c r="L103">
        <v>59.18</v>
      </c>
      <c r="M103">
        <v>5</v>
      </c>
      <c r="N103">
        <v>0.66</v>
      </c>
      <c r="O103">
        <v>1.1200000000000001</v>
      </c>
      <c r="P103">
        <v>7</v>
      </c>
      <c r="Q103">
        <v>0.92</v>
      </c>
      <c r="R103">
        <v>1.56</v>
      </c>
      <c r="S103">
        <v>436</v>
      </c>
      <c r="T103">
        <v>57.6</v>
      </c>
      <c r="U103">
        <v>97.32</v>
      </c>
      <c r="V103">
        <v>1</v>
      </c>
      <c r="W103" t="s">
        <v>214</v>
      </c>
      <c r="X103" t="s">
        <v>163</v>
      </c>
      <c r="Y103" t="s">
        <v>215</v>
      </c>
      <c r="Z103">
        <v>67</v>
      </c>
      <c r="AA103">
        <v>8.85</v>
      </c>
      <c r="AB103">
        <v>15.37</v>
      </c>
      <c r="AC103">
        <v>2</v>
      </c>
      <c r="AD103" t="s">
        <v>214</v>
      </c>
      <c r="AE103" t="s">
        <v>164</v>
      </c>
      <c r="AF103" t="s">
        <v>216</v>
      </c>
      <c r="AG103">
        <v>4</v>
      </c>
      <c r="AH103">
        <v>0.53</v>
      </c>
      <c r="AI103">
        <v>0.92</v>
      </c>
      <c r="AJ103">
        <v>3</v>
      </c>
      <c r="AK103" t="s">
        <v>217</v>
      </c>
      <c r="AL103" t="s">
        <v>165</v>
      </c>
      <c r="AM103" t="s">
        <v>218</v>
      </c>
      <c r="AN103">
        <v>262</v>
      </c>
      <c r="AO103">
        <v>34.61</v>
      </c>
      <c r="AP103">
        <v>60.09</v>
      </c>
      <c r="AQ103">
        <v>4</v>
      </c>
      <c r="AR103" t="s">
        <v>214</v>
      </c>
      <c r="AS103" t="s">
        <v>166</v>
      </c>
      <c r="AT103" t="s">
        <v>219</v>
      </c>
      <c r="AU103">
        <v>6</v>
      </c>
      <c r="AV103">
        <v>0.79</v>
      </c>
      <c r="AW103">
        <v>1.38</v>
      </c>
      <c r="AX103">
        <v>5</v>
      </c>
      <c r="AY103" t="s">
        <v>214</v>
      </c>
      <c r="AZ103" t="s">
        <v>167</v>
      </c>
      <c r="BA103" t="s">
        <v>220</v>
      </c>
      <c r="BB103">
        <v>0</v>
      </c>
      <c r="BC103">
        <v>0</v>
      </c>
      <c r="BD103">
        <v>0</v>
      </c>
      <c r="BE103">
        <v>6</v>
      </c>
      <c r="BF103" t="s">
        <v>214</v>
      </c>
      <c r="BG103" t="s">
        <v>168</v>
      </c>
      <c r="BH103" t="s">
        <v>221</v>
      </c>
      <c r="BI103">
        <v>22</v>
      </c>
      <c r="BJ103">
        <v>2.91</v>
      </c>
      <c r="BK103">
        <v>5.05</v>
      </c>
      <c r="BL103">
        <v>7</v>
      </c>
      <c r="BM103" t="s">
        <v>214</v>
      </c>
      <c r="BN103" t="s">
        <v>169</v>
      </c>
      <c r="BO103" t="s">
        <v>222</v>
      </c>
      <c r="BP103">
        <v>8</v>
      </c>
      <c r="BQ103">
        <v>1.06</v>
      </c>
      <c r="BR103">
        <v>1.83</v>
      </c>
      <c r="BS103">
        <v>8</v>
      </c>
      <c r="BT103" t="s">
        <v>214</v>
      </c>
      <c r="BU103" t="s">
        <v>170</v>
      </c>
      <c r="BV103" t="s">
        <v>223</v>
      </c>
      <c r="BW103">
        <v>67</v>
      </c>
      <c r="BX103">
        <v>8.85</v>
      </c>
      <c r="BY103">
        <v>15.37</v>
      </c>
    </row>
    <row r="104" spans="1:98">
      <c r="A104" t="s">
        <v>38</v>
      </c>
      <c r="B104" t="s">
        <v>39</v>
      </c>
      <c r="C104">
        <v>1</v>
      </c>
      <c r="D104" t="s">
        <v>40</v>
      </c>
      <c r="E104">
        <v>31</v>
      </c>
      <c r="F104" t="s">
        <v>63</v>
      </c>
      <c r="G104">
        <v>3</v>
      </c>
      <c r="H104">
        <v>340</v>
      </c>
      <c r="I104">
        <v>136</v>
      </c>
      <c r="J104">
        <v>40</v>
      </c>
      <c r="K104">
        <v>204</v>
      </c>
      <c r="L104">
        <v>60</v>
      </c>
      <c r="M104">
        <v>1</v>
      </c>
      <c r="N104">
        <v>0.28999999999999998</v>
      </c>
      <c r="O104">
        <v>0.49</v>
      </c>
      <c r="P104">
        <v>2</v>
      </c>
      <c r="Q104">
        <v>0.59</v>
      </c>
      <c r="R104">
        <v>0.98</v>
      </c>
      <c r="S104">
        <v>201</v>
      </c>
      <c r="T104">
        <v>59.12</v>
      </c>
      <c r="U104">
        <v>98.53</v>
      </c>
      <c r="V104">
        <v>1</v>
      </c>
      <c r="W104" t="s">
        <v>214</v>
      </c>
      <c r="X104" t="s">
        <v>163</v>
      </c>
      <c r="Y104" t="s">
        <v>215</v>
      </c>
      <c r="Z104">
        <v>33</v>
      </c>
      <c r="AA104">
        <v>9.7100000000000009</v>
      </c>
      <c r="AB104">
        <v>16.420000000000002</v>
      </c>
      <c r="AC104">
        <v>2</v>
      </c>
      <c r="AD104" t="s">
        <v>214</v>
      </c>
      <c r="AE104" t="s">
        <v>164</v>
      </c>
      <c r="AF104" t="s">
        <v>216</v>
      </c>
      <c r="AG104">
        <v>0</v>
      </c>
      <c r="AH104">
        <v>0</v>
      </c>
      <c r="AI104">
        <v>0</v>
      </c>
      <c r="AJ104">
        <v>3</v>
      </c>
      <c r="AK104" t="s">
        <v>217</v>
      </c>
      <c r="AL104" t="s">
        <v>165</v>
      </c>
      <c r="AM104" t="s">
        <v>218</v>
      </c>
      <c r="AN104">
        <v>98</v>
      </c>
      <c r="AO104">
        <v>28.82</v>
      </c>
      <c r="AP104">
        <v>48.76</v>
      </c>
      <c r="AQ104">
        <v>4</v>
      </c>
      <c r="AR104" t="s">
        <v>214</v>
      </c>
      <c r="AS104" t="s">
        <v>166</v>
      </c>
      <c r="AT104" t="s">
        <v>219</v>
      </c>
      <c r="AU104">
        <v>0</v>
      </c>
      <c r="AV104">
        <v>0</v>
      </c>
      <c r="AW104">
        <v>0</v>
      </c>
      <c r="AX104">
        <v>5</v>
      </c>
      <c r="AY104" t="s">
        <v>214</v>
      </c>
      <c r="AZ104" t="s">
        <v>167</v>
      </c>
      <c r="BA104" t="s">
        <v>220</v>
      </c>
      <c r="BB104">
        <v>1</v>
      </c>
      <c r="BC104">
        <v>0.28999999999999998</v>
      </c>
      <c r="BD104">
        <v>0.5</v>
      </c>
      <c r="BE104">
        <v>6</v>
      </c>
      <c r="BF104" t="s">
        <v>214</v>
      </c>
      <c r="BG104" t="s">
        <v>168</v>
      </c>
      <c r="BH104" t="s">
        <v>221</v>
      </c>
      <c r="BI104">
        <v>22</v>
      </c>
      <c r="BJ104">
        <v>6.47</v>
      </c>
      <c r="BK104">
        <v>10.95</v>
      </c>
      <c r="BL104">
        <v>7</v>
      </c>
      <c r="BM104" t="s">
        <v>214</v>
      </c>
      <c r="BN104" t="s">
        <v>169</v>
      </c>
      <c r="BO104" t="s">
        <v>222</v>
      </c>
      <c r="BP104">
        <v>1</v>
      </c>
      <c r="BQ104">
        <v>0.28999999999999998</v>
      </c>
      <c r="BR104">
        <v>0.5</v>
      </c>
      <c r="BS104">
        <v>8</v>
      </c>
      <c r="BT104" t="s">
        <v>214</v>
      </c>
      <c r="BU104" t="s">
        <v>170</v>
      </c>
      <c r="BV104" t="s">
        <v>223</v>
      </c>
      <c r="BW104">
        <v>46</v>
      </c>
      <c r="BX104">
        <v>13.53</v>
      </c>
      <c r="BY104">
        <v>22.89</v>
      </c>
    </row>
    <row r="105" spans="1:98">
      <c r="A105" t="s">
        <v>38</v>
      </c>
      <c r="B105" t="s">
        <v>39</v>
      </c>
      <c r="C105">
        <v>1</v>
      </c>
      <c r="D105" t="s">
        <v>40</v>
      </c>
      <c r="E105">
        <v>31</v>
      </c>
      <c r="F105" t="s">
        <v>63</v>
      </c>
      <c r="G105">
        <v>4</v>
      </c>
      <c r="H105">
        <v>171</v>
      </c>
      <c r="I105">
        <v>63</v>
      </c>
      <c r="J105">
        <v>36.840000000000003</v>
      </c>
      <c r="K105">
        <v>108</v>
      </c>
      <c r="L105">
        <v>63.16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108</v>
      </c>
      <c r="T105">
        <v>63.16</v>
      </c>
      <c r="U105">
        <v>100</v>
      </c>
      <c r="V105">
        <v>1</v>
      </c>
      <c r="W105" t="s">
        <v>214</v>
      </c>
      <c r="X105" t="s">
        <v>163</v>
      </c>
      <c r="Y105" t="s">
        <v>215</v>
      </c>
      <c r="Z105">
        <v>32</v>
      </c>
      <c r="AA105">
        <v>18.71</v>
      </c>
      <c r="AB105">
        <v>29.63</v>
      </c>
      <c r="AC105">
        <v>2</v>
      </c>
      <c r="AD105" t="s">
        <v>214</v>
      </c>
      <c r="AE105" t="s">
        <v>164</v>
      </c>
      <c r="AF105" t="s">
        <v>216</v>
      </c>
      <c r="AG105">
        <v>0</v>
      </c>
      <c r="AH105">
        <v>0</v>
      </c>
      <c r="AI105">
        <v>0</v>
      </c>
      <c r="AJ105">
        <v>3</v>
      </c>
      <c r="AK105" t="s">
        <v>217</v>
      </c>
      <c r="AL105" t="s">
        <v>165</v>
      </c>
      <c r="AM105" t="s">
        <v>218</v>
      </c>
      <c r="AN105">
        <v>63</v>
      </c>
      <c r="AO105">
        <v>36.840000000000003</v>
      </c>
      <c r="AP105">
        <v>58.33</v>
      </c>
      <c r="AQ105">
        <v>4</v>
      </c>
      <c r="AR105" t="s">
        <v>214</v>
      </c>
      <c r="AS105" t="s">
        <v>166</v>
      </c>
      <c r="AT105" t="s">
        <v>219</v>
      </c>
      <c r="AU105">
        <v>0</v>
      </c>
      <c r="AV105">
        <v>0</v>
      </c>
      <c r="AW105">
        <v>0</v>
      </c>
      <c r="AX105">
        <v>5</v>
      </c>
      <c r="AY105" t="s">
        <v>214</v>
      </c>
      <c r="AZ105" t="s">
        <v>167</v>
      </c>
      <c r="BA105" t="s">
        <v>220</v>
      </c>
      <c r="BB105">
        <v>0</v>
      </c>
      <c r="BC105">
        <v>0</v>
      </c>
      <c r="BD105">
        <v>0</v>
      </c>
      <c r="BE105">
        <v>6</v>
      </c>
      <c r="BF105" t="s">
        <v>214</v>
      </c>
      <c r="BG105" t="s">
        <v>168</v>
      </c>
      <c r="BH105" t="s">
        <v>221</v>
      </c>
      <c r="BI105">
        <v>6</v>
      </c>
      <c r="BJ105">
        <v>3.51</v>
      </c>
      <c r="BK105">
        <v>5.56</v>
      </c>
      <c r="BL105">
        <v>7</v>
      </c>
      <c r="BM105" t="s">
        <v>214</v>
      </c>
      <c r="BN105" t="s">
        <v>169</v>
      </c>
      <c r="BO105" t="s">
        <v>222</v>
      </c>
      <c r="BP105">
        <v>2</v>
      </c>
      <c r="BQ105">
        <v>1.17</v>
      </c>
      <c r="BR105">
        <v>1.85</v>
      </c>
      <c r="BS105">
        <v>8</v>
      </c>
      <c r="BT105" t="s">
        <v>214</v>
      </c>
      <c r="BU105" t="s">
        <v>170</v>
      </c>
      <c r="BV105" t="s">
        <v>223</v>
      </c>
      <c r="BW105">
        <v>5</v>
      </c>
      <c r="BX105">
        <v>2.92</v>
      </c>
      <c r="BY105">
        <v>4.63</v>
      </c>
    </row>
    <row r="106" spans="1:98">
      <c r="A106" t="s">
        <v>38</v>
      </c>
      <c r="B106" t="s">
        <v>39</v>
      </c>
      <c r="C106">
        <v>1</v>
      </c>
      <c r="D106" t="s">
        <v>40</v>
      </c>
      <c r="E106">
        <v>31</v>
      </c>
      <c r="F106" t="s">
        <v>63</v>
      </c>
      <c r="G106">
        <v>5</v>
      </c>
      <c r="H106">
        <v>131</v>
      </c>
      <c r="I106">
        <v>44</v>
      </c>
      <c r="J106">
        <v>33.590000000000003</v>
      </c>
      <c r="K106">
        <v>87</v>
      </c>
      <c r="L106">
        <v>66.41</v>
      </c>
      <c r="M106">
        <v>2</v>
      </c>
      <c r="N106">
        <v>1.53</v>
      </c>
      <c r="O106">
        <v>2.2999999999999998</v>
      </c>
      <c r="P106">
        <v>0</v>
      </c>
      <c r="Q106">
        <v>0</v>
      </c>
      <c r="R106">
        <v>0</v>
      </c>
      <c r="S106">
        <v>85</v>
      </c>
      <c r="T106">
        <v>64.89</v>
      </c>
      <c r="U106">
        <v>97.7</v>
      </c>
      <c r="V106">
        <v>1</v>
      </c>
      <c r="W106" t="s">
        <v>214</v>
      </c>
      <c r="X106" t="s">
        <v>163</v>
      </c>
      <c r="Y106" t="s">
        <v>215</v>
      </c>
      <c r="Z106">
        <v>25</v>
      </c>
      <c r="AA106">
        <v>19.079999999999998</v>
      </c>
      <c r="AB106">
        <v>29.41</v>
      </c>
      <c r="AC106">
        <v>2</v>
      </c>
      <c r="AD106" t="s">
        <v>214</v>
      </c>
      <c r="AE106" t="s">
        <v>164</v>
      </c>
      <c r="AF106" t="s">
        <v>216</v>
      </c>
      <c r="AG106">
        <v>0</v>
      </c>
      <c r="AH106">
        <v>0</v>
      </c>
      <c r="AI106">
        <v>0</v>
      </c>
      <c r="AJ106">
        <v>3</v>
      </c>
      <c r="AK106" t="s">
        <v>217</v>
      </c>
      <c r="AL106" t="s">
        <v>165</v>
      </c>
      <c r="AM106" t="s">
        <v>218</v>
      </c>
      <c r="AN106">
        <v>51</v>
      </c>
      <c r="AO106">
        <v>38.93</v>
      </c>
      <c r="AP106">
        <v>60</v>
      </c>
      <c r="AQ106">
        <v>4</v>
      </c>
      <c r="AR106" t="s">
        <v>214</v>
      </c>
      <c r="AS106" t="s">
        <v>166</v>
      </c>
      <c r="AT106" t="s">
        <v>219</v>
      </c>
      <c r="AU106">
        <v>0</v>
      </c>
      <c r="AV106">
        <v>0</v>
      </c>
      <c r="AW106">
        <v>0</v>
      </c>
      <c r="AX106">
        <v>5</v>
      </c>
      <c r="AY106" t="s">
        <v>214</v>
      </c>
      <c r="AZ106" t="s">
        <v>167</v>
      </c>
      <c r="BA106" t="s">
        <v>220</v>
      </c>
      <c r="BB106">
        <v>0</v>
      </c>
      <c r="BC106">
        <v>0</v>
      </c>
      <c r="BD106">
        <v>0</v>
      </c>
      <c r="BE106">
        <v>6</v>
      </c>
      <c r="BF106" t="s">
        <v>214</v>
      </c>
      <c r="BG106" t="s">
        <v>168</v>
      </c>
      <c r="BH106" t="s">
        <v>221</v>
      </c>
      <c r="BI106">
        <v>1</v>
      </c>
      <c r="BJ106">
        <v>0.76</v>
      </c>
      <c r="BK106">
        <v>1.18</v>
      </c>
      <c r="BL106">
        <v>7</v>
      </c>
      <c r="BM106" t="s">
        <v>214</v>
      </c>
      <c r="BN106" t="s">
        <v>169</v>
      </c>
      <c r="BO106" t="s">
        <v>222</v>
      </c>
      <c r="BP106">
        <v>0</v>
      </c>
      <c r="BQ106">
        <v>0</v>
      </c>
      <c r="BR106">
        <v>0</v>
      </c>
      <c r="BS106">
        <v>8</v>
      </c>
      <c r="BT106" t="s">
        <v>214</v>
      </c>
      <c r="BU106" t="s">
        <v>170</v>
      </c>
      <c r="BV106" t="s">
        <v>223</v>
      </c>
      <c r="BW106">
        <v>8</v>
      </c>
      <c r="BX106">
        <v>6.11</v>
      </c>
      <c r="BY106">
        <v>9.41</v>
      </c>
    </row>
    <row r="107" spans="1:98">
      <c r="A107" t="s">
        <v>38</v>
      </c>
      <c r="B107" t="s">
        <v>39</v>
      </c>
      <c r="C107">
        <v>1</v>
      </c>
      <c r="D107" t="s">
        <v>40</v>
      </c>
      <c r="E107">
        <v>32</v>
      </c>
      <c r="F107" t="s">
        <v>64</v>
      </c>
      <c r="G107">
        <v>1</v>
      </c>
      <c r="H107">
        <v>157</v>
      </c>
      <c r="I107">
        <v>64</v>
      </c>
      <c r="J107">
        <v>40.76</v>
      </c>
      <c r="K107">
        <v>93</v>
      </c>
      <c r="L107">
        <v>59.24</v>
      </c>
      <c r="M107">
        <v>2</v>
      </c>
      <c r="N107">
        <v>1.27</v>
      </c>
      <c r="O107">
        <v>2.15</v>
      </c>
      <c r="P107">
        <v>1</v>
      </c>
      <c r="Q107">
        <v>0.64</v>
      </c>
      <c r="R107">
        <v>1.08</v>
      </c>
      <c r="S107">
        <v>90</v>
      </c>
      <c r="T107">
        <v>57.32</v>
      </c>
      <c r="U107">
        <v>96.77</v>
      </c>
      <c r="V107">
        <v>1</v>
      </c>
      <c r="W107" t="s">
        <v>214</v>
      </c>
      <c r="X107" t="s">
        <v>163</v>
      </c>
      <c r="Y107" t="s">
        <v>215</v>
      </c>
      <c r="Z107">
        <v>14</v>
      </c>
      <c r="AA107">
        <v>8.92</v>
      </c>
      <c r="AB107">
        <v>15.56</v>
      </c>
      <c r="AC107">
        <v>2</v>
      </c>
      <c r="AD107" t="s">
        <v>214</v>
      </c>
      <c r="AE107" t="s">
        <v>164</v>
      </c>
      <c r="AF107" t="s">
        <v>216</v>
      </c>
      <c r="AG107">
        <v>28</v>
      </c>
      <c r="AH107">
        <v>17.829999999999998</v>
      </c>
      <c r="AI107">
        <v>31.11</v>
      </c>
      <c r="AJ107">
        <v>3</v>
      </c>
      <c r="AK107" t="s">
        <v>217</v>
      </c>
      <c r="AL107" t="s">
        <v>165</v>
      </c>
      <c r="AM107" t="s">
        <v>218</v>
      </c>
      <c r="AN107">
        <v>35</v>
      </c>
      <c r="AO107">
        <v>22.29</v>
      </c>
      <c r="AP107">
        <v>38.89</v>
      </c>
      <c r="AQ107">
        <v>4</v>
      </c>
      <c r="AR107" t="s">
        <v>214</v>
      </c>
      <c r="AS107" t="s">
        <v>166</v>
      </c>
      <c r="AT107" t="s">
        <v>219</v>
      </c>
      <c r="AU107">
        <v>2</v>
      </c>
      <c r="AV107">
        <v>1.27</v>
      </c>
      <c r="AW107">
        <v>2.2200000000000002</v>
      </c>
      <c r="AX107">
        <v>5</v>
      </c>
      <c r="AY107" t="s">
        <v>214</v>
      </c>
      <c r="AZ107" t="s">
        <v>167</v>
      </c>
      <c r="BA107" t="s">
        <v>220</v>
      </c>
      <c r="BB107">
        <v>1</v>
      </c>
      <c r="BC107">
        <v>0.64</v>
      </c>
      <c r="BD107">
        <v>1.1100000000000001</v>
      </c>
      <c r="BE107">
        <v>6</v>
      </c>
      <c r="BF107" t="s">
        <v>214</v>
      </c>
      <c r="BG107" t="s">
        <v>168</v>
      </c>
      <c r="BH107" t="s">
        <v>221</v>
      </c>
      <c r="BI107">
        <v>2</v>
      </c>
      <c r="BJ107">
        <v>1.27</v>
      </c>
      <c r="BK107">
        <v>2.2200000000000002</v>
      </c>
      <c r="BL107">
        <v>7</v>
      </c>
      <c r="BM107" t="s">
        <v>214</v>
      </c>
      <c r="BN107" t="s">
        <v>169</v>
      </c>
      <c r="BO107" t="s">
        <v>222</v>
      </c>
      <c r="BP107">
        <v>3</v>
      </c>
      <c r="BQ107">
        <v>1.91</v>
      </c>
      <c r="BR107">
        <v>3.33</v>
      </c>
      <c r="BS107">
        <v>8</v>
      </c>
      <c r="BT107" t="s">
        <v>214</v>
      </c>
      <c r="BU107" t="s">
        <v>170</v>
      </c>
      <c r="BV107" t="s">
        <v>223</v>
      </c>
      <c r="BW107">
        <v>5</v>
      </c>
      <c r="BX107">
        <v>3.18</v>
      </c>
      <c r="BY107">
        <v>5.56</v>
      </c>
    </row>
    <row r="108" spans="1:98">
      <c r="A108" t="s">
        <v>38</v>
      </c>
      <c r="B108" t="s">
        <v>39</v>
      </c>
      <c r="C108">
        <v>1</v>
      </c>
      <c r="D108" t="s">
        <v>40</v>
      </c>
      <c r="E108">
        <v>32</v>
      </c>
      <c r="F108" t="s">
        <v>64</v>
      </c>
      <c r="G108">
        <v>2</v>
      </c>
      <c r="H108">
        <v>92</v>
      </c>
      <c r="I108">
        <v>46</v>
      </c>
      <c r="J108">
        <v>50</v>
      </c>
      <c r="K108">
        <v>46</v>
      </c>
      <c r="L108">
        <v>50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46</v>
      </c>
      <c r="T108">
        <v>50</v>
      </c>
      <c r="U108">
        <v>100</v>
      </c>
      <c r="V108">
        <v>1</v>
      </c>
      <c r="W108" t="s">
        <v>214</v>
      </c>
      <c r="X108" t="s">
        <v>163</v>
      </c>
      <c r="Y108" t="s">
        <v>215</v>
      </c>
      <c r="Z108">
        <v>22</v>
      </c>
      <c r="AA108">
        <v>23.91</v>
      </c>
      <c r="AB108">
        <v>47.83</v>
      </c>
      <c r="AC108">
        <v>2</v>
      </c>
      <c r="AD108" t="s">
        <v>214</v>
      </c>
      <c r="AE108" t="s">
        <v>164</v>
      </c>
      <c r="AF108" t="s">
        <v>216</v>
      </c>
      <c r="AG108">
        <v>0</v>
      </c>
      <c r="AH108">
        <v>0</v>
      </c>
      <c r="AI108">
        <v>0</v>
      </c>
      <c r="AJ108">
        <v>3</v>
      </c>
      <c r="AK108" t="s">
        <v>217</v>
      </c>
      <c r="AL108" t="s">
        <v>165</v>
      </c>
      <c r="AM108" t="s">
        <v>218</v>
      </c>
      <c r="AN108">
        <v>18</v>
      </c>
      <c r="AO108">
        <v>19.57</v>
      </c>
      <c r="AP108">
        <v>39.130000000000003</v>
      </c>
      <c r="AQ108">
        <v>4</v>
      </c>
      <c r="AR108" t="s">
        <v>214</v>
      </c>
      <c r="AS108" t="s">
        <v>166</v>
      </c>
      <c r="AT108" t="s">
        <v>219</v>
      </c>
      <c r="AU108">
        <v>0</v>
      </c>
      <c r="AV108">
        <v>0</v>
      </c>
      <c r="AW108">
        <v>0</v>
      </c>
      <c r="AX108">
        <v>5</v>
      </c>
      <c r="AY108" t="s">
        <v>214</v>
      </c>
      <c r="AZ108" t="s">
        <v>167</v>
      </c>
      <c r="BA108" t="s">
        <v>220</v>
      </c>
      <c r="BB108">
        <v>0</v>
      </c>
      <c r="BC108">
        <v>0</v>
      </c>
      <c r="BD108">
        <v>0</v>
      </c>
      <c r="BE108">
        <v>6</v>
      </c>
      <c r="BF108" t="s">
        <v>214</v>
      </c>
      <c r="BG108" t="s">
        <v>168</v>
      </c>
      <c r="BH108" t="s">
        <v>221</v>
      </c>
      <c r="BI108">
        <v>0</v>
      </c>
      <c r="BJ108">
        <v>0</v>
      </c>
      <c r="BK108">
        <v>0</v>
      </c>
      <c r="BL108">
        <v>7</v>
      </c>
      <c r="BM108" t="s">
        <v>214</v>
      </c>
      <c r="BN108" t="s">
        <v>169</v>
      </c>
      <c r="BO108" t="s">
        <v>222</v>
      </c>
      <c r="BP108">
        <v>4</v>
      </c>
      <c r="BQ108">
        <v>4.3499999999999996</v>
      </c>
      <c r="BR108">
        <v>8.6999999999999993</v>
      </c>
      <c r="BS108">
        <v>8</v>
      </c>
      <c r="BT108" t="s">
        <v>214</v>
      </c>
      <c r="BU108" t="s">
        <v>170</v>
      </c>
      <c r="BV108" t="s">
        <v>223</v>
      </c>
      <c r="BW108">
        <v>2</v>
      </c>
      <c r="BX108">
        <v>2.17</v>
      </c>
      <c r="BY108">
        <v>4.3499999999999996</v>
      </c>
    </row>
    <row r="109" spans="1:98">
      <c r="A109" t="s">
        <v>38</v>
      </c>
      <c r="B109" t="s">
        <v>39</v>
      </c>
      <c r="C109">
        <v>1</v>
      </c>
      <c r="D109" t="s">
        <v>40</v>
      </c>
      <c r="E109">
        <v>32</v>
      </c>
      <c r="F109" t="s">
        <v>64</v>
      </c>
      <c r="G109">
        <v>3</v>
      </c>
      <c r="H109">
        <v>44</v>
      </c>
      <c r="I109">
        <v>17</v>
      </c>
      <c r="J109">
        <v>38.64</v>
      </c>
      <c r="K109">
        <v>27</v>
      </c>
      <c r="L109">
        <v>61.36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27</v>
      </c>
      <c r="T109">
        <v>61.36</v>
      </c>
      <c r="U109">
        <v>100</v>
      </c>
      <c r="V109">
        <v>1</v>
      </c>
      <c r="W109" t="s">
        <v>214</v>
      </c>
      <c r="X109" t="s">
        <v>163</v>
      </c>
      <c r="Y109" t="s">
        <v>215</v>
      </c>
      <c r="Z109">
        <v>1</v>
      </c>
      <c r="AA109">
        <v>2.27</v>
      </c>
      <c r="AB109">
        <v>3.7</v>
      </c>
      <c r="AC109">
        <v>2</v>
      </c>
      <c r="AD109" t="s">
        <v>214</v>
      </c>
      <c r="AE109" t="s">
        <v>164</v>
      </c>
      <c r="AF109" t="s">
        <v>216</v>
      </c>
      <c r="AG109">
        <v>2</v>
      </c>
      <c r="AH109">
        <v>4.55</v>
      </c>
      <c r="AI109">
        <v>7.41</v>
      </c>
      <c r="AJ109">
        <v>3</v>
      </c>
      <c r="AK109" t="s">
        <v>217</v>
      </c>
      <c r="AL109" t="s">
        <v>165</v>
      </c>
      <c r="AM109" t="s">
        <v>218</v>
      </c>
      <c r="AN109">
        <v>17</v>
      </c>
      <c r="AO109">
        <v>38.64</v>
      </c>
      <c r="AP109">
        <v>62.96</v>
      </c>
      <c r="AQ109">
        <v>4</v>
      </c>
      <c r="AR109" t="s">
        <v>214</v>
      </c>
      <c r="AS109" t="s">
        <v>166</v>
      </c>
      <c r="AT109" t="s">
        <v>219</v>
      </c>
      <c r="AU109">
        <v>3</v>
      </c>
      <c r="AV109">
        <v>6.82</v>
      </c>
      <c r="AW109">
        <v>11.11</v>
      </c>
      <c r="AX109">
        <v>5</v>
      </c>
      <c r="AY109" t="s">
        <v>214</v>
      </c>
      <c r="AZ109" t="s">
        <v>167</v>
      </c>
      <c r="BA109" t="s">
        <v>220</v>
      </c>
      <c r="BB109">
        <v>0</v>
      </c>
      <c r="BC109">
        <v>0</v>
      </c>
      <c r="BD109">
        <v>0</v>
      </c>
      <c r="BE109">
        <v>6</v>
      </c>
      <c r="BF109" t="s">
        <v>214</v>
      </c>
      <c r="BG109" t="s">
        <v>168</v>
      </c>
      <c r="BH109" t="s">
        <v>221</v>
      </c>
      <c r="BI109">
        <v>0</v>
      </c>
      <c r="BJ109">
        <v>0</v>
      </c>
      <c r="BK109">
        <v>0</v>
      </c>
      <c r="BL109">
        <v>7</v>
      </c>
      <c r="BM109" t="s">
        <v>214</v>
      </c>
      <c r="BN109" t="s">
        <v>169</v>
      </c>
      <c r="BO109" t="s">
        <v>222</v>
      </c>
      <c r="BP109">
        <v>0</v>
      </c>
      <c r="BQ109">
        <v>0</v>
      </c>
      <c r="BR109">
        <v>0</v>
      </c>
      <c r="BS109">
        <v>8</v>
      </c>
      <c r="BT109" t="s">
        <v>214</v>
      </c>
      <c r="BU109" t="s">
        <v>170</v>
      </c>
      <c r="BV109" t="s">
        <v>223</v>
      </c>
      <c r="BW109">
        <v>4</v>
      </c>
      <c r="BX109">
        <v>9.09</v>
      </c>
      <c r="BY109">
        <v>14.81</v>
      </c>
    </row>
    <row r="110" spans="1:98">
      <c r="A110" t="s">
        <v>38</v>
      </c>
      <c r="B110" t="s">
        <v>39</v>
      </c>
      <c r="C110">
        <v>2</v>
      </c>
      <c r="D110" t="s">
        <v>53</v>
      </c>
      <c r="E110">
        <v>33</v>
      </c>
      <c r="F110" s="4" t="s">
        <v>65</v>
      </c>
      <c r="G110">
        <v>1</v>
      </c>
      <c r="H110">
        <v>973</v>
      </c>
      <c r="I110">
        <v>611</v>
      </c>
      <c r="J110">
        <v>62.8</v>
      </c>
      <c r="K110">
        <v>362</v>
      </c>
      <c r="L110">
        <v>37.200000000000003</v>
      </c>
      <c r="M110">
        <v>7</v>
      </c>
      <c r="N110">
        <v>0.72</v>
      </c>
      <c r="O110">
        <v>1.93</v>
      </c>
      <c r="P110">
        <v>3</v>
      </c>
      <c r="Q110">
        <v>0.31</v>
      </c>
      <c r="R110">
        <v>0.83</v>
      </c>
      <c r="S110">
        <v>352</v>
      </c>
      <c r="T110">
        <v>36.18</v>
      </c>
      <c r="U110">
        <v>97.24</v>
      </c>
      <c r="V110">
        <v>1</v>
      </c>
      <c r="W110" t="s">
        <v>217</v>
      </c>
      <c r="X110" t="s">
        <v>199</v>
      </c>
      <c r="Y110" t="s">
        <v>232</v>
      </c>
      <c r="Z110">
        <v>39</v>
      </c>
      <c r="AA110">
        <v>4.01</v>
      </c>
      <c r="AB110">
        <v>11.08</v>
      </c>
      <c r="AC110">
        <v>2</v>
      </c>
      <c r="AD110" t="s">
        <v>217</v>
      </c>
      <c r="AE110" t="s">
        <v>171</v>
      </c>
      <c r="AF110" t="s">
        <v>233</v>
      </c>
      <c r="AG110">
        <v>10</v>
      </c>
      <c r="AH110">
        <v>1.03</v>
      </c>
      <c r="AI110">
        <v>2.84</v>
      </c>
      <c r="AJ110">
        <v>3</v>
      </c>
      <c r="AK110" t="s">
        <v>217</v>
      </c>
      <c r="AL110" t="s">
        <v>200</v>
      </c>
      <c r="AM110" t="s">
        <v>234</v>
      </c>
      <c r="AN110">
        <v>84</v>
      </c>
      <c r="AO110">
        <v>8.6300000000000008</v>
      </c>
      <c r="AP110">
        <v>23.86</v>
      </c>
      <c r="AQ110">
        <v>4</v>
      </c>
      <c r="AR110" t="s">
        <v>217</v>
      </c>
      <c r="AS110" t="s">
        <v>201</v>
      </c>
      <c r="AT110" t="s">
        <v>235</v>
      </c>
      <c r="AU110">
        <v>67</v>
      </c>
      <c r="AV110">
        <v>6.89</v>
      </c>
      <c r="AW110">
        <v>19.03</v>
      </c>
      <c r="AX110">
        <v>5</v>
      </c>
      <c r="AY110" t="s">
        <v>217</v>
      </c>
      <c r="AZ110" t="s">
        <v>172</v>
      </c>
      <c r="BA110" t="s">
        <v>236</v>
      </c>
      <c r="BB110">
        <v>3</v>
      </c>
      <c r="BC110">
        <v>0.31</v>
      </c>
      <c r="BD110">
        <v>0.85</v>
      </c>
      <c r="BE110">
        <v>6</v>
      </c>
      <c r="BF110" t="s">
        <v>214</v>
      </c>
      <c r="BG110" t="s">
        <v>237</v>
      </c>
      <c r="BH110" t="s">
        <v>238</v>
      </c>
      <c r="BI110">
        <v>3</v>
      </c>
      <c r="BJ110">
        <v>0.31</v>
      </c>
      <c r="BK110">
        <v>0.85</v>
      </c>
      <c r="BL110">
        <v>7</v>
      </c>
      <c r="BM110" t="s">
        <v>214</v>
      </c>
      <c r="BN110" t="s">
        <v>174</v>
      </c>
      <c r="BO110" t="s">
        <v>239</v>
      </c>
      <c r="BP110">
        <v>22</v>
      </c>
      <c r="BQ110">
        <v>2.2599999999999998</v>
      </c>
      <c r="BR110">
        <v>6.25</v>
      </c>
      <c r="BS110">
        <v>8</v>
      </c>
      <c r="BT110" t="s">
        <v>214</v>
      </c>
      <c r="BU110" t="s">
        <v>175</v>
      </c>
      <c r="BV110" t="s">
        <v>240</v>
      </c>
      <c r="BW110">
        <v>5</v>
      </c>
      <c r="BX110">
        <v>0.51</v>
      </c>
      <c r="BY110">
        <v>1.42</v>
      </c>
      <c r="BZ110">
        <v>9</v>
      </c>
      <c r="CA110" t="s">
        <v>217</v>
      </c>
      <c r="CB110" t="s">
        <v>176</v>
      </c>
      <c r="CC110" t="s">
        <v>241</v>
      </c>
      <c r="CD110">
        <v>114</v>
      </c>
      <c r="CE110">
        <v>11.72</v>
      </c>
      <c r="CF110">
        <v>32.39</v>
      </c>
      <c r="CG110">
        <v>10</v>
      </c>
      <c r="CH110" t="s">
        <v>214</v>
      </c>
      <c r="CI110" t="s">
        <v>177</v>
      </c>
      <c r="CJ110" t="s">
        <v>242</v>
      </c>
      <c r="CK110">
        <v>1</v>
      </c>
      <c r="CL110">
        <v>0.1</v>
      </c>
      <c r="CM110">
        <v>0.28000000000000003</v>
      </c>
      <c r="CN110">
        <v>11</v>
      </c>
      <c r="CO110" t="s">
        <v>214</v>
      </c>
      <c r="CP110" t="s">
        <v>178</v>
      </c>
      <c r="CQ110" t="s">
        <v>243</v>
      </c>
      <c r="CR110">
        <v>4</v>
      </c>
      <c r="CS110">
        <v>0.41</v>
      </c>
      <c r="CT110">
        <v>1.1399999999999999</v>
      </c>
    </row>
    <row r="111" spans="1:98">
      <c r="A111" t="s">
        <v>38</v>
      </c>
      <c r="B111" t="s">
        <v>39</v>
      </c>
      <c r="C111">
        <v>2</v>
      </c>
      <c r="D111" t="s">
        <v>53</v>
      </c>
      <c r="E111">
        <v>33</v>
      </c>
      <c r="F111" t="s">
        <v>65</v>
      </c>
      <c r="G111">
        <v>2</v>
      </c>
      <c r="H111">
        <v>1293</v>
      </c>
      <c r="I111">
        <v>719</v>
      </c>
      <c r="J111">
        <v>55.61</v>
      </c>
      <c r="K111">
        <v>574</v>
      </c>
      <c r="L111">
        <v>44.39</v>
      </c>
      <c r="M111">
        <v>6</v>
      </c>
      <c r="N111">
        <v>0.46</v>
      </c>
      <c r="O111">
        <v>1.05</v>
      </c>
      <c r="P111">
        <v>4</v>
      </c>
      <c r="Q111">
        <v>0.31</v>
      </c>
      <c r="R111">
        <v>0.7</v>
      </c>
      <c r="S111">
        <v>564</v>
      </c>
      <c r="T111">
        <v>43.62</v>
      </c>
      <c r="U111">
        <v>98.26</v>
      </c>
      <c r="V111">
        <v>1</v>
      </c>
      <c r="W111" t="s">
        <v>217</v>
      </c>
      <c r="X111" t="s">
        <v>199</v>
      </c>
      <c r="Y111" t="s">
        <v>232</v>
      </c>
      <c r="Z111">
        <v>57</v>
      </c>
      <c r="AA111">
        <v>4.41</v>
      </c>
      <c r="AB111">
        <v>10.11</v>
      </c>
      <c r="AC111">
        <v>2</v>
      </c>
      <c r="AD111" t="s">
        <v>217</v>
      </c>
      <c r="AE111" t="s">
        <v>171</v>
      </c>
      <c r="AF111" t="s">
        <v>233</v>
      </c>
      <c r="AG111">
        <v>8</v>
      </c>
      <c r="AH111">
        <v>0.62</v>
      </c>
      <c r="AI111">
        <v>1.42</v>
      </c>
      <c r="AJ111">
        <v>3</v>
      </c>
      <c r="AK111" t="s">
        <v>217</v>
      </c>
      <c r="AL111" t="s">
        <v>200</v>
      </c>
      <c r="AM111" t="s">
        <v>234</v>
      </c>
      <c r="AN111">
        <v>134</v>
      </c>
      <c r="AO111">
        <v>10.36</v>
      </c>
      <c r="AP111">
        <v>23.76</v>
      </c>
      <c r="AQ111">
        <v>4</v>
      </c>
      <c r="AR111" t="s">
        <v>217</v>
      </c>
      <c r="AS111" t="s">
        <v>201</v>
      </c>
      <c r="AT111" t="s">
        <v>235</v>
      </c>
      <c r="AU111">
        <v>92</v>
      </c>
      <c r="AV111">
        <v>7.12</v>
      </c>
      <c r="AW111">
        <v>16.309999999999999</v>
      </c>
      <c r="AX111">
        <v>5</v>
      </c>
      <c r="AY111" t="s">
        <v>217</v>
      </c>
      <c r="AZ111" t="s">
        <v>172</v>
      </c>
      <c r="BA111" t="s">
        <v>236</v>
      </c>
      <c r="BB111">
        <v>6</v>
      </c>
      <c r="BC111">
        <v>0.46</v>
      </c>
      <c r="BD111">
        <v>1.06</v>
      </c>
      <c r="BE111">
        <v>6</v>
      </c>
      <c r="BF111" t="s">
        <v>214</v>
      </c>
      <c r="BG111" t="s">
        <v>237</v>
      </c>
      <c r="BH111" t="s">
        <v>238</v>
      </c>
      <c r="BI111">
        <v>3</v>
      </c>
      <c r="BJ111">
        <v>0.23</v>
      </c>
      <c r="BK111">
        <v>0.53</v>
      </c>
      <c r="BL111">
        <v>7</v>
      </c>
      <c r="BM111" t="s">
        <v>214</v>
      </c>
      <c r="BN111" t="s">
        <v>174</v>
      </c>
      <c r="BO111" t="s">
        <v>239</v>
      </c>
      <c r="BP111">
        <v>27</v>
      </c>
      <c r="BQ111">
        <v>2.09</v>
      </c>
      <c r="BR111">
        <v>4.79</v>
      </c>
      <c r="BS111">
        <v>8</v>
      </c>
      <c r="BT111" t="s">
        <v>214</v>
      </c>
      <c r="BU111" t="s">
        <v>175</v>
      </c>
      <c r="BV111" t="s">
        <v>240</v>
      </c>
      <c r="BW111">
        <v>0</v>
      </c>
      <c r="BX111">
        <v>0</v>
      </c>
      <c r="BY111">
        <v>0</v>
      </c>
      <c r="BZ111">
        <v>9</v>
      </c>
      <c r="CA111" t="s">
        <v>217</v>
      </c>
      <c r="CB111" t="s">
        <v>176</v>
      </c>
      <c r="CC111" t="s">
        <v>241</v>
      </c>
      <c r="CD111">
        <v>231</v>
      </c>
      <c r="CE111">
        <v>17.87</v>
      </c>
      <c r="CF111">
        <v>40.96</v>
      </c>
      <c r="CG111">
        <v>10</v>
      </c>
      <c r="CH111" t="s">
        <v>214</v>
      </c>
      <c r="CI111" t="s">
        <v>177</v>
      </c>
      <c r="CJ111" t="s">
        <v>242</v>
      </c>
      <c r="CK111">
        <v>3</v>
      </c>
      <c r="CL111">
        <v>0.23</v>
      </c>
      <c r="CM111">
        <v>0.53</v>
      </c>
      <c r="CN111">
        <v>11</v>
      </c>
      <c r="CO111" t="s">
        <v>214</v>
      </c>
      <c r="CP111" t="s">
        <v>178</v>
      </c>
      <c r="CQ111" t="s">
        <v>243</v>
      </c>
      <c r="CR111">
        <v>3</v>
      </c>
      <c r="CS111">
        <v>0.23</v>
      </c>
      <c r="CT111">
        <v>0.53</v>
      </c>
    </row>
    <row r="112" spans="1:98">
      <c r="A112" t="s">
        <v>38</v>
      </c>
      <c r="B112" t="s">
        <v>39</v>
      </c>
      <c r="C112">
        <v>2</v>
      </c>
      <c r="D112" t="s">
        <v>53</v>
      </c>
      <c r="E112">
        <v>33</v>
      </c>
      <c r="F112" t="s">
        <v>65</v>
      </c>
      <c r="G112">
        <v>3</v>
      </c>
      <c r="H112">
        <v>1136</v>
      </c>
      <c r="I112">
        <v>583</v>
      </c>
      <c r="J112">
        <v>51.32</v>
      </c>
      <c r="K112">
        <v>553</v>
      </c>
      <c r="L112">
        <v>48.68</v>
      </c>
      <c r="M112">
        <v>3</v>
      </c>
      <c r="N112">
        <v>0.26</v>
      </c>
      <c r="O112">
        <v>0.54</v>
      </c>
      <c r="P112">
        <v>7</v>
      </c>
      <c r="Q112">
        <v>0.62</v>
      </c>
      <c r="R112">
        <v>1.27</v>
      </c>
      <c r="S112">
        <v>543</v>
      </c>
      <c r="T112">
        <v>47.8</v>
      </c>
      <c r="U112">
        <v>98.19</v>
      </c>
      <c r="V112">
        <v>1</v>
      </c>
      <c r="W112" t="s">
        <v>217</v>
      </c>
      <c r="X112" t="s">
        <v>199</v>
      </c>
      <c r="Y112" t="s">
        <v>232</v>
      </c>
      <c r="Z112">
        <v>103</v>
      </c>
      <c r="AA112">
        <v>9.07</v>
      </c>
      <c r="AB112">
        <v>18.97</v>
      </c>
      <c r="AC112">
        <v>2</v>
      </c>
      <c r="AD112" t="s">
        <v>217</v>
      </c>
      <c r="AE112" t="s">
        <v>171</v>
      </c>
      <c r="AF112" t="s">
        <v>233</v>
      </c>
      <c r="AG112">
        <v>2</v>
      </c>
      <c r="AH112">
        <v>0.18</v>
      </c>
      <c r="AI112">
        <v>0.37</v>
      </c>
      <c r="AJ112">
        <v>3</v>
      </c>
      <c r="AK112" t="s">
        <v>217</v>
      </c>
      <c r="AL112" t="s">
        <v>200</v>
      </c>
      <c r="AM112" t="s">
        <v>234</v>
      </c>
      <c r="AN112">
        <v>83</v>
      </c>
      <c r="AO112">
        <v>7.31</v>
      </c>
      <c r="AP112">
        <v>15.29</v>
      </c>
      <c r="AQ112">
        <v>4</v>
      </c>
      <c r="AR112" t="s">
        <v>217</v>
      </c>
      <c r="AS112" t="s">
        <v>201</v>
      </c>
      <c r="AT112" t="s">
        <v>235</v>
      </c>
      <c r="AU112">
        <v>119</v>
      </c>
      <c r="AV112">
        <v>10.48</v>
      </c>
      <c r="AW112">
        <v>21.92</v>
      </c>
      <c r="AX112">
        <v>5</v>
      </c>
      <c r="AY112" t="s">
        <v>217</v>
      </c>
      <c r="AZ112" t="s">
        <v>172</v>
      </c>
      <c r="BA112" t="s">
        <v>236</v>
      </c>
      <c r="BB112">
        <v>5</v>
      </c>
      <c r="BC112">
        <v>0.44</v>
      </c>
      <c r="BD112">
        <v>0.92</v>
      </c>
      <c r="BE112">
        <v>6</v>
      </c>
      <c r="BF112" t="s">
        <v>214</v>
      </c>
      <c r="BG112" t="s">
        <v>237</v>
      </c>
      <c r="BH112" t="s">
        <v>238</v>
      </c>
      <c r="BI112">
        <v>4</v>
      </c>
      <c r="BJ112">
        <v>0.35</v>
      </c>
      <c r="BK112">
        <v>0.74</v>
      </c>
      <c r="BL112">
        <v>7</v>
      </c>
      <c r="BM112" t="s">
        <v>214</v>
      </c>
      <c r="BN112" t="s">
        <v>174</v>
      </c>
      <c r="BO112" t="s">
        <v>239</v>
      </c>
      <c r="BP112">
        <v>14</v>
      </c>
      <c r="BQ112">
        <v>1.23</v>
      </c>
      <c r="BR112">
        <v>2.58</v>
      </c>
      <c r="BS112">
        <v>8</v>
      </c>
      <c r="BT112" t="s">
        <v>214</v>
      </c>
      <c r="BU112" t="s">
        <v>175</v>
      </c>
      <c r="BV112" t="s">
        <v>240</v>
      </c>
      <c r="BW112">
        <v>5</v>
      </c>
      <c r="BX112">
        <v>0.44</v>
      </c>
      <c r="BY112">
        <v>0.92</v>
      </c>
      <c r="BZ112">
        <v>9</v>
      </c>
      <c r="CA112" t="s">
        <v>217</v>
      </c>
      <c r="CB112" t="s">
        <v>176</v>
      </c>
      <c r="CC112" t="s">
        <v>241</v>
      </c>
      <c r="CD112">
        <v>204</v>
      </c>
      <c r="CE112">
        <v>17.96</v>
      </c>
      <c r="CF112">
        <v>37.57</v>
      </c>
      <c r="CG112">
        <v>10</v>
      </c>
      <c r="CH112" t="s">
        <v>214</v>
      </c>
      <c r="CI112" t="s">
        <v>177</v>
      </c>
      <c r="CJ112" t="s">
        <v>242</v>
      </c>
      <c r="CK112">
        <v>0</v>
      </c>
      <c r="CL112">
        <v>0</v>
      </c>
      <c r="CM112">
        <v>0</v>
      </c>
      <c r="CN112">
        <v>11</v>
      </c>
      <c r="CO112" t="s">
        <v>214</v>
      </c>
      <c r="CP112" t="s">
        <v>178</v>
      </c>
      <c r="CQ112" t="s">
        <v>243</v>
      </c>
      <c r="CR112">
        <v>4</v>
      </c>
      <c r="CS112">
        <v>0.35</v>
      </c>
      <c r="CT112">
        <v>0.74</v>
      </c>
    </row>
    <row r="113" spans="1:98">
      <c r="A113" t="s">
        <v>38</v>
      </c>
      <c r="B113" t="s">
        <v>39</v>
      </c>
      <c r="C113">
        <v>2</v>
      </c>
      <c r="D113" t="s">
        <v>53</v>
      </c>
      <c r="E113">
        <v>33</v>
      </c>
      <c r="F113" t="s">
        <v>65</v>
      </c>
      <c r="G113">
        <v>4</v>
      </c>
      <c r="H113">
        <v>1324</v>
      </c>
      <c r="I113">
        <v>654</v>
      </c>
      <c r="J113">
        <v>49.4</v>
      </c>
      <c r="K113">
        <v>670</v>
      </c>
      <c r="L113">
        <v>50.6</v>
      </c>
      <c r="M113">
        <v>11</v>
      </c>
      <c r="N113">
        <v>0.83</v>
      </c>
      <c r="O113">
        <v>1.64</v>
      </c>
      <c r="P113">
        <v>8</v>
      </c>
      <c r="Q113">
        <v>0.6</v>
      </c>
      <c r="R113">
        <v>1.19</v>
      </c>
      <c r="S113">
        <v>651</v>
      </c>
      <c r="T113">
        <v>49.17</v>
      </c>
      <c r="U113">
        <v>97.16</v>
      </c>
      <c r="V113">
        <v>1</v>
      </c>
      <c r="W113" t="s">
        <v>217</v>
      </c>
      <c r="X113" t="s">
        <v>199</v>
      </c>
      <c r="Y113" t="s">
        <v>232</v>
      </c>
      <c r="Z113">
        <v>65</v>
      </c>
      <c r="AA113">
        <v>4.91</v>
      </c>
      <c r="AB113">
        <v>9.98</v>
      </c>
      <c r="AC113">
        <v>2</v>
      </c>
      <c r="AD113" t="s">
        <v>217</v>
      </c>
      <c r="AE113" t="s">
        <v>171</v>
      </c>
      <c r="AF113" t="s">
        <v>233</v>
      </c>
      <c r="AG113">
        <v>6</v>
      </c>
      <c r="AH113">
        <v>0.45</v>
      </c>
      <c r="AI113">
        <v>0.92</v>
      </c>
      <c r="AJ113">
        <v>3</v>
      </c>
      <c r="AK113" t="s">
        <v>217</v>
      </c>
      <c r="AL113" t="s">
        <v>200</v>
      </c>
      <c r="AM113" t="s">
        <v>234</v>
      </c>
      <c r="AN113">
        <v>116</v>
      </c>
      <c r="AO113">
        <v>8.76</v>
      </c>
      <c r="AP113">
        <v>17.82</v>
      </c>
      <c r="AQ113">
        <v>4</v>
      </c>
      <c r="AR113" t="s">
        <v>217</v>
      </c>
      <c r="AS113" t="s">
        <v>201</v>
      </c>
      <c r="AT113" t="s">
        <v>235</v>
      </c>
      <c r="AU113">
        <v>106</v>
      </c>
      <c r="AV113">
        <v>8.01</v>
      </c>
      <c r="AW113">
        <v>16.28</v>
      </c>
      <c r="AX113">
        <v>5</v>
      </c>
      <c r="AY113" t="s">
        <v>217</v>
      </c>
      <c r="AZ113" t="s">
        <v>172</v>
      </c>
      <c r="BA113" t="s">
        <v>236</v>
      </c>
      <c r="BB113">
        <v>8</v>
      </c>
      <c r="BC113">
        <v>0.6</v>
      </c>
      <c r="BD113">
        <v>1.23</v>
      </c>
      <c r="BE113">
        <v>6</v>
      </c>
      <c r="BF113" t="s">
        <v>214</v>
      </c>
      <c r="BG113" t="s">
        <v>237</v>
      </c>
      <c r="BH113" t="s">
        <v>238</v>
      </c>
      <c r="BI113">
        <v>3</v>
      </c>
      <c r="BJ113">
        <v>0.23</v>
      </c>
      <c r="BK113">
        <v>0.46</v>
      </c>
      <c r="BL113">
        <v>7</v>
      </c>
      <c r="BM113" t="s">
        <v>214</v>
      </c>
      <c r="BN113" t="s">
        <v>174</v>
      </c>
      <c r="BO113" t="s">
        <v>239</v>
      </c>
      <c r="BP113">
        <v>10</v>
      </c>
      <c r="BQ113">
        <v>0.76</v>
      </c>
      <c r="BR113">
        <v>1.54</v>
      </c>
      <c r="BS113">
        <v>8</v>
      </c>
      <c r="BT113" t="s">
        <v>214</v>
      </c>
      <c r="BU113" t="s">
        <v>175</v>
      </c>
      <c r="BV113" t="s">
        <v>240</v>
      </c>
      <c r="BW113">
        <v>7</v>
      </c>
      <c r="BX113">
        <v>0.53</v>
      </c>
      <c r="BY113">
        <v>1.08</v>
      </c>
      <c r="BZ113">
        <v>9</v>
      </c>
      <c r="CA113" t="s">
        <v>217</v>
      </c>
      <c r="CB113" t="s">
        <v>176</v>
      </c>
      <c r="CC113" t="s">
        <v>241</v>
      </c>
      <c r="CD113">
        <v>325</v>
      </c>
      <c r="CE113">
        <v>24.55</v>
      </c>
      <c r="CF113">
        <v>49.92</v>
      </c>
      <c r="CG113">
        <v>10</v>
      </c>
      <c r="CH113" t="s">
        <v>214</v>
      </c>
      <c r="CI113" t="s">
        <v>177</v>
      </c>
      <c r="CJ113" t="s">
        <v>242</v>
      </c>
      <c r="CK113">
        <v>1</v>
      </c>
      <c r="CL113">
        <v>0.08</v>
      </c>
      <c r="CM113">
        <v>0.15</v>
      </c>
      <c r="CN113">
        <v>11</v>
      </c>
      <c r="CO113" t="s">
        <v>214</v>
      </c>
      <c r="CP113" t="s">
        <v>178</v>
      </c>
      <c r="CQ113" t="s">
        <v>243</v>
      </c>
      <c r="CR113">
        <v>4</v>
      </c>
      <c r="CS113">
        <v>0.3</v>
      </c>
      <c r="CT113">
        <v>0.61</v>
      </c>
    </row>
    <row r="114" spans="1:98">
      <c r="A114" t="s">
        <v>38</v>
      </c>
      <c r="B114" t="s">
        <v>39</v>
      </c>
      <c r="C114">
        <v>2</v>
      </c>
      <c r="D114" t="s">
        <v>53</v>
      </c>
      <c r="E114">
        <v>33</v>
      </c>
      <c r="F114" t="s">
        <v>65</v>
      </c>
      <c r="G114">
        <v>5</v>
      </c>
      <c r="H114">
        <v>1151</v>
      </c>
      <c r="I114">
        <v>658</v>
      </c>
      <c r="J114">
        <v>57.17</v>
      </c>
      <c r="K114">
        <v>493</v>
      </c>
      <c r="L114">
        <v>42.83</v>
      </c>
      <c r="M114">
        <v>0</v>
      </c>
      <c r="N114">
        <v>0</v>
      </c>
      <c r="O114">
        <v>0</v>
      </c>
      <c r="P114">
        <v>6</v>
      </c>
      <c r="Q114">
        <v>0.52</v>
      </c>
      <c r="R114">
        <v>1.22</v>
      </c>
      <c r="S114">
        <v>487</v>
      </c>
      <c r="T114">
        <v>42.31</v>
      </c>
      <c r="U114">
        <v>98.78</v>
      </c>
      <c r="V114">
        <v>1</v>
      </c>
      <c r="W114" t="s">
        <v>217</v>
      </c>
      <c r="X114" t="s">
        <v>199</v>
      </c>
      <c r="Y114" t="s">
        <v>232</v>
      </c>
      <c r="Z114">
        <v>52</v>
      </c>
      <c r="AA114">
        <v>4.5199999999999996</v>
      </c>
      <c r="AB114">
        <v>10.68</v>
      </c>
      <c r="AC114">
        <v>2</v>
      </c>
      <c r="AD114" t="s">
        <v>217</v>
      </c>
      <c r="AE114" t="s">
        <v>171</v>
      </c>
      <c r="AF114" t="s">
        <v>233</v>
      </c>
      <c r="AG114">
        <v>8</v>
      </c>
      <c r="AH114">
        <v>0.7</v>
      </c>
      <c r="AI114">
        <v>1.64</v>
      </c>
      <c r="AJ114">
        <v>3</v>
      </c>
      <c r="AK114" t="s">
        <v>217</v>
      </c>
      <c r="AL114" t="s">
        <v>200</v>
      </c>
      <c r="AM114" t="s">
        <v>234</v>
      </c>
      <c r="AN114">
        <v>95</v>
      </c>
      <c r="AO114">
        <v>8.25</v>
      </c>
      <c r="AP114">
        <v>19.510000000000002</v>
      </c>
      <c r="AQ114">
        <v>4</v>
      </c>
      <c r="AR114" t="s">
        <v>217</v>
      </c>
      <c r="AS114" t="s">
        <v>201</v>
      </c>
      <c r="AT114" t="s">
        <v>235</v>
      </c>
      <c r="AU114">
        <v>75</v>
      </c>
      <c r="AV114">
        <v>6.52</v>
      </c>
      <c r="AW114">
        <v>15.4</v>
      </c>
      <c r="AX114">
        <v>5</v>
      </c>
      <c r="AY114" t="s">
        <v>217</v>
      </c>
      <c r="AZ114" t="s">
        <v>172</v>
      </c>
      <c r="BA114" t="s">
        <v>236</v>
      </c>
      <c r="BB114">
        <v>4</v>
      </c>
      <c r="BC114">
        <v>0.35</v>
      </c>
      <c r="BD114">
        <v>0.82</v>
      </c>
      <c r="BE114">
        <v>6</v>
      </c>
      <c r="BF114" t="s">
        <v>214</v>
      </c>
      <c r="BG114" t="s">
        <v>237</v>
      </c>
      <c r="BH114" t="s">
        <v>238</v>
      </c>
      <c r="BI114">
        <v>0</v>
      </c>
      <c r="BJ114">
        <v>0</v>
      </c>
      <c r="BK114">
        <v>0</v>
      </c>
      <c r="BL114">
        <v>7</v>
      </c>
      <c r="BM114" t="s">
        <v>214</v>
      </c>
      <c r="BN114" t="s">
        <v>174</v>
      </c>
      <c r="BO114" t="s">
        <v>239</v>
      </c>
      <c r="BP114">
        <v>7</v>
      </c>
      <c r="BQ114">
        <v>0.61</v>
      </c>
      <c r="BR114">
        <v>1.44</v>
      </c>
      <c r="BS114">
        <v>8</v>
      </c>
      <c r="BT114" t="s">
        <v>214</v>
      </c>
      <c r="BU114" t="s">
        <v>175</v>
      </c>
      <c r="BV114" t="s">
        <v>240</v>
      </c>
      <c r="BW114">
        <v>6</v>
      </c>
      <c r="BX114">
        <v>0.52</v>
      </c>
      <c r="BY114">
        <v>1.23</v>
      </c>
      <c r="BZ114">
        <v>9</v>
      </c>
      <c r="CA114" t="s">
        <v>217</v>
      </c>
      <c r="CB114" t="s">
        <v>176</v>
      </c>
      <c r="CC114" t="s">
        <v>241</v>
      </c>
      <c r="CD114">
        <v>231</v>
      </c>
      <c r="CE114">
        <v>20.07</v>
      </c>
      <c r="CF114">
        <v>47.43</v>
      </c>
      <c r="CG114">
        <v>10</v>
      </c>
      <c r="CH114" t="s">
        <v>214</v>
      </c>
      <c r="CI114" t="s">
        <v>177</v>
      </c>
      <c r="CJ114" t="s">
        <v>242</v>
      </c>
      <c r="CK114">
        <v>8</v>
      </c>
      <c r="CL114">
        <v>0.7</v>
      </c>
      <c r="CM114">
        <v>1.64</v>
      </c>
      <c r="CN114">
        <v>11</v>
      </c>
      <c r="CO114" t="s">
        <v>214</v>
      </c>
      <c r="CP114" t="s">
        <v>178</v>
      </c>
      <c r="CQ114" t="s">
        <v>243</v>
      </c>
      <c r="CR114">
        <v>1</v>
      </c>
      <c r="CS114">
        <v>0.09</v>
      </c>
      <c r="CT114">
        <v>0.21</v>
      </c>
    </row>
    <row r="115" spans="1:98">
      <c r="A115" t="s">
        <v>38</v>
      </c>
      <c r="B115" t="s">
        <v>39</v>
      </c>
      <c r="C115">
        <v>2</v>
      </c>
      <c r="D115" t="s">
        <v>53</v>
      </c>
      <c r="E115">
        <v>33</v>
      </c>
      <c r="F115" t="s">
        <v>65</v>
      </c>
      <c r="G115">
        <v>6</v>
      </c>
      <c r="H115">
        <v>1193</v>
      </c>
      <c r="I115">
        <v>698</v>
      </c>
      <c r="J115">
        <v>58.51</v>
      </c>
      <c r="K115">
        <v>495</v>
      </c>
      <c r="L115">
        <v>41.49</v>
      </c>
      <c r="M115">
        <v>5</v>
      </c>
      <c r="N115">
        <v>0.42</v>
      </c>
      <c r="O115">
        <v>1.01</v>
      </c>
      <c r="P115">
        <v>10</v>
      </c>
      <c r="Q115">
        <v>0.84</v>
      </c>
      <c r="R115">
        <v>2.02</v>
      </c>
      <c r="S115">
        <v>480</v>
      </c>
      <c r="T115">
        <v>40.229999999999997</v>
      </c>
      <c r="U115">
        <v>96.97</v>
      </c>
      <c r="V115">
        <v>1</v>
      </c>
      <c r="W115" t="s">
        <v>217</v>
      </c>
      <c r="X115" t="s">
        <v>199</v>
      </c>
      <c r="Y115" t="s">
        <v>232</v>
      </c>
      <c r="Z115">
        <v>84</v>
      </c>
      <c r="AA115">
        <v>7.04</v>
      </c>
      <c r="AB115">
        <v>17.5</v>
      </c>
      <c r="AC115">
        <v>2</v>
      </c>
      <c r="AD115" t="s">
        <v>217</v>
      </c>
      <c r="AE115" t="s">
        <v>171</v>
      </c>
      <c r="AF115" t="s">
        <v>233</v>
      </c>
      <c r="AG115">
        <v>6</v>
      </c>
      <c r="AH115">
        <v>0.5</v>
      </c>
      <c r="AI115">
        <v>1.25</v>
      </c>
      <c r="AJ115">
        <v>3</v>
      </c>
      <c r="AK115" t="s">
        <v>217</v>
      </c>
      <c r="AL115" t="s">
        <v>200</v>
      </c>
      <c r="AM115" t="s">
        <v>234</v>
      </c>
      <c r="AN115">
        <v>102</v>
      </c>
      <c r="AO115">
        <v>8.5500000000000007</v>
      </c>
      <c r="AP115">
        <v>21.25</v>
      </c>
      <c r="AQ115">
        <v>4</v>
      </c>
      <c r="AR115" t="s">
        <v>217</v>
      </c>
      <c r="AS115" t="s">
        <v>201</v>
      </c>
      <c r="AT115" t="s">
        <v>235</v>
      </c>
      <c r="AU115">
        <v>89</v>
      </c>
      <c r="AV115">
        <v>7.46</v>
      </c>
      <c r="AW115">
        <v>18.54</v>
      </c>
      <c r="AX115">
        <v>5</v>
      </c>
      <c r="AY115" t="s">
        <v>217</v>
      </c>
      <c r="AZ115" t="s">
        <v>172</v>
      </c>
      <c r="BA115" t="s">
        <v>236</v>
      </c>
      <c r="BB115">
        <v>8</v>
      </c>
      <c r="BC115">
        <v>0.67</v>
      </c>
      <c r="BD115">
        <v>1.67</v>
      </c>
      <c r="BE115">
        <v>6</v>
      </c>
      <c r="BF115" t="s">
        <v>214</v>
      </c>
      <c r="BG115" t="s">
        <v>237</v>
      </c>
      <c r="BH115" t="s">
        <v>238</v>
      </c>
      <c r="BI115">
        <v>2</v>
      </c>
      <c r="BJ115">
        <v>0.17</v>
      </c>
      <c r="BK115">
        <v>0.42</v>
      </c>
      <c r="BL115">
        <v>7</v>
      </c>
      <c r="BM115" t="s">
        <v>214</v>
      </c>
      <c r="BN115" t="s">
        <v>174</v>
      </c>
      <c r="BO115" t="s">
        <v>239</v>
      </c>
      <c r="BP115">
        <v>6</v>
      </c>
      <c r="BQ115">
        <v>0.5</v>
      </c>
      <c r="BR115">
        <v>1.25</v>
      </c>
      <c r="BS115">
        <v>8</v>
      </c>
      <c r="BT115" t="s">
        <v>214</v>
      </c>
      <c r="BU115" t="s">
        <v>175</v>
      </c>
      <c r="BV115" t="s">
        <v>240</v>
      </c>
      <c r="BW115">
        <v>5</v>
      </c>
      <c r="BX115">
        <v>0.42</v>
      </c>
      <c r="BY115">
        <v>1.04</v>
      </c>
      <c r="BZ115">
        <v>9</v>
      </c>
      <c r="CA115" t="s">
        <v>217</v>
      </c>
      <c r="CB115" t="s">
        <v>176</v>
      </c>
      <c r="CC115" t="s">
        <v>241</v>
      </c>
      <c r="CD115">
        <v>170</v>
      </c>
      <c r="CE115">
        <v>14.25</v>
      </c>
      <c r="CF115">
        <v>35.42</v>
      </c>
      <c r="CG115">
        <v>10</v>
      </c>
      <c r="CH115" t="s">
        <v>214</v>
      </c>
      <c r="CI115" t="s">
        <v>177</v>
      </c>
      <c r="CJ115" t="s">
        <v>242</v>
      </c>
      <c r="CK115">
        <v>4</v>
      </c>
      <c r="CL115">
        <v>0.34</v>
      </c>
      <c r="CM115">
        <v>0.83</v>
      </c>
      <c r="CN115">
        <v>11</v>
      </c>
      <c r="CO115" t="s">
        <v>214</v>
      </c>
      <c r="CP115" t="s">
        <v>178</v>
      </c>
      <c r="CQ115" t="s">
        <v>243</v>
      </c>
      <c r="CR115">
        <v>4</v>
      </c>
      <c r="CS115">
        <v>0.34</v>
      </c>
      <c r="CT115">
        <v>0.83</v>
      </c>
    </row>
    <row r="116" spans="1:98">
      <c r="A116" t="s">
        <v>38</v>
      </c>
      <c r="B116" t="s">
        <v>39</v>
      </c>
      <c r="C116">
        <v>2</v>
      </c>
      <c r="D116" t="s">
        <v>53</v>
      </c>
      <c r="E116">
        <v>33</v>
      </c>
      <c r="F116" t="s">
        <v>65</v>
      </c>
      <c r="G116">
        <v>7</v>
      </c>
      <c r="H116">
        <v>1078</v>
      </c>
      <c r="I116">
        <v>630</v>
      </c>
      <c r="J116">
        <v>58.44</v>
      </c>
      <c r="K116">
        <v>448</v>
      </c>
      <c r="L116">
        <v>41.56</v>
      </c>
      <c r="M116">
        <v>2</v>
      </c>
      <c r="N116">
        <v>0.19</v>
      </c>
      <c r="O116">
        <v>0.45</v>
      </c>
      <c r="P116">
        <v>5</v>
      </c>
      <c r="Q116">
        <v>0.46</v>
      </c>
      <c r="R116">
        <v>1.1200000000000001</v>
      </c>
      <c r="S116">
        <v>441</v>
      </c>
      <c r="T116">
        <v>40.909999999999997</v>
      </c>
      <c r="U116">
        <v>98.44</v>
      </c>
      <c r="V116">
        <v>1</v>
      </c>
      <c r="W116" t="s">
        <v>217</v>
      </c>
      <c r="X116" t="s">
        <v>199</v>
      </c>
      <c r="Y116" t="s">
        <v>232</v>
      </c>
      <c r="Z116">
        <v>63</v>
      </c>
      <c r="AA116">
        <v>5.84</v>
      </c>
      <c r="AB116">
        <v>14.29</v>
      </c>
      <c r="AC116">
        <v>2</v>
      </c>
      <c r="AD116" t="s">
        <v>217</v>
      </c>
      <c r="AE116" t="s">
        <v>171</v>
      </c>
      <c r="AF116" t="s">
        <v>233</v>
      </c>
      <c r="AG116">
        <v>5</v>
      </c>
      <c r="AH116">
        <v>0.46</v>
      </c>
      <c r="AI116">
        <v>1.1299999999999999</v>
      </c>
      <c r="AJ116">
        <v>3</v>
      </c>
      <c r="AK116" t="s">
        <v>217</v>
      </c>
      <c r="AL116" t="s">
        <v>200</v>
      </c>
      <c r="AM116" t="s">
        <v>234</v>
      </c>
      <c r="AN116">
        <v>71</v>
      </c>
      <c r="AO116">
        <v>6.59</v>
      </c>
      <c r="AP116">
        <v>16.100000000000001</v>
      </c>
      <c r="AQ116">
        <v>4</v>
      </c>
      <c r="AR116" t="s">
        <v>217</v>
      </c>
      <c r="AS116" t="s">
        <v>201</v>
      </c>
      <c r="AT116" t="s">
        <v>235</v>
      </c>
      <c r="AU116">
        <v>63</v>
      </c>
      <c r="AV116">
        <v>5.84</v>
      </c>
      <c r="AW116">
        <v>14.29</v>
      </c>
      <c r="AX116">
        <v>5</v>
      </c>
      <c r="AY116" t="s">
        <v>217</v>
      </c>
      <c r="AZ116" t="s">
        <v>172</v>
      </c>
      <c r="BA116" t="s">
        <v>236</v>
      </c>
      <c r="BB116">
        <v>4</v>
      </c>
      <c r="BC116">
        <v>0.37</v>
      </c>
      <c r="BD116">
        <v>0.91</v>
      </c>
      <c r="BE116">
        <v>6</v>
      </c>
      <c r="BF116" t="s">
        <v>214</v>
      </c>
      <c r="BG116" t="s">
        <v>237</v>
      </c>
      <c r="BH116" t="s">
        <v>238</v>
      </c>
      <c r="BI116">
        <v>3</v>
      </c>
      <c r="BJ116">
        <v>0.28000000000000003</v>
      </c>
      <c r="BK116">
        <v>0.68</v>
      </c>
      <c r="BL116">
        <v>7</v>
      </c>
      <c r="BM116" t="s">
        <v>214</v>
      </c>
      <c r="BN116" t="s">
        <v>174</v>
      </c>
      <c r="BO116" t="s">
        <v>239</v>
      </c>
      <c r="BP116">
        <v>4</v>
      </c>
      <c r="BQ116">
        <v>0.37</v>
      </c>
      <c r="BR116">
        <v>0.91</v>
      </c>
      <c r="BS116">
        <v>8</v>
      </c>
      <c r="BT116" t="s">
        <v>214</v>
      </c>
      <c r="BU116" t="s">
        <v>175</v>
      </c>
      <c r="BV116" t="s">
        <v>240</v>
      </c>
      <c r="BW116">
        <v>7</v>
      </c>
      <c r="BX116">
        <v>0.65</v>
      </c>
      <c r="BY116">
        <v>1.59</v>
      </c>
      <c r="BZ116">
        <v>9</v>
      </c>
      <c r="CA116" t="s">
        <v>217</v>
      </c>
      <c r="CB116" t="s">
        <v>176</v>
      </c>
      <c r="CC116" t="s">
        <v>241</v>
      </c>
      <c r="CD116">
        <v>217</v>
      </c>
      <c r="CE116">
        <v>20.13</v>
      </c>
      <c r="CF116">
        <v>49.21</v>
      </c>
      <c r="CG116">
        <v>10</v>
      </c>
      <c r="CH116" t="s">
        <v>214</v>
      </c>
      <c r="CI116" t="s">
        <v>177</v>
      </c>
      <c r="CJ116" t="s">
        <v>242</v>
      </c>
      <c r="CK116">
        <v>2</v>
      </c>
      <c r="CL116">
        <v>0.19</v>
      </c>
      <c r="CM116">
        <v>0.45</v>
      </c>
      <c r="CN116">
        <v>11</v>
      </c>
      <c r="CO116" t="s">
        <v>214</v>
      </c>
      <c r="CP116" t="s">
        <v>178</v>
      </c>
      <c r="CQ116" t="s">
        <v>243</v>
      </c>
      <c r="CR116">
        <v>2</v>
      </c>
      <c r="CS116">
        <v>0.19</v>
      </c>
      <c r="CT116">
        <v>0.45</v>
      </c>
    </row>
    <row r="117" spans="1:98">
      <c r="A117" t="s">
        <v>38</v>
      </c>
      <c r="B117" t="s">
        <v>39</v>
      </c>
      <c r="C117">
        <v>2</v>
      </c>
      <c r="D117" t="s">
        <v>53</v>
      </c>
      <c r="E117">
        <v>33</v>
      </c>
      <c r="F117" t="s">
        <v>65</v>
      </c>
      <c r="G117">
        <v>8</v>
      </c>
      <c r="H117">
        <v>961</v>
      </c>
      <c r="I117">
        <v>529</v>
      </c>
      <c r="J117">
        <v>55.05</v>
      </c>
      <c r="K117">
        <v>432</v>
      </c>
      <c r="L117">
        <v>44.95</v>
      </c>
      <c r="M117">
        <v>4</v>
      </c>
      <c r="N117">
        <v>0.42</v>
      </c>
      <c r="O117">
        <v>0.93</v>
      </c>
      <c r="P117">
        <v>2</v>
      </c>
      <c r="Q117">
        <v>0.21</v>
      </c>
      <c r="R117">
        <v>0.46</v>
      </c>
      <c r="S117">
        <v>426</v>
      </c>
      <c r="T117">
        <v>44.33</v>
      </c>
      <c r="U117">
        <v>98.61</v>
      </c>
      <c r="V117">
        <v>1</v>
      </c>
      <c r="W117" t="s">
        <v>217</v>
      </c>
      <c r="X117" t="s">
        <v>199</v>
      </c>
      <c r="Y117" t="s">
        <v>232</v>
      </c>
      <c r="Z117">
        <v>42</v>
      </c>
      <c r="AA117">
        <v>4.37</v>
      </c>
      <c r="AB117">
        <v>9.86</v>
      </c>
      <c r="AC117">
        <v>2</v>
      </c>
      <c r="AD117" t="s">
        <v>217</v>
      </c>
      <c r="AE117" t="s">
        <v>171</v>
      </c>
      <c r="AF117" t="s">
        <v>233</v>
      </c>
      <c r="AG117">
        <v>5</v>
      </c>
      <c r="AH117">
        <v>0.52</v>
      </c>
      <c r="AI117">
        <v>1.17</v>
      </c>
      <c r="AJ117">
        <v>3</v>
      </c>
      <c r="AK117" t="s">
        <v>217</v>
      </c>
      <c r="AL117" t="s">
        <v>200</v>
      </c>
      <c r="AM117" t="s">
        <v>234</v>
      </c>
      <c r="AN117">
        <v>46</v>
      </c>
      <c r="AO117">
        <v>4.79</v>
      </c>
      <c r="AP117">
        <v>10.8</v>
      </c>
      <c r="AQ117">
        <v>4</v>
      </c>
      <c r="AR117" t="s">
        <v>217</v>
      </c>
      <c r="AS117" t="s">
        <v>201</v>
      </c>
      <c r="AT117" t="s">
        <v>235</v>
      </c>
      <c r="AU117">
        <v>97</v>
      </c>
      <c r="AV117">
        <v>10.09</v>
      </c>
      <c r="AW117">
        <v>22.77</v>
      </c>
      <c r="AX117">
        <v>5</v>
      </c>
      <c r="AY117" t="s">
        <v>217</v>
      </c>
      <c r="AZ117" t="s">
        <v>172</v>
      </c>
      <c r="BA117" t="s">
        <v>236</v>
      </c>
      <c r="BB117">
        <v>1</v>
      </c>
      <c r="BC117">
        <v>0.1</v>
      </c>
      <c r="BD117">
        <v>0.23</v>
      </c>
      <c r="BE117">
        <v>6</v>
      </c>
      <c r="BF117" t="s">
        <v>214</v>
      </c>
      <c r="BG117" t="s">
        <v>237</v>
      </c>
      <c r="BH117" t="s">
        <v>238</v>
      </c>
      <c r="BI117">
        <v>8</v>
      </c>
      <c r="BJ117">
        <v>0.83</v>
      </c>
      <c r="BK117">
        <v>1.88</v>
      </c>
      <c r="BL117">
        <v>7</v>
      </c>
      <c r="BM117" t="s">
        <v>214</v>
      </c>
      <c r="BN117" t="s">
        <v>174</v>
      </c>
      <c r="BO117" t="s">
        <v>239</v>
      </c>
      <c r="BP117">
        <v>5</v>
      </c>
      <c r="BQ117">
        <v>0.52</v>
      </c>
      <c r="BR117">
        <v>1.17</v>
      </c>
      <c r="BS117">
        <v>8</v>
      </c>
      <c r="BT117" t="s">
        <v>214</v>
      </c>
      <c r="BU117" t="s">
        <v>175</v>
      </c>
      <c r="BV117" t="s">
        <v>240</v>
      </c>
      <c r="BW117">
        <v>5</v>
      </c>
      <c r="BX117">
        <v>0.52</v>
      </c>
      <c r="BY117">
        <v>1.17</v>
      </c>
      <c r="BZ117">
        <v>9</v>
      </c>
      <c r="CA117" t="s">
        <v>217</v>
      </c>
      <c r="CB117" t="s">
        <v>176</v>
      </c>
      <c r="CC117" t="s">
        <v>241</v>
      </c>
      <c r="CD117">
        <v>215</v>
      </c>
      <c r="CE117">
        <v>22.37</v>
      </c>
      <c r="CF117">
        <v>50.47</v>
      </c>
      <c r="CG117">
        <v>10</v>
      </c>
      <c r="CH117" t="s">
        <v>214</v>
      </c>
      <c r="CI117" t="s">
        <v>177</v>
      </c>
      <c r="CJ117" t="s">
        <v>242</v>
      </c>
      <c r="CK117">
        <v>2</v>
      </c>
      <c r="CL117">
        <v>0.21</v>
      </c>
      <c r="CM117">
        <v>0.47</v>
      </c>
      <c r="CN117">
        <v>11</v>
      </c>
      <c r="CO117" t="s">
        <v>214</v>
      </c>
      <c r="CP117" t="s">
        <v>178</v>
      </c>
      <c r="CQ117" t="s">
        <v>243</v>
      </c>
      <c r="CR117">
        <v>0</v>
      </c>
      <c r="CS117">
        <v>0</v>
      </c>
      <c r="CT117">
        <v>0</v>
      </c>
    </row>
    <row r="118" spans="1:98">
      <c r="A118" t="s">
        <v>38</v>
      </c>
      <c r="B118" t="s">
        <v>39</v>
      </c>
      <c r="C118">
        <v>2</v>
      </c>
      <c r="D118" t="s">
        <v>53</v>
      </c>
      <c r="E118">
        <v>34</v>
      </c>
      <c r="F118" t="s">
        <v>66</v>
      </c>
      <c r="G118">
        <v>1</v>
      </c>
      <c r="H118">
        <v>1123</v>
      </c>
      <c r="I118">
        <v>672</v>
      </c>
      <c r="J118">
        <v>59.84</v>
      </c>
      <c r="K118">
        <v>451</v>
      </c>
      <c r="L118">
        <v>40.159999999999997</v>
      </c>
      <c r="M118">
        <v>6</v>
      </c>
      <c r="N118">
        <v>0.53</v>
      </c>
      <c r="O118">
        <v>1.33</v>
      </c>
      <c r="P118">
        <v>6</v>
      </c>
      <c r="Q118">
        <v>0.53</v>
      </c>
      <c r="R118">
        <v>1.33</v>
      </c>
      <c r="S118">
        <v>439</v>
      </c>
      <c r="T118">
        <v>39.090000000000003</v>
      </c>
      <c r="U118">
        <v>97.34</v>
      </c>
      <c r="V118">
        <v>1</v>
      </c>
      <c r="W118" t="s">
        <v>217</v>
      </c>
      <c r="X118" t="s">
        <v>199</v>
      </c>
      <c r="Y118" t="s">
        <v>232</v>
      </c>
      <c r="Z118">
        <v>133</v>
      </c>
      <c r="AA118">
        <v>11.84</v>
      </c>
      <c r="AB118">
        <v>30.3</v>
      </c>
      <c r="AC118">
        <v>2</v>
      </c>
      <c r="AD118" t="s">
        <v>217</v>
      </c>
      <c r="AE118" t="s">
        <v>171</v>
      </c>
      <c r="AF118" t="s">
        <v>233</v>
      </c>
      <c r="AG118">
        <v>4</v>
      </c>
      <c r="AH118">
        <v>0.36</v>
      </c>
      <c r="AI118">
        <v>0.91</v>
      </c>
      <c r="AJ118">
        <v>3</v>
      </c>
      <c r="AK118" t="s">
        <v>217</v>
      </c>
      <c r="AL118" t="s">
        <v>200</v>
      </c>
      <c r="AM118" t="s">
        <v>234</v>
      </c>
      <c r="AN118">
        <v>154</v>
      </c>
      <c r="AO118">
        <v>13.71</v>
      </c>
      <c r="AP118">
        <v>35.08</v>
      </c>
      <c r="AQ118">
        <v>4</v>
      </c>
      <c r="AR118" t="s">
        <v>217</v>
      </c>
      <c r="AS118" t="s">
        <v>201</v>
      </c>
      <c r="AT118" t="s">
        <v>235</v>
      </c>
      <c r="AU118">
        <v>60</v>
      </c>
      <c r="AV118">
        <v>5.34</v>
      </c>
      <c r="AW118">
        <v>13.67</v>
      </c>
      <c r="AX118">
        <v>5</v>
      </c>
      <c r="AY118" t="s">
        <v>217</v>
      </c>
      <c r="AZ118" t="s">
        <v>172</v>
      </c>
      <c r="BA118" t="s">
        <v>236</v>
      </c>
      <c r="BB118">
        <v>1</v>
      </c>
      <c r="BC118">
        <v>0.09</v>
      </c>
      <c r="BD118">
        <v>0.23</v>
      </c>
      <c r="BE118">
        <v>6</v>
      </c>
      <c r="BF118" t="s">
        <v>214</v>
      </c>
      <c r="BG118" t="s">
        <v>237</v>
      </c>
      <c r="BH118" t="s">
        <v>238</v>
      </c>
      <c r="BI118">
        <v>11</v>
      </c>
      <c r="BJ118">
        <v>0.98</v>
      </c>
      <c r="BK118">
        <v>2.5099999999999998</v>
      </c>
      <c r="BL118">
        <v>7</v>
      </c>
      <c r="BM118" t="s">
        <v>214</v>
      </c>
      <c r="BN118" t="s">
        <v>174</v>
      </c>
      <c r="BO118" t="s">
        <v>239</v>
      </c>
      <c r="BP118">
        <v>7</v>
      </c>
      <c r="BQ118">
        <v>0.62</v>
      </c>
      <c r="BR118">
        <v>1.59</v>
      </c>
      <c r="BS118">
        <v>8</v>
      </c>
      <c r="BT118" t="s">
        <v>214</v>
      </c>
      <c r="BU118" t="s">
        <v>175</v>
      </c>
      <c r="BV118" t="s">
        <v>240</v>
      </c>
      <c r="BW118">
        <v>2</v>
      </c>
      <c r="BX118">
        <v>0.18</v>
      </c>
      <c r="BY118">
        <v>0.46</v>
      </c>
      <c r="BZ118">
        <v>9</v>
      </c>
      <c r="CA118" t="s">
        <v>217</v>
      </c>
      <c r="CB118" t="s">
        <v>176</v>
      </c>
      <c r="CC118" t="s">
        <v>241</v>
      </c>
      <c r="CD118">
        <v>62</v>
      </c>
      <c r="CE118">
        <v>5.52</v>
      </c>
      <c r="CF118">
        <v>14.12</v>
      </c>
      <c r="CG118">
        <v>10</v>
      </c>
      <c r="CH118" t="s">
        <v>214</v>
      </c>
      <c r="CI118" t="s">
        <v>177</v>
      </c>
      <c r="CJ118" t="s">
        <v>242</v>
      </c>
      <c r="CK118">
        <v>4</v>
      </c>
      <c r="CL118">
        <v>0.36</v>
      </c>
      <c r="CM118">
        <v>0.91</v>
      </c>
      <c r="CN118">
        <v>11</v>
      </c>
      <c r="CO118" t="s">
        <v>214</v>
      </c>
      <c r="CP118" t="s">
        <v>178</v>
      </c>
      <c r="CQ118" t="s">
        <v>243</v>
      </c>
      <c r="CR118">
        <v>1</v>
      </c>
      <c r="CS118">
        <v>0.09</v>
      </c>
      <c r="CT118">
        <v>0.23</v>
      </c>
    </row>
    <row r="119" spans="1:98">
      <c r="A119" t="s">
        <v>38</v>
      </c>
      <c r="B119" t="s">
        <v>39</v>
      </c>
      <c r="C119">
        <v>2</v>
      </c>
      <c r="D119" t="s">
        <v>53</v>
      </c>
      <c r="E119">
        <v>34</v>
      </c>
      <c r="F119" t="s">
        <v>66</v>
      </c>
      <c r="G119">
        <v>2</v>
      </c>
      <c r="H119">
        <v>1093</v>
      </c>
      <c r="I119">
        <v>754</v>
      </c>
      <c r="J119">
        <v>68.98</v>
      </c>
      <c r="K119">
        <v>339</v>
      </c>
      <c r="L119">
        <v>31.02</v>
      </c>
      <c r="M119">
        <v>5</v>
      </c>
      <c r="N119">
        <v>0.46</v>
      </c>
      <c r="O119">
        <v>1.47</v>
      </c>
      <c r="P119">
        <v>5</v>
      </c>
      <c r="Q119">
        <v>0.46</v>
      </c>
      <c r="R119">
        <v>1.47</v>
      </c>
      <c r="S119">
        <v>329</v>
      </c>
      <c r="T119">
        <v>30.1</v>
      </c>
      <c r="U119">
        <v>97.05</v>
      </c>
      <c r="V119">
        <v>1</v>
      </c>
      <c r="W119" t="s">
        <v>217</v>
      </c>
      <c r="X119" t="s">
        <v>199</v>
      </c>
      <c r="Y119" t="s">
        <v>232</v>
      </c>
      <c r="Z119">
        <v>72</v>
      </c>
      <c r="AA119">
        <v>6.59</v>
      </c>
      <c r="AB119">
        <v>21.88</v>
      </c>
      <c r="AC119">
        <v>2</v>
      </c>
      <c r="AD119" t="s">
        <v>217</v>
      </c>
      <c r="AE119" t="s">
        <v>171</v>
      </c>
      <c r="AF119" t="s">
        <v>233</v>
      </c>
      <c r="AG119">
        <v>9</v>
      </c>
      <c r="AH119">
        <v>0.82</v>
      </c>
      <c r="AI119">
        <v>2.74</v>
      </c>
      <c r="AJ119">
        <v>3</v>
      </c>
      <c r="AK119" t="s">
        <v>217</v>
      </c>
      <c r="AL119" t="s">
        <v>200</v>
      </c>
      <c r="AM119" t="s">
        <v>234</v>
      </c>
      <c r="AN119">
        <v>90</v>
      </c>
      <c r="AO119">
        <v>8.23</v>
      </c>
      <c r="AP119">
        <v>27.36</v>
      </c>
      <c r="AQ119">
        <v>4</v>
      </c>
      <c r="AR119" t="s">
        <v>217</v>
      </c>
      <c r="AS119" t="s">
        <v>201</v>
      </c>
      <c r="AT119" t="s">
        <v>235</v>
      </c>
      <c r="AU119">
        <v>69</v>
      </c>
      <c r="AV119">
        <v>6.31</v>
      </c>
      <c r="AW119">
        <v>20.97</v>
      </c>
      <c r="AX119">
        <v>5</v>
      </c>
      <c r="AY119" t="s">
        <v>217</v>
      </c>
      <c r="AZ119" t="s">
        <v>172</v>
      </c>
      <c r="BA119" t="s">
        <v>236</v>
      </c>
      <c r="BB119">
        <v>2</v>
      </c>
      <c r="BC119">
        <v>0.18</v>
      </c>
      <c r="BD119">
        <v>0.61</v>
      </c>
      <c r="BE119">
        <v>6</v>
      </c>
      <c r="BF119" t="s">
        <v>214</v>
      </c>
      <c r="BG119" t="s">
        <v>237</v>
      </c>
      <c r="BH119" t="s">
        <v>238</v>
      </c>
      <c r="BI119">
        <v>24</v>
      </c>
      <c r="BJ119">
        <v>2.2000000000000002</v>
      </c>
      <c r="BK119">
        <v>7.29</v>
      </c>
      <c r="BL119">
        <v>7</v>
      </c>
      <c r="BM119" t="s">
        <v>214</v>
      </c>
      <c r="BN119" t="s">
        <v>174</v>
      </c>
      <c r="BO119" t="s">
        <v>239</v>
      </c>
      <c r="BP119">
        <v>7</v>
      </c>
      <c r="BQ119">
        <v>0.64</v>
      </c>
      <c r="BR119">
        <v>2.13</v>
      </c>
      <c r="BS119">
        <v>8</v>
      </c>
      <c r="BT119" t="s">
        <v>214</v>
      </c>
      <c r="BU119" t="s">
        <v>175</v>
      </c>
      <c r="BV119" t="s">
        <v>240</v>
      </c>
      <c r="BW119">
        <v>6</v>
      </c>
      <c r="BX119">
        <v>0.55000000000000004</v>
      </c>
      <c r="BY119">
        <v>1.82</v>
      </c>
      <c r="BZ119">
        <v>9</v>
      </c>
      <c r="CA119" t="s">
        <v>217</v>
      </c>
      <c r="CB119" t="s">
        <v>176</v>
      </c>
      <c r="CC119" t="s">
        <v>241</v>
      </c>
      <c r="CD119">
        <v>45</v>
      </c>
      <c r="CE119">
        <v>4.12</v>
      </c>
      <c r="CF119">
        <v>13.68</v>
      </c>
      <c r="CG119">
        <v>10</v>
      </c>
      <c r="CH119" t="s">
        <v>214</v>
      </c>
      <c r="CI119" t="s">
        <v>177</v>
      </c>
      <c r="CJ119" t="s">
        <v>242</v>
      </c>
      <c r="CK119">
        <v>3</v>
      </c>
      <c r="CL119">
        <v>0.27</v>
      </c>
      <c r="CM119">
        <v>0.91</v>
      </c>
      <c r="CN119">
        <v>11</v>
      </c>
      <c r="CO119" t="s">
        <v>214</v>
      </c>
      <c r="CP119" t="s">
        <v>178</v>
      </c>
      <c r="CQ119" t="s">
        <v>243</v>
      </c>
      <c r="CR119">
        <v>2</v>
      </c>
      <c r="CS119">
        <v>0.18</v>
      </c>
      <c r="CT119">
        <v>0.61</v>
      </c>
    </row>
    <row r="120" spans="1:98">
      <c r="A120" t="s">
        <v>38</v>
      </c>
      <c r="B120" t="s">
        <v>39</v>
      </c>
      <c r="C120">
        <v>2</v>
      </c>
      <c r="D120" t="s">
        <v>53</v>
      </c>
      <c r="E120">
        <v>34</v>
      </c>
      <c r="F120" t="s">
        <v>66</v>
      </c>
      <c r="G120">
        <v>3</v>
      </c>
      <c r="H120">
        <v>1179</v>
      </c>
      <c r="I120">
        <v>743</v>
      </c>
      <c r="J120">
        <v>63.02</v>
      </c>
      <c r="K120">
        <v>436</v>
      </c>
      <c r="L120">
        <v>36.979999999999997</v>
      </c>
      <c r="M120">
        <v>10</v>
      </c>
      <c r="N120">
        <v>0.85</v>
      </c>
      <c r="O120">
        <v>2.29</v>
      </c>
      <c r="P120">
        <v>6</v>
      </c>
      <c r="Q120">
        <v>0.51</v>
      </c>
      <c r="R120">
        <v>1.38</v>
      </c>
      <c r="S120">
        <v>420</v>
      </c>
      <c r="T120">
        <v>35.619999999999997</v>
      </c>
      <c r="U120">
        <v>96.33</v>
      </c>
      <c r="V120">
        <v>1</v>
      </c>
      <c r="W120" t="s">
        <v>217</v>
      </c>
      <c r="X120" t="s">
        <v>199</v>
      </c>
      <c r="Y120" t="s">
        <v>232</v>
      </c>
      <c r="Z120">
        <v>68</v>
      </c>
      <c r="AA120">
        <v>5.77</v>
      </c>
      <c r="AB120">
        <v>16.190000000000001</v>
      </c>
      <c r="AC120">
        <v>2</v>
      </c>
      <c r="AD120" t="s">
        <v>217</v>
      </c>
      <c r="AE120" t="s">
        <v>171</v>
      </c>
      <c r="AF120" t="s">
        <v>233</v>
      </c>
      <c r="AG120">
        <v>17</v>
      </c>
      <c r="AH120">
        <v>1.44</v>
      </c>
      <c r="AI120">
        <v>4.05</v>
      </c>
      <c r="AJ120">
        <v>3</v>
      </c>
      <c r="AK120" t="s">
        <v>217</v>
      </c>
      <c r="AL120" t="s">
        <v>200</v>
      </c>
      <c r="AM120" t="s">
        <v>234</v>
      </c>
      <c r="AN120">
        <v>182</v>
      </c>
      <c r="AO120">
        <v>15.44</v>
      </c>
      <c r="AP120">
        <v>43.33</v>
      </c>
      <c r="AQ120">
        <v>4</v>
      </c>
      <c r="AR120" t="s">
        <v>217</v>
      </c>
      <c r="AS120" t="s">
        <v>201</v>
      </c>
      <c r="AT120" t="s">
        <v>235</v>
      </c>
      <c r="AU120">
        <v>52</v>
      </c>
      <c r="AV120">
        <v>4.41</v>
      </c>
      <c r="AW120">
        <v>12.38</v>
      </c>
      <c r="AX120">
        <v>5</v>
      </c>
      <c r="AY120" t="s">
        <v>217</v>
      </c>
      <c r="AZ120" t="s">
        <v>172</v>
      </c>
      <c r="BA120" t="s">
        <v>236</v>
      </c>
      <c r="BB120">
        <v>2</v>
      </c>
      <c r="BC120">
        <v>0.17</v>
      </c>
      <c r="BD120">
        <v>0.48</v>
      </c>
      <c r="BE120">
        <v>6</v>
      </c>
      <c r="BF120" t="s">
        <v>214</v>
      </c>
      <c r="BG120" t="s">
        <v>237</v>
      </c>
      <c r="BH120" t="s">
        <v>238</v>
      </c>
      <c r="BI120">
        <v>21</v>
      </c>
      <c r="BJ120">
        <v>1.78</v>
      </c>
      <c r="BK120">
        <v>5</v>
      </c>
      <c r="BL120">
        <v>7</v>
      </c>
      <c r="BM120" t="s">
        <v>214</v>
      </c>
      <c r="BN120" t="s">
        <v>174</v>
      </c>
      <c r="BO120" t="s">
        <v>239</v>
      </c>
      <c r="BP120">
        <v>16</v>
      </c>
      <c r="BQ120">
        <v>1.36</v>
      </c>
      <c r="BR120">
        <v>3.81</v>
      </c>
      <c r="BS120">
        <v>8</v>
      </c>
      <c r="BT120" t="s">
        <v>214</v>
      </c>
      <c r="BU120" t="s">
        <v>175</v>
      </c>
      <c r="BV120" t="s">
        <v>240</v>
      </c>
      <c r="BW120">
        <v>3</v>
      </c>
      <c r="BX120">
        <v>0.25</v>
      </c>
      <c r="BY120">
        <v>0.71</v>
      </c>
      <c r="BZ120">
        <v>9</v>
      </c>
      <c r="CA120" t="s">
        <v>217</v>
      </c>
      <c r="CB120" t="s">
        <v>176</v>
      </c>
      <c r="CC120" t="s">
        <v>241</v>
      </c>
      <c r="CD120">
        <v>32</v>
      </c>
      <c r="CE120">
        <v>2.71</v>
      </c>
      <c r="CF120">
        <v>7.62</v>
      </c>
      <c r="CG120">
        <v>10</v>
      </c>
      <c r="CH120" t="s">
        <v>214</v>
      </c>
      <c r="CI120" t="s">
        <v>177</v>
      </c>
      <c r="CJ120" t="s">
        <v>242</v>
      </c>
      <c r="CK120">
        <v>25</v>
      </c>
      <c r="CL120">
        <v>2.12</v>
      </c>
      <c r="CM120">
        <v>5.95</v>
      </c>
      <c r="CN120">
        <v>11</v>
      </c>
      <c r="CO120" t="s">
        <v>214</v>
      </c>
      <c r="CP120" t="s">
        <v>178</v>
      </c>
      <c r="CQ120" t="s">
        <v>243</v>
      </c>
      <c r="CR120">
        <v>2</v>
      </c>
      <c r="CS120">
        <v>0.17</v>
      </c>
      <c r="CT120">
        <v>0.48</v>
      </c>
    </row>
    <row r="121" spans="1:98">
      <c r="A121" t="s">
        <v>38</v>
      </c>
      <c r="B121" t="s">
        <v>39</v>
      </c>
      <c r="C121">
        <v>2</v>
      </c>
      <c r="D121" t="s">
        <v>53</v>
      </c>
      <c r="E121">
        <v>34</v>
      </c>
      <c r="F121" t="s">
        <v>66</v>
      </c>
      <c r="G121">
        <v>4</v>
      </c>
      <c r="H121">
        <v>1538</v>
      </c>
      <c r="I121">
        <v>1037</v>
      </c>
      <c r="J121">
        <v>67.430000000000007</v>
      </c>
      <c r="K121">
        <v>501</v>
      </c>
      <c r="L121">
        <v>32.57</v>
      </c>
      <c r="M121">
        <v>5</v>
      </c>
      <c r="N121">
        <v>0.33</v>
      </c>
      <c r="O121">
        <v>1</v>
      </c>
      <c r="P121">
        <v>4</v>
      </c>
      <c r="Q121">
        <v>0.26</v>
      </c>
      <c r="R121">
        <v>0.8</v>
      </c>
      <c r="S121">
        <v>492</v>
      </c>
      <c r="T121">
        <v>31.99</v>
      </c>
      <c r="U121">
        <v>98.2</v>
      </c>
      <c r="V121">
        <v>1</v>
      </c>
      <c r="W121" t="s">
        <v>217</v>
      </c>
      <c r="X121" t="s">
        <v>199</v>
      </c>
      <c r="Y121" t="s">
        <v>232</v>
      </c>
      <c r="Z121">
        <v>109</v>
      </c>
      <c r="AA121">
        <v>7.09</v>
      </c>
      <c r="AB121">
        <v>22.15</v>
      </c>
      <c r="AC121">
        <v>2</v>
      </c>
      <c r="AD121" t="s">
        <v>217</v>
      </c>
      <c r="AE121" t="s">
        <v>171</v>
      </c>
      <c r="AF121" t="s">
        <v>233</v>
      </c>
      <c r="AG121">
        <v>3</v>
      </c>
      <c r="AH121">
        <v>0.2</v>
      </c>
      <c r="AI121">
        <v>0.61</v>
      </c>
      <c r="AJ121">
        <v>3</v>
      </c>
      <c r="AK121" t="s">
        <v>217</v>
      </c>
      <c r="AL121" t="s">
        <v>200</v>
      </c>
      <c r="AM121" t="s">
        <v>234</v>
      </c>
      <c r="AN121">
        <v>142</v>
      </c>
      <c r="AO121">
        <v>9.23</v>
      </c>
      <c r="AP121">
        <v>28.86</v>
      </c>
      <c r="AQ121">
        <v>4</v>
      </c>
      <c r="AR121" t="s">
        <v>217</v>
      </c>
      <c r="AS121" t="s">
        <v>201</v>
      </c>
      <c r="AT121" t="s">
        <v>235</v>
      </c>
      <c r="AU121">
        <v>109</v>
      </c>
      <c r="AV121">
        <v>7.09</v>
      </c>
      <c r="AW121">
        <v>22.15</v>
      </c>
      <c r="AX121">
        <v>5</v>
      </c>
      <c r="AY121" t="s">
        <v>217</v>
      </c>
      <c r="AZ121" t="s">
        <v>172</v>
      </c>
      <c r="BA121" t="s">
        <v>236</v>
      </c>
      <c r="BB121">
        <v>3</v>
      </c>
      <c r="BC121">
        <v>0.2</v>
      </c>
      <c r="BD121">
        <v>0.61</v>
      </c>
      <c r="BE121">
        <v>6</v>
      </c>
      <c r="BF121" t="s">
        <v>214</v>
      </c>
      <c r="BG121" t="s">
        <v>237</v>
      </c>
      <c r="BH121" t="s">
        <v>238</v>
      </c>
      <c r="BI121">
        <v>31</v>
      </c>
      <c r="BJ121">
        <v>2.02</v>
      </c>
      <c r="BK121">
        <v>6.3</v>
      </c>
      <c r="BL121">
        <v>7</v>
      </c>
      <c r="BM121" t="s">
        <v>214</v>
      </c>
      <c r="BN121" t="s">
        <v>174</v>
      </c>
      <c r="BO121" t="s">
        <v>239</v>
      </c>
      <c r="BP121">
        <v>13</v>
      </c>
      <c r="BQ121">
        <v>0.85</v>
      </c>
      <c r="BR121">
        <v>2.64</v>
      </c>
      <c r="BS121">
        <v>8</v>
      </c>
      <c r="BT121" t="s">
        <v>214</v>
      </c>
      <c r="BU121" t="s">
        <v>175</v>
      </c>
      <c r="BV121" t="s">
        <v>240</v>
      </c>
      <c r="BW121">
        <v>5</v>
      </c>
      <c r="BX121">
        <v>0.33</v>
      </c>
      <c r="BY121">
        <v>1.02</v>
      </c>
      <c r="BZ121">
        <v>9</v>
      </c>
      <c r="CA121" t="s">
        <v>217</v>
      </c>
      <c r="CB121" t="s">
        <v>176</v>
      </c>
      <c r="CC121" t="s">
        <v>241</v>
      </c>
      <c r="CD121">
        <v>67</v>
      </c>
      <c r="CE121">
        <v>4.3600000000000003</v>
      </c>
      <c r="CF121">
        <v>13.62</v>
      </c>
      <c r="CG121">
        <v>10</v>
      </c>
      <c r="CH121" t="s">
        <v>214</v>
      </c>
      <c r="CI121" t="s">
        <v>177</v>
      </c>
      <c r="CJ121" t="s">
        <v>242</v>
      </c>
      <c r="CK121">
        <v>9</v>
      </c>
      <c r="CL121">
        <v>0.59</v>
      </c>
      <c r="CM121">
        <v>1.83</v>
      </c>
      <c r="CN121">
        <v>11</v>
      </c>
      <c r="CO121" t="s">
        <v>214</v>
      </c>
      <c r="CP121" t="s">
        <v>178</v>
      </c>
      <c r="CQ121" t="s">
        <v>243</v>
      </c>
      <c r="CR121">
        <v>1</v>
      </c>
      <c r="CS121">
        <v>7.0000000000000007E-2</v>
      </c>
      <c r="CT121">
        <v>0.2</v>
      </c>
    </row>
    <row r="122" spans="1:98">
      <c r="A122" t="s">
        <v>38</v>
      </c>
      <c r="B122" t="s">
        <v>39</v>
      </c>
      <c r="C122">
        <v>2</v>
      </c>
      <c r="D122" t="s">
        <v>53</v>
      </c>
      <c r="E122">
        <v>34</v>
      </c>
      <c r="F122" t="s">
        <v>66</v>
      </c>
      <c r="G122">
        <v>5</v>
      </c>
      <c r="H122">
        <v>951</v>
      </c>
      <c r="I122">
        <v>604</v>
      </c>
      <c r="J122">
        <v>63.51</v>
      </c>
      <c r="K122">
        <v>347</v>
      </c>
      <c r="L122">
        <v>36.49</v>
      </c>
      <c r="M122">
        <v>1</v>
      </c>
      <c r="N122">
        <v>0.11</v>
      </c>
      <c r="O122">
        <v>0.28999999999999998</v>
      </c>
      <c r="P122">
        <v>6</v>
      </c>
      <c r="Q122">
        <v>0.63</v>
      </c>
      <c r="R122">
        <v>1.73</v>
      </c>
      <c r="S122">
        <v>340</v>
      </c>
      <c r="T122">
        <v>35.75</v>
      </c>
      <c r="U122">
        <v>97.98</v>
      </c>
      <c r="V122">
        <v>1</v>
      </c>
      <c r="W122" t="s">
        <v>217</v>
      </c>
      <c r="X122" t="s">
        <v>199</v>
      </c>
      <c r="Y122" t="s">
        <v>232</v>
      </c>
      <c r="Z122">
        <v>53</v>
      </c>
      <c r="AA122">
        <v>5.57</v>
      </c>
      <c r="AB122">
        <v>15.59</v>
      </c>
      <c r="AC122">
        <v>2</v>
      </c>
      <c r="AD122" t="s">
        <v>217</v>
      </c>
      <c r="AE122" t="s">
        <v>171</v>
      </c>
      <c r="AF122" t="s">
        <v>233</v>
      </c>
      <c r="AG122">
        <v>7</v>
      </c>
      <c r="AH122">
        <v>0.74</v>
      </c>
      <c r="AI122">
        <v>2.06</v>
      </c>
      <c r="AJ122">
        <v>3</v>
      </c>
      <c r="AK122" t="s">
        <v>217</v>
      </c>
      <c r="AL122" t="s">
        <v>200</v>
      </c>
      <c r="AM122" t="s">
        <v>234</v>
      </c>
      <c r="AN122">
        <v>111</v>
      </c>
      <c r="AO122">
        <v>11.67</v>
      </c>
      <c r="AP122">
        <v>32.65</v>
      </c>
      <c r="AQ122">
        <v>4</v>
      </c>
      <c r="AR122" t="s">
        <v>217</v>
      </c>
      <c r="AS122" t="s">
        <v>201</v>
      </c>
      <c r="AT122" t="s">
        <v>235</v>
      </c>
      <c r="AU122">
        <v>68</v>
      </c>
      <c r="AV122">
        <v>7.15</v>
      </c>
      <c r="AW122">
        <v>20</v>
      </c>
      <c r="AX122">
        <v>5</v>
      </c>
      <c r="AY122" t="s">
        <v>217</v>
      </c>
      <c r="AZ122" t="s">
        <v>172</v>
      </c>
      <c r="BA122" t="s">
        <v>236</v>
      </c>
      <c r="BB122">
        <v>6</v>
      </c>
      <c r="BC122">
        <v>0.63</v>
      </c>
      <c r="BD122">
        <v>1.76</v>
      </c>
      <c r="BE122">
        <v>6</v>
      </c>
      <c r="BF122" t="s">
        <v>214</v>
      </c>
      <c r="BG122" t="s">
        <v>237</v>
      </c>
      <c r="BH122" t="s">
        <v>238</v>
      </c>
      <c r="BI122">
        <v>40</v>
      </c>
      <c r="BJ122">
        <v>4.21</v>
      </c>
      <c r="BK122">
        <v>11.76</v>
      </c>
      <c r="BL122">
        <v>7</v>
      </c>
      <c r="BM122" t="s">
        <v>214</v>
      </c>
      <c r="BN122" t="s">
        <v>174</v>
      </c>
      <c r="BO122" t="s">
        <v>239</v>
      </c>
      <c r="BP122">
        <v>5</v>
      </c>
      <c r="BQ122">
        <v>0.53</v>
      </c>
      <c r="BR122">
        <v>1.47</v>
      </c>
      <c r="BS122">
        <v>8</v>
      </c>
      <c r="BT122" t="s">
        <v>214</v>
      </c>
      <c r="BU122" t="s">
        <v>175</v>
      </c>
      <c r="BV122" t="s">
        <v>240</v>
      </c>
      <c r="BW122">
        <v>0</v>
      </c>
      <c r="BX122">
        <v>0</v>
      </c>
      <c r="BY122">
        <v>0</v>
      </c>
      <c r="BZ122">
        <v>9</v>
      </c>
      <c r="CA122" t="s">
        <v>217</v>
      </c>
      <c r="CB122" t="s">
        <v>176</v>
      </c>
      <c r="CC122" t="s">
        <v>241</v>
      </c>
      <c r="CD122">
        <v>42</v>
      </c>
      <c r="CE122">
        <v>4.42</v>
      </c>
      <c r="CF122">
        <v>12.35</v>
      </c>
      <c r="CG122">
        <v>10</v>
      </c>
      <c r="CH122" t="s">
        <v>214</v>
      </c>
      <c r="CI122" t="s">
        <v>177</v>
      </c>
      <c r="CJ122" t="s">
        <v>242</v>
      </c>
      <c r="CK122">
        <v>8</v>
      </c>
      <c r="CL122">
        <v>0.84</v>
      </c>
      <c r="CM122">
        <v>2.35</v>
      </c>
      <c r="CN122">
        <v>11</v>
      </c>
      <c r="CO122" t="s">
        <v>214</v>
      </c>
      <c r="CP122" t="s">
        <v>178</v>
      </c>
      <c r="CQ122" t="s">
        <v>243</v>
      </c>
      <c r="CR122">
        <v>0</v>
      </c>
      <c r="CS122">
        <v>0</v>
      </c>
      <c r="CT122">
        <v>0</v>
      </c>
    </row>
    <row r="123" spans="1:98">
      <c r="A123" t="s">
        <v>38</v>
      </c>
      <c r="B123" t="s">
        <v>39</v>
      </c>
      <c r="C123">
        <v>2</v>
      </c>
      <c r="D123" t="s">
        <v>53</v>
      </c>
      <c r="E123">
        <v>34</v>
      </c>
      <c r="F123" t="s">
        <v>66</v>
      </c>
      <c r="G123">
        <v>6</v>
      </c>
      <c r="H123">
        <v>1037</v>
      </c>
      <c r="I123">
        <v>698</v>
      </c>
      <c r="J123">
        <v>67.31</v>
      </c>
      <c r="K123">
        <v>339</v>
      </c>
      <c r="L123">
        <v>32.69</v>
      </c>
      <c r="M123">
        <v>1</v>
      </c>
      <c r="N123">
        <v>0.1</v>
      </c>
      <c r="O123">
        <v>0.28999999999999998</v>
      </c>
      <c r="P123">
        <v>4</v>
      </c>
      <c r="Q123">
        <v>0.39</v>
      </c>
      <c r="R123">
        <v>1.18</v>
      </c>
      <c r="S123">
        <v>334</v>
      </c>
      <c r="T123">
        <v>32.21</v>
      </c>
      <c r="U123">
        <v>98.53</v>
      </c>
      <c r="V123">
        <v>1</v>
      </c>
      <c r="W123" t="s">
        <v>217</v>
      </c>
      <c r="X123" t="s">
        <v>199</v>
      </c>
      <c r="Y123" t="s">
        <v>232</v>
      </c>
      <c r="Z123">
        <v>45</v>
      </c>
      <c r="AA123">
        <v>4.34</v>
      </c>
      <c r="AB123">
        <v>13.47</v>
      </c>
      <c r="AC123">
        <v>2</v>
      </c>
      <c r="AD123" t="s">
        <v>217</v>
      </c>
      <c r="AE123" t="s">
        <v>171</v>
      </c>
      <c r="AF123" t="s">
        <v>233</v>
      </c>
      <c r="AG123">
        <v>7</v>
      </c>
      <c r="AH123">
        <v>0.68</v>
      </c>
      <c r="AI123">
        <v>2.1</v>
      </c>
      <c r="AJ123">
        <v>3</v>
      </c>
      <c r="AK123" t="s">
        <v>217</v>
      </c>
      <c r="AL123" t="s">
        <v>200</v>
      </c>
      <c r="AM123" t="s">
        <v>234</v>
      </c>
      <c r="AN123">
        <v>147</v>
      </c>
      <c r="AO123">
        <v>14.18</v>
      </c>
      <c r="AP123">
        <v>44.01</v>
      </c>
      <c r="AQ123">
        <v>4</v>
      </c>
      <c r="AR123" t="s">
        <v>217</v>
      </c>
      <c r="AS123" t="s">
        <v>201</v>
      </c>
      <c r="AT123" t="s">
        <v>235</v>
      </c>
      <c r="AU123">
        <v>47</v>
      </c>
      <c r="AV123">
        <v>4.53</v>
      </c>
      <c r="AW123">
        <v>14.07</v>
      </c>
      <c r="AX123">
        <v>5</v>
      </c>
      <c r="AY123" t="s">
        <v>217</v>
      </c>
      <c r="AZ123" t="s">
        <v>172</v>
      </c>
      <c r="BA123" t="s">
        <v>236</v>
      </c>
      <c r="BB123">
        <v>4</v>
      </c>
      <c r="BC123">
        <v>0.39</v>
      </c>
      <c r="BD123">
        <v>1.2</v>
      </c>
      <c r="BE123">
        <v>6</v>
      </c>
      <c r="BF123" t="s">
        <v>214</v>
      </c>
      <c r="BG123" t="s">
        <v>237</v>
      </c>
      <c r="BH123" t="s">
        <v>238</v>
      </c>
      <c r="BI123">
        <v>9</v>
      </c>
      <c r="BJ123">
        <v>0.87</v>
      </c>
      <c r="BK123">
        <v>2.69</v>
      </c>
      <c r="BL123">
        <v>7</v>
      </c>
      <c r="BM123" t="s">
        <v>214</v>
      </c>
      <c r="BN123" t="s">
        <v>174</v>
      </c>
      <c r="BO123" t="s">
        <v>239</v>
      </c>
      <c r="BP123">
        <v>10</v>
      </c>
      <c r="BQ123">
        <v>0.96</v>
      </c>
      <c r="BR123">
        <v>2.99</v>
      </c>
      <c r="BS123">
        <v>8</v>
      </c>
      <c r="BT123" t="s">
        <v>214</v>
      </c>
      <c r="BU123" t="s">
        <v>175</v>
      </c>
      <c r="BV123" t="s">
        <v>240</v>
      </c>
      <c r="BW123">
        <v>6</v>
      </c>
      <c r="BX123">
        <v>0.57999999999999996</v>
      </c>
      <c r="BY123">
        <v>1.8</v>
      </c>
      <c r="BZ123">
        <v>9</v>
      </c>
      <c r="CA123" t="s">
        <v>217</v>
      </c>
      <c r="CB123" t="s">
        <v>176</v>
      </c>
      <c r="CC123" t="s">
        <v>241</v>
      </c>
      <c r="CD123">
        <v>57</v>
      </c>
      <c r="CE123">
        <v>5.5</v>
      </c>
      <c r="CF123">
        <v>17.07</v>
      </c>
      <c r="CG123">
        <v>10</v>
      </c>
      <c r="CH123" t="s">
        <v>214</v>
      </c>
      <c r="CI123" t="s">
        <v>177</v>
      </c>
      <c r="CJ123" t="s">
        <v>242</v>
      </c>
      <c r="CK123">
        <v>0</v>
      </c>
      <c r="CL123">
        <v>0</v>
      </c>
      <c r="CM123">
        <v>0</v>
      </c>
      <c r="CN123">
        <v>11</v>
      </c>
      <c r="CO123" t="s">
        <v>214</v>
      </c>
      <c r="CP123" t="s">
        <v>178</v>
      </c>
      <c r="CQ123" t="s">
        <v>243</v>
      </c>
      <c r="CR123">
        <v>2</v>
      </c>
      <c r="CS123">
        <v>0.19</v>
      </c>
      <c r="CT123">
        <v>0.6</v>
      </c>
    </row>
    <row r="124" spans="1:98">
      <c r="A124" t="s">
        <v>38</v>
      </c>
      <c r="B124" t="s">
        <v>39</v>
      </c>
      <c r="C124">
        <v>2</v>
      </c>
      <c r="D124" t="s">
        <v>53</v>
      </c>
      <c r="E124">
        <v>34</v>
      </c>
      <c r="F124" t="s">
        <v>66</v>
      </c>
      <c r="G124">
        <v>7</v>
      </c>
      <c r="H124">
        <v>1613</v>
      </c>
      <c r="I124">
        <v>1063</v>
      </c>
      <c r="J124">
        <v>65.900000000000006</v>
      </c>
      <c r="K124">
        <v>550</v>
      </c>
      <c r="L124">
        <v>34.1</v>
      </c>
      <c r="M124">
        <v>1</v>
      </c>
      <c r="N124">
        <v>0.06</v>
      </c>
      <c r="O124">
        <v>0.18</v>
      </c>
      <c r="P124">
        <v>7</v>
      </c>
      <c r="Q124">
        <v>0.43</v>
      </c>
      <c r="R124">
        <v>1.27</v>
      </c>
      <c r="S124">
        <v>542</v>
      </c>
      <c r="T124">
        <v>33.6</v>
      </c>
      <c r="U124">
        <v>98.55</v>
      </c>
      <c r="V124">
        <v>1</v>
      </c>
      <c r="W124" t="s">
        <v>217</v>
      </c>
      <c r="X124" t="s">
        <v>199</v>
      </c>
      <c r="Y124" t="s">
        <v>232</v>
      </c>
      <c r="Z124">
        <v>91</v>
      </c>
      <c r="AA124">
        <v>5.64</v>
      </c>
      <c r="AB124">
        <v>16.79</v>
      </c>
      <c r="AC124">
        <v>2</v>
      </c>
      <c r="AD124" t="s">
        <v>217</v>
      </c>
      <c r="AE124" t="s">
        <v>171</v>
      </c>
      <c r="AF124" t="s">
        <v>233</v>
      </c>
      <c r="AG124">
        <v>9</v>
      </c>
      <c r="AH124">
        <v>0.56000000000000005</v>
      </c>
      <c r="AI124">
        <v>1.66</v>
      </c>
      <c r="AJ124">
        <v>3</v>
      </c>
      <c r="AK124" t="s">
        <v>217</v>
      </c>
      <c r="AL124" t="s">
        <v>200</v>
      </c>
      <c r="AM124" t="s">
        <v>234</v>
      </c>
      <c r="AN124">
        <v>248</v>
      </c>
      <c r="AO124">
        <v>15.38</v>
      </c>
      <c r="AP124">
        <v>45.76</v>
      </c>
      <c r="AQ124">
        <v>4</v>
      </c>
      <c r="AR124" t="s">
        <v>217</v>
      </c>
      <c r="AS124" t="s">
        <v>201</v>
      </c>
      <c r="AT124" t="s">
        <v>235</v>
      </c>
      <c r="AU124">
        <v>91</v>
      </c>
      <c r="AV124">
        <v>5.64</v>
      </c>
      <c r="AW124">
        <v>16.79</v>
      </c>
      <c r="AX124">
        <v>5</v>
      </c>
      <c r="AY124" t="s">
        <v>217</v>
      </c>
      <c r="AZ124" t="s">
        <v>172</v>
      </c>
      <c r="BA124" t="s">
        <v>236</v>
      </c>
      <c r="BB124">
        <v>3</v>
      </c>
      <c r="BC124">
        <v>0.19</v>
      </c>
      <c r="BD124">
        <v>0.55000000000000004</v>
      </c>
      <c r="BE124">
        <v>6</v>
      </c>
      <c r="BF124" t="s">
        <v>214</v>
      </c>
      <c r="BG124" t="s">
        <v>237</v>
      </c>
      <c r="BH124" t="s">
        <v>238</v>
      </c>
      <c r="BI124">
        <v>28</v>
      </c>
      <c r="BJ124">
        <v>1.74</v>
      </c>
      <c r="BK124">
        <v>5.17</v>
      </c>
      <c r="BL124">
        <v>7</v>
      </c>
      <c r="BM124" t="s">
        <v>214</v>
      </c>
      <c r="BN124" t="s">
        <v>174</v>
      </c>
      <c r="BO124" t="s">
        <v>239</v>
      </c>
      <c r="BP124">
        <v>9</v>
      </c>
      <c r="BQ124">
        <v>0.56000000000000005</v>
      </c>
      <c r="BR124">
        <v>1.66</v>
      </c>
      <c r="BS124">
        <v>8</v>
      </c>
      <c r="BT124" t="s">
        <v>214</v>
      </c>
      <c r="BU124" t="s">
        <v>175</v>
      </c>
      <c r="BV124" t="s">
        <v>240</v>
      </c>
      <c r="BW124">
        <v>4</v>
      </c>
      <c r="BX124">
        <v>0.25</v>
      </c>
      <c r="BY124">
        <v>0.74</v>
      </c>
      <c r="BZ124">
        <v>9</v>
      </c>
      <c r="CA124" t="s">
        <v>217</v>
      </c>
      <c r="CB124" t="s">
        <v>176</v>
      </c>
      <c r="CC124" t="s">
        <v>241</v>
      </c>
      <c r="CD124">
        <v>47</v>
      </c>
      <c r="CE124">
        <v>2.91</v>
      </c>
      <c r="CF124">
        <v>8.67</v>
      </c>
      <c r="CG124">
        <v>10</v>
      </c>
      <c r="CH124" t="s">
        <v>214</v>
      </c>
      <c r="CI124" t="s">
        <v>177</v>
      </c>
      <c r="CJ124" t="s">
        <v>242</v>
      </c>
      <c r="CK124">
        <v>5</v>
      </c>
      <c r="CL124">
        <v>0.31</v>
      </c>
      <c r="CM124">
        <v>0.92</v>
      </c>
      <c r="CN124">
        <v>11</v>
      </c>
      <c r="CO124" t="s">
        <v>214</v>
      </c>
      <c r="CP124" t="s">
        <v>178</v>
      </c>
      <c r="CQ124" t="s">
        <v>243</v>
      </c>
      <c r="CR124">
        <v>7</v>
      </c>
      <c r="CS124">
        <v>0.43</v>
      </c>
      <c r="CT124">
        <v>1.29</v>
      </c>
    </row>
    <row r="125" spans="1:98">
      <c r="A125" t="s">
        <v>38</v>
      </c>
      <c r="B125" t="s">
        <v>39</v>
      </c>
      <c r="C125">
        <v>1</v>
      </c>
      <c r="D125" t="s">
        <v>40</v>
      </c>
      <c r="E125">
        <v>35</v>
      </c>
      <c r="F125" t="s">
        <v>67</v>
      </c>
      <c r="G125">
        <v>1</v>
      </c>
      <c r="H125">
        <v>1296</v>
      </c>
      <c r="I125">
        <v>891</v>
      </c>
      <c r="J125">
        <v>68.75</v>
      </c>
      <c r="K125">
        <v>405</v>
      </c>
      <c r="L125">
        <v>31.25</v>
      </c>
      <c r="M125">
        <v>9</v>
      </c>
      <c r="N125">
        <v>0.69</v>
      </c>
      <c r="O125">
        <v>2.2200000000000002</v>
      </c>
      <c r="P125">
        <v>5</v>
      </c>
      <c r="Q125">
        <v>0.39</v>
      </c>
      <c r="R125">
        <v>1.23</v>
      </c>
      <c r="S125">
        <v>391</v>
      </c>
      <c r="T125">
        <v>30.17</v>
      </c>
      <c r="U125">
        <v>96.54</v>
      </c>
      <c r="V125">
        <v>1</v>
      </c>
      <c r="W125" t="s">
        <v>214</v>
      </c>
      <c r="X125" t="s">
        <v>163</v>
      </c>
      <c r="Y125" t="s">
        <v>215</v>
      </c>
      <c r="Z125">
        <v>87</v>
      </c>
      <c r="AA125">
        <v>6.71</v>
      </c>
      <c r="AB125">
        <v>22.25</v>
      </c>
      <c r="AC125">
        <v>2</v>
      </c>
      <c r="AD125" t="s">
        <v>214</v>
      </c>
      <c r="AE125" t="s">
        <v>164</v>
      </c>
      <c r="AF125" t="s">
        <v>216</v>
      </c>
      <c r="AG125">
        <v>10</v>
      </c>
      <c r="AH125">
        <v>0.77</v>
      </c>
      <c r="AI125">
        <v>2.56</v>
      </c>
      <c r="AJ125">
        <v>3</v>
      </c>
      <c r="AK125" t="s">
        <v>217</v>
      </c>
      <c r="AL125" t="s">
        <v>165</v>
      </c>
      <c r="AM125" t="s">
        <v>218</v>
      </c>
      <c r="AN125">
        <v>207</v>
      </c>
      <c r="AO125">
        <v>15.97</v>
      </c>
      <c r="AP125">
        <v>52.94</v>
      </c>
      <c r="AQ125">
        <v>4</v>
      </c>
      <c r="AR125" t="s">
        <v>214</v>
      </c>
      <c r="AS125" t="s">
        <v>166</v>
      </c>
      <c r="AT125" t="s">
        <v>219</v>
      </c>
      <c r="AU125">
        <v>9</v>
      </c>
      <c r="AV125">
        <v>0.69</v>
      </c>
      <c r="AW125">
        <v>2.2999999999999998</v>
      </c>
      <c r="AX125">
        <v>5</v>
      </c>
      <c r="AY125" t="s">
        <v>214</v>
      </c>
      <c r="AZ125" t="s">
        <v>167</v>
      </c>
      <c r="BA125" t="s">
        <v>220</v>
      </c>
      <c r="BB125">
        <v>2</v>
      </c>
      <c r="BC125">
        <v>0.15</v>
      </c>
      <c r="BD125">
        <v>0.51</v>
      </c>
      <c r="BE125">
        <v>6</v>
      </c>
      <c r="BF125" t="s">
        <v>214</v>
      </c>
      <c r="BG125" t="s">
        <v>168</v>
      </c>
      <c r="BH125" t="s">
        <v>221</v>
      </c>
      <c r="BI125">
        <v>42</v>
      </c>
      <c r="BJ125">
        <v>3.24</v>
      </c>
      <c r="BK125">
        <v>10.74</v>
      </c>
      <c r="BL125">
        <v>7</v>
      </c>
      <c r="BM125" t="s">
        <v>214</v>
      </c>
      <c r="BN125" t="s">
        <v>169</v>
      </c>
      <c r="BO125" t="s">
        <v>222</v>
      </c>
      <c r="BP125">
        <v>7</v>
      </c>
      <c r="BQ125">
        <v>0.54</v>
      </c>
      <c r="BR125">
        <v>1.79</v>
      </c>
      <c r="BS125">
        <v>8</v>
      </c>
      <c r="BT125" t="s">
        <v>214</v>
      </c>
      <c r="BU125" t="s">
        <v>170</v>
      </c>
      <c r="BV125" t="s">
        <v>223</v>
      </c>
      <c r="BW125">
        <v>27</v>
      </c>
      <c r="BX125">
        <v>2.08</v>
      </c>
      <c r="BY125">
        <v>6.91</v>
      </c>
    </row>
    <row r="126" spans="1:98">
      <c r="A126" t="s">
        <v>38</v>
      </c>
      <c r="B126" t="s">
        <v>39</v>
      </c>
      <c r="C126">
        <v>1</v>
      </c>
      <c r="D126" t="s">
        <v>40</v>
      </c>
      <c r="E126">
        <v>35</v>
      </c>
      <c r="F126" t="s">
        <v>67</v>
      </c>
      <c r="G126">
        <v>2</v>
      </c>
      <c r="H126">
        <v>1285</v>
      </c>
      <c r="I126">
        <v>812</v>
      </c>
      <c r="J126">
        <v>63.19</v>
      </c>
      <c r="K126">
        <v>473</v>
      </c>
      <c r="L126">
        <v>36.81</v>
      </c>
      <c r="M126">
        <v>4</v>
      </c>
      <c r="N126">
        <v>0.31</v>
      </c>
      <c r="O126">
        <v>0.85</v>
      </c>
      <c r="P126">
        <v>6</v>
      </c>
      <c r="Q126">
        <v>0.47</v>
      </c>
      <c r="R126">
        <v>1.27</v>
      </c>
      <c r="S126">
        <v>463</v>
      </c>
      <c r="T126">
        <v>36.03</v>
      </c>
      <c r="U126">
        <v>97.89</v>
      </c>
      <c r="V126">
        <v>1</v>
      </c>
      <c r="W126" t="s">
        <v>214</v>
      </c>
      <c r="X126" t="s">
        <v>163</v>
      </c>
      <c r="Y126" t="s">
        <v>215</v>
      </c>
      <c r="Z126">
        <v>98</v>
      </c>
      <c r="AA126">
        <v>7.63</v>
      </c>
      <c r="AB126">
        <v>21.17</v>
      </c>
      <c r="AC126">
        <v>2</v>
      </c>
      <c r="AD126" t="s">
        <v>214</v>
      </c>
      <c r="AE126" t="s">
        <v>164</v>
      </c>
      <c r="AF126" t="s">
        <v>216</v>
      </c>
      <c r="AG126">
        <v>8</v>
      </c>
      <c r="AH126">
        <v>0.62</v>
      </c>
      <c r="AI126">
        <v>1.73</v>
      </c>
      <c r="AJ126">
        <v>3</v>
      </c>
      <c r="AK126" t="s">
        <v>217</v>
      </c>
      <c r="AL126" t="s">
        <v>165</v>
      </c>
      <c r="AM126" t="s">
        <v>218</v>
      </c>
      <c r="AN126">
        <v>178</v>
      </c>
      <c r="AO126">
        <v>13.85</v>
      </c>
      <c r="AP126">
        <v>38.44</v>
      </c>
      <c r="AQ126">
        <v>4</v>
      </c>
      <c r="AR126" t="s">
        <v>214</v>
      </c>
      <c r="AS126" t="s">
        <v>166</v>
      </c>
      <c r="AT126" t="s">
        <v>219</v>
      </c>
      <c r="AU126">
        <v>6</v>
      </c>
      <c r="AV126">
        <v>0.47</v>
      </c>
      <c r="AW126">
        <v>1.3</v>
      </c>
      <c r="AX126">
        <v>5</v>
      </c>
      <c r="AY126" t="s">
        <v>214</v>
      </c>
      <c r="AZ126" t="s">
        <v>167</v>
      </c>
      <c r="BA126" t="s">
        <v>220</v>
      </c>
      <c r="BB126">
        <v>2</v>
      </c>
      <c r="BC126">
        <v>0.16</v>
      </c>
      <c r="BD126">
        <v>0.43</v>
      </c>
      <c r="BE126">
        <v>6</v>
      </c>
      <c r="BF126" t="s">
        <v>214</v>
      </c>
      <c r="BG126" t="s">
        <v>168</v>
      </c>
      <c r="BH126" t="s">
        <v>221</v>
      </c>
      <c r="BI126">
        <v>71</v>
      </c>
      <c r="BJ126">
        <v>5.53</v>
      </c>
      <c r="BK126">
        <v>15.33</v>
      </c>
      <c r="BL126">
        <v>7</v>
      </c>
      <c r="BM126" t="s">
        <v>214</v>
      </c>
      <c r="BN126" t="s">
        <v>169</v>
      </c>
      <c r="BO126" t="s">
        <v>222</v>
      </c>
      <c r="BP126">
        <v>6</v>
      </c>
      <c r="BQ126">
        <v>0.47</v>
      </c>
      <c r="BR126">
        <v>1.3</v>
      </c>
      <c r="BS126">
        <v>8</v>
      </c>
      <c r="BT126" t="s">
        <v>214</v>
      </c>
      <c r="BU126" t="s">
        <v>170</v>
      </c>
      <c r="BV126" t="s">
        <v>223</v>
      </c>
      <c r="BW126">
        <v>94</v>
      </c>
      <c r="BX126">
        <v>7.32</v>
      </c>
      <c r="BY126">
        <v>20.3</v>
      </c>
    </row>
    <row r="127" spans="1:98">
      <c r="A127" t="s">
        <v>38</v>
      </c>
      <c r="B127" t="s">
        <v>39</v>
      </c>
      <c r="C127">
        <v>1</v>
      </c>
      <c r="D127" t="s">
        <v>40</v>
      </c>
      <c r="E127">
        <v>35</v>
      </c>
      <c r="F127" t="s">
        <v>67</v>
      </c>
      <c r="G127">
        <v>3</v>
      </c>
      <c r="H127">
        <v>1040</v>
      </c>
      <c r="I127">
        <v>681</v>
      </c>
      <c r="J127">
        <v>65.48</v>
      </c>
      <c r="K127">
        <v>359</v>
      </c>
      <c r="L127">
        <v>34.520000000000003</v>
      </c>
      <c r="M127">
        <v>8</v>
      </c>
      <c r="N127">
        <v>0.77</v>
      </c>
      <c r="O127">
        <v>2.23</v>
      </c>
      <c r="P127">
        <v>1</v>
      </c>
      <c r="Q127">
        <v>0.1</v>
      </c>
      <c r="R127">
        <v>0.28000000000000003</v>
      </c>
      <c r="S127">
        <v>350</v>
      </c>
      <c r="T127">
        <v>33.65</v>
      </c>
      <c r="U127">
        <v>97.49</v>
      </c>
      <c r="V127">
        <v>1</v>
      </c>
      <c r="W127" t="s">
        <v>214</v>
      </c>
      <c r="X127" t="s">
        <v>163</v>
      </c>
      <c r="Y127" t="s">
        <v>215</v>
      </c>
      <c r="Z127">
        <v>73</v>
      </c>
      <c r="AA127">
        <v>7.02</v>
      </c>
      <c r="AB127">
        <v>20.86</v>
      </c>
      <c r="AC127">
        <v>2</v>
      </c>
      <c r="AD127" t="s">
        <v>214</v>
      </c>
      <c r="AE127" t="s">
        <v>164</v>
      </c>
      <c r="AF127" t="s">
        <v>216</v>
      </c>
      <c r="AG127">
        <v>3</v>
      </c>
      <c r="AH127">
        <v>0.28999999999999998</v>
      </c>
      <c r="AI127">
        <v>0.86</v>
      </c>
      <c r="AJ127">
        <v>3</v>
      </c>
      <c r="AK127" t="s">
        <v>217</v>
      </c>
      <c r="AL127" t="s">
        <v>165</v>
      </c>
      <c r="AM127" t="s">
        <v>218</v>
      </c>
      <c r="AN127">
        <v>127</v>
      </c>
      <c r="AO127">
        <v>12.21</v>
      </c>
      <c r="AP127">
        <v>36.29</v>
      </c>
      <c r="AQ127">
        <v>4</v>
      </c>
      <c r="AR127" t="s">
        <v>214</v>
      </c>
      <c r="AS127" t="s">
        <v>166</v>
      </c>
      <c r="AT127" t="s">
        <v>219</v>
      </c>
      <c r="AU127">
        <v>2</v>
      </c>
      <c r="AV127">
        <v>0.19</v>
      </c>
      <c r="AW127">
        <v>0.56999999999999995</v>
      </c>
      <c r="AX127">
        <v>5</v>
      </c>
      <c r="AY127" t="s">
        <v>214</v>
      </c>
      <c r="AZ127" t="s">
        <v>167</v>
      </c>
      <c r="BA127" t="s">
        <v>220</v>
      </c>
      <c r="BB127">
        <v>3</v>
      </c>
      <c r="BC127">
        <v>0.28999999999999998</v>
      </c>
      <c r="BD127">
        <v>0.86</v>
      </c>
      <c r="BE127">
        <v>6</v>
      </c>
      <c r="BF127" t="s">
        <v>214</v>
      </c>
      <c r="BG127" t="s">
        <v>168</v>
      </c>
      <c r="BH127" t="s">
        <v>221</v>
      </c>
      <c r="BI127">
        <v>69</v>
      </c>
      <c r="BJ127">
        <v>6.63</v>
      </c>
      <c r="BK127">
        <v>19.71</v>
      </c>
      <c r="BL127">
        <v>7</v>
      </c>
      <c r="BM127" t="s">
        <v>214</v>
      </c>
      <c r="BN127" t="s">
        <v>169</v>
      </c>
      <c r="BO127" t="s">
        <v>222</v>
      </c>
      <c r="BP127">
        <v>6</v>
      </c>
      <c r="BQ127">
        <v>0.57999999999999996</v>
      </c>
      <c r="BR127">
        <v>1.71</v>
      </c>
      <c r="BS127">
        <v>8</v>
      </c>
      <c r="BT127" t="s">
        <v>214</v>
      </c>
      <c r="BU127" t="s">
        <v>170</v>
      </c>
      <c r="BV127" t="s">
        <v>223</v>
      </c>
      <c r="BW127">
        <v>67</v>
      </c>
      <c r="BX127">
        <v>6.44</v>
      </c>
      <c r="BY127">
        <v>19.14</v>
      </c>
    </row>
    <row r="128" spans="1:98">
      <c r="A128" t="s">
        <v>38</v>
      </c>
      <c r="B128" t="s">
        <v>39</v>
      </c>
      <c r="C128">
        <v>1</v>
      </c>
      <c r="D128" t="s">
        <v>40</v>
      </c>
      <c r="E128">
        <v>35</v>
      </c>
      <c r="F128" t="s">
        <v>67</v>
      </c>
      <c r="G128">
        <v>4</v>
      </c>
      <c r="H128">
        <v>1532</v>
      </c>
      <c r="I128">
        <v>1017</v>
      </c>
      <c r="J128">
        <v>66.38</v>
      </c>
      <c r="K128">
        <v>515</v>
      </c>
      <c r="L128">
        <v>33.619999999999997</v>
      </c>
      <c r="M128">
        <v>3</v>
      </c>
      <c r="N128">
        <v>0.2</v>
      </c>
      <c r="O128">
        <v>0.57999999999999996</v>
      </c>
      <c r="P128">
        <v>7</v>
      </c>
      <c r="Q128">
        <v>0.46</v>
      </c>
      <c r="R128">
        <v>1.36</v>
      </c>
      <c r="S128">
        <v>505</v>
      </c>
      <c r="T128">
        <v>32.96</v>
      </c>
      <c r="U128">
        <v>98.06</v>
      </c>
      <c r="V128">
        <v>1</v>
      </c>
      <c r="W128" t="s">
        <v>214</v>
      </c>
      <c r="X128" t="s">
        <v>163</v>
      </c>
      <c r="Y128" t="s">
        <v>215</v>
      </c>
      <c r="Z128">
        <v>117</v>
      </c>
      <c r="AA128">
        <v>7.64</v>
      </c>
      <c r="AB128">
        <v>23.17</v>
      </c>
      <c r="AC128">
        <v>2</v>
      </c>
      <c r="AD128" t="s">
        <v>214</v>
      </c>
      <c r="AE128" t="s">
        <v>164</v>
      </c>
      <c r="AF128" t="s">
        <v>216</v>
      </c>
      <c r="AG128">
        <v>2</v>
      </c>
      <c r="AH128">
        <v>0.13</v>
      </c>
      <c r="AI128">
        <v>0.4</v>
      </c>
      <c r="AJ128">
        <v>3</v>
      </c>
      <c r="AK128" t="s">
        <v>217</v>
      </c>
      <c r="AL128" t="s">
        <v>165</v>
      </c>
      <c r="AM128" t="s">
        <v>218</v>
      </c>
      <c r="AN128">
        <v>168</v>
      </c>
      <c r="AO128">
        <v>10.97</v>
      </c>
      <c r="AP128">
        <v>33.270000000000003</v>
      </c>
      <c r="AQ128">
        <v>4</v>
      </c>
      <c r="AR128" t="s">
        <v>214</v>
      </c>
      <c r="AS128" t="s">
        <v>166</v>
      </c>
      <c r="AT128" t="s">
        <v>219</v>
      </c>
      <c r="AU128">
        <v>7</v>
      </c>
      <c r="AV128">
        <v>0.46</v>
      </c>
      <c r="AW128">
        <v>1.39</v>
      </c>
      <c r="AX128">
        <v>5</v>
      </c>
      <c r="AY128" t="s">
        <v>214</v>
      </c>
      <c r="AZ128" t="s">
        <v>167</v>
      </c>
      <c r="BA128" t="s">
        <v>220</v>
      </c>
      <c r="BB128">
        <v>3</v>
      </c>
      <c r="BC128">
        <v>0.2</v>
      </c>
      <c r="BD128">
        <v>0.59</v>
      </c>
      <c r="BE128">
        <v>6</v>
      </c>
      <c r="BF128" t="s">
        <v>214</v>
      </c>
      <c r="BG128" t="s">
        <v>168</v>
      </c>
      <c r="BH128" t="s">
        <v>221</v>
      </c>
      <c r="BI128">
        <v>77</v>
      </c>
      <c r="BJ128">
        <v>5.03</v>
      </c>
      <c r="BK128">
        <v>15.25</v>
      </c>
      <c r="BL128">
        <v>7</v>
      </c>
      <c r="BM128" t="s">
        <v>214</v>
      </c>
      <c r="BN128" t="s">
        <v>169</v>
      </c>
      <c r="BO128" t="s">
        <v>222</v>
      </c>
      <c r="BP128">
        <v>11</v>
      </c>
      <c r="BQ128">
        <v>0.72</v>
      </c>
      <c r="BR128">
        <v>2.1800000000000002</v>
      </c>
      <c r="BS128">
        <v>8</v>
      </c>
      <c r="BT128" t="s">
        <v>214</v>
      </c>
      <c r="BU128" t="s">
        <v>170</v>
      </c>
      <c r="BV128" t="s">
        <v>223</v>
      </c>
      <c r="BW128">
        <v>120</v>
      </c>
      <c r="BX128">
        <v>7.83</v>
      </c>
      <c r="BY128">
        <v>23.76</v>
      </c>
    </row>
    <row r="129" spans="1:77">
      <c r="A129" t="s">
        <v>38</v>
      </c>
      <c r="B129" t="s">
        <v>39</v>
      </c>
      <c r="C129">
        <v>1</v>
      </c>
      <c r="D129" t="s">
        <v>40</v>
      </c>
      <c r="E129">
        <v>35</v>
      </c>
      <c r="F129" t="s">
        <v>67</v>
      </c>
      <c r="G129">
        <v>5</v>
      </c>
      <c r="H129">
        <v>1120</v>
      </c>
      <c r="I129">
        <v>742</v>
      </c>
      <c r="J129">
        <v>66.25</v>
      </c>
      <c r="K129">
        <v>378</v>
      </c>
      <c r="L129">
        <v>33.75</v>
      </c>
      <c r="M129">
        <v>5</v>
      </c>
      <c r="N129">
        <v>0.45</v>
      </c>
      <c r="O129">
        <v>1.32</v>
      </c>
      <c r="P129">
        <v>4</v>
      </c>
      <c r="Q129">
        <v>0.36</v>
      </c>
      <c r="R129">
        <v>1.06</v>
      </c>
      <c r="S129">
        <v>369</v>
      </c>
      <c r="T129">
        <v>32.950000000000003</v>
      </c>
      <c r="U129">
        <v>97.62</v>
      </c>
      <c r="V129">
        <v>1</v>
      </c>
      <c r="W129" t="s">
        <v>214</v>
      </c>
      <c r="X129" t="s">
        <v>163</v>
      </c>
      <c r="Y129" t="s">
        <v>215</v>
      </c>
      <c r="Z129">
        <v>94</v>
      </c>
      <c r="AA129">
        <v>8.39</v>
      </c>
      <c r="AB129">
        <v>25.47</v>
      </c>
      <c r="AC129">
        <v>2</v>
      </c>
      <c r="AD129" t="s">
        <v>214</v>
      </c>
      <c r="AE129" t="s">
        <v>164</v>
      </c>
      <c r="AF129" t="s">
        <v>216</v>
      </c>
      <c r="AG129">
        <v>5</v>
      </c>
      <c r="AH129">
        <v>0.45</v>
      </c>
      <c r="AI129">
        <v>1.36</v>
      </c>
      <c r="AJ129">
        <v>3</v>
      </c>
      <c r="AK129" t="s">
        <v>217</v>
      </c>
      <c r="AL129" t="s">
        <v>165</v>
      </c>
      <c r="AM129" t="s">
        <v>218</v>
      </c>
      <c r="AN129">
        <v>117</v>
      </c>
      <c r="AO129">
        <v>10.45</v>
      </c>
      <c r="AP129">
        <v>31.71</v>
      </c>
      <c r="AQ129">
        <v>4</v>
      </c>
      <c r="AR129" t="s">
        <v>214</v>
      </c>
      <c r="AS129" t="s">
        <v>166</v>
      </c>
      <c r="AT129" t="s">
        <v>219</v>
      </c>
      <c r="AU129">
        <v>4</v>
      </c>
      <c r="AV129">
        <v>0.36</v>
      </c>
      <c r="AW129">
        <v>1.08</v>
      </c>
      <c r="AX129">
        <v>5</v>
      </c>
      <c r="AY129" t="s">
        <v>214</v>
      </c>
      <c r="AZ129" t="s">
        <v>167</v>
      </c>
      <c r="BA129" t="s">
        <v>220</v>
      </c>
      <c r="BB129">
        <v>3</v>
      </c>
      <c r="BC129">
        <v>0.27</v>
      </c>
      <c r="BD129">
        <v>0.81</v>
      </c>
      <c r="BE129">
        <v>6</v>
      </c>
      <c r="BF129" t="s">
        <v>214</v>
      </c>
      <c r="BG129" t="s">
        <v>168</v>
      </c>
      <c r="BH129" t="s">
        <v>221</v>
      </c>
      <c r="BI129">
        <v>65</v>
      </c>
      <c r="BJ129">
        <v>5.8</v>
      </c>
      <c r="BK129">
        <v>17.62</v>
      </c>
      <c r="BL129">
        <v>7</v>
      </c>
      <c r="BM129" t="s">
        <v>214</v>
      </c>
      <c r="BN129" t="s">
        <v>169</v>
      </c>
      <c r="BO129" t="s">
        <v>222</v>
      </c>
      <c r="BP129">
        <v>3</v>
      </c>
      <c r="BQ129">
        <v>0.27</v>
      </c>
      <c r="BR129">
        <v>0.81</v>
      </c>
      <c r="BS129">
        <v>8</v>
      </c>
      <c r="BT129" t="s">
        <v>214</v>
      </c>
      <c r="BU129" t="s">
        <v>170</v>
      </c>
      <c r="BV129" t="s">
        <v>223</v>
      </c>
      <c r="BW129">
        <v>78</v>
      </c>
      <c r="BX129">
        <v>6.96</v>
      </c>
      <c r="BY129">
        <v>21.14</v>
      </c>
    </row>
    <row r="130" spans="1:77">
      <c r="A130" t="s">
        <v>38</v>
      </c>
      <c r="B130" t="s">
        <v>39</v>
      </c>
      <c r="C130">
        <v>1</v>
      </c>
      <c r="D130" t="s">
        <v>40</v>
      </c>
      <c r="E130">
        <v>35</v>
      </c>
      <c r="F130" t="s">
        <v>67</v>
      </c>
      <c r="G130">
        <v>6</v>
      </c>
      <c r="H130">
        <v>1298</v>
      </c>
      <c r="I130">
        <v>807</v>
      </c>
      <c r="J130">
        <v>62.17</v>
      </c>
      <c r="K130">
        <v>491</v>
      </c>
      <c r="L130">
        <v>37.83</v>
      </c>
      <c r="M130">
        <v>12</v>
      </c>
      <c r="N130">
        <v>0.92</v>
      </c>
      <c r="O130">
        <v>2.44</v>
      </c>
      <c r="P130">
        <v>5</v>
      </c>
      <c r="Q130">
        <v>0.39</v>
      </c>
      <c r="R130">
        <v>1.02</v>
      </c>
      <c r="S130">
        <v>474</v>
      </c>
      <c r="T130">
        <v>36.520000000000003</v>
      </c>
      <c r="U130">
        <v>96.54</v>
      </c>
      <c r="V130">
        <v>1</v>
      </c>
      <c r="W130" t="s">
        <v>214</v>
      </c>
      <c r="X130" t="s">
        <v>163</v>
      </c>
      <c r="Y130" t="s">
        <v>215</v>
      </c>
      <c r="Z130">
        <v>71</v>
      </c>
      <c r="AA130">
        <v>5.47</v>
      </c>
      <c r="AB130">
        <v>14.98</v>
      </c>
      <c r="AC130">
        <v>2</v>
      </c>
      <c r="AD130" t="s">
        <v>214</v>
      </c>
      <c r="AE130" t="s">
        <v>164</v>
      </c>
      <c r="AF130" t="s">
        <v>216</v>
      </c>
      <c r="AG130">
        <v>5</v>
      </c>
      <c r="AH130">
        <v>0.39</v>
      </c>
      <c r="AI130">
        <v>1.05</v>
      </c>
      <c r="AJ130">
        <v>3</v>
      </c>
      <c r="AK130" t="s">
        <v>217</v>
      </c>
      <c r="AL130" t="s">
        <v>165</v>
      </c>
      <c r="AM130" t="s">
        <v>218</v>
      </c>
      <c r="AN130">
        <v>193</v>
      </c>
      <c r="AO130">
        <v>14.87</v>
      </c>
      <c r="AP130">
        <v>40.72</v>
      </c>
      <c r="AQ130">
        <v>4</v>
      </c>
      <c r="AR130" t="s">
        <v>214</v>
      </c>
      <c r="AS130" t="s">
        <v>166</v>
      </c>
      <c r="AT130" t="s">
        <v>219</v>
      </c>
      <c r="AU130">
        <v>5</v>
      </c>
      <c r="AV130">
        <v>0.39</v>
      </c>
      <c r="AW130">
        <v>1.05</v>
      </c>
      <c r="AX130">
        <v>5</v>
      </c>
      <c r="AY130" t="s">
        <v>214</v>
      </c>
      <c r="AZ130" t="s">
        <v>167</v>
      </c>
      <c r="BA130" t="s">
        <v>220</v>
      </c>
      <c r="BB130">
        <v>3</v>
      </c>
      <c r="BC130">
        <v>0.23</v>
      </c>
      <c r="BD130">
        <v>0.63</v>
      </c>
      <c r="BE130">
        <v>6</v>
      </c>
      <c r="BF130" t="s">
        <v>214</v>
      </c>
      <c r="BG130" t="s">
        <v>168</v>
      </c>
      <c r="BH130" t="s">
        <v>221</v>
      </c>
      <c r="BI130">
        <v>62</v>
      </c>
      <c r="BJ130">
        <v>4.78</v>
      </c>
      <c r="BK130">
        <v>13.08</v>
      </c>
      <c r="BL130">
        <v>7</v>
      </c>
      <c r="BM130" t="s">
        <v>214</v>
      </c>
      <c r="BN130" t="s">
        <v>169</v>
      </c>
      <c r="BO130" t="s">
        <v>222</v>
      </c>
      <c r="BP130">
        <v>10</v>
      </c>
      <c r="BQ130">
        <v>0.77</v>
      </c>
      <c r="BR130">
        <v>2.11</v>
      </c>
      <c r="BS130">
        <v>8</v>
      </c>
      <c r="BT130" t="s">
        <v>214</v>
      </c>
      <c r="BU130" t="s">
        <v>170</v>
      </c>
      <c r="BV130" t="s">
        <v>223</v>
      </c>
      <c r="BW130">
        <v>125</v>
      </c>
      <c r="BX130">
        <v>9.6300000000000008</v>
      </c>
      <c r="BY130">
        <v>26.37</v>
      </c>
    </row>
    <row r="131" spans="1:77">
      <c r="A131" t="s">
        <v>38</v>
      </c>
      <c r="B131" t="s">
        <v>39</v>
      </c>
      <c r="C131">
        <v>1</v>
      </c>
      <c r="D131" t="s">
        <v>40</v>
      </c>
      <c r="E131">
        <v>35</v>
      </c>
      <c r="F131" t="s">
        <v>67</v>
      </c>
      <c r="G131">
        <v>7</v>
      </c>
      <c r="H131">
        <v>1271</v>
      </c>
      <c r="I131">
        <v>735</v>
      </c>
      <c r="J131">
        <v>57.83</v>
      </c>
      <c r="K131">
        <v>536</v>
      </c>
      <c r="L131">
        <v>42.17</v>
      </c>
      <c r="M131">
        <v>9</v>
      </c>
      <c r="N131">
        <v>0.71</v>
      </c>
      <c r="O131">
        <v>1.68</v>
      </c>
      <c r="P131">
        <v>10</v>
      </c>
      <c r="Q131">
        <v>0.79</v>
      </c>
      <c r="R131">
        <v>1.87</v>
      </c>
      <c r="S131">
        <v>517</v>
      </c>
      <c r="T131">
        <v>40.68</v>
      </c>
      <c r="U131">
        <v>96.46</v>
      </c>
      <c r="V131">
        <v>1</v>
      </c>
      <c r="W131" t="s">
        <v>214</v>
      </c>
      <c r="X131" t="s">
        <v>163</v>
      </c>
      <c r="Y131" t="s">
        <v>215</v>
      </c>
      <c r="Z131">
        <v>112</v>
      </c>
      <c r="AA131">
        <v>8.81</v>
      </c>
      <c r="AB131">
        <v>21.66</v>
      </c>
      <c r="AC131">
        <v>2</v>
      </c>
      <c r="AD131" t="s">
        <v>214</v>
      </c>
      <c r="AE131" t="s">
        <v>164</v>
      </c>
      <c r="AF131" t="s">
        <v>216</v>
      </c>
      <c r="AG131">
        <v>7</v>
      </c>
      <c r="AH131">
        <v>0.55000000000000004</v>
      </c>
      <c r="AI131">
        <v>1.35</v>
      </c>
      <c r="AJ131">
        <v>3</v>
      </c>
      <c r="AK131" t="s">
        <v>217</v>
      </c>
      <c r="AL131" t="s">
        <v>165</v>
      </c>
      <c r="AM131" t="s">
        <v>218</v>
      </c>
      <c r="AN131">
        <v>168</v>
      </c>
      <c r="AO131">
        <v>13.22</v>
      </c>
      <c r="AP131">
        <v>32.5</v>
      </c>
      <c r="AQ131">
        <v>4</v>
      </c>
      <c r="AR131" t="s">
        <v>214</v>
      </c>
      <c r="AS131" t="s">
        <v>166</v>
      </c>
      <c r="AT131" t="s">
        <v>219</v>
      </c>
      <c r="AU131">
        <v>3</v>
      </c>
      <c r="AV131">
        <v>0.24</v>
      </c>
      <c r="AW131">
        <v>0.57999999999999996</v>
      </c>
      <c r="AX131">
        <v>5</v>
      </c>
      <c r="AY131" t="s">
        <v>214</v>
      </c>
      <c r="AZ131" t="s">
        <v>167</v>
      </c>
      <c r="BA131" t="s">
        <v>220</v>
      </c>
      <c r="BB131">
        <v>2</v>
      </c>
      <c r="BC131">
        <v>0.16</v>
      </c>
      <c r="BD131">
        <v>0.39</v>
      </c>
      <c r="BE131">
        <v>6</v>
      </c>
      <c r="BF131" t="s">
        <v>214</v>
      </c>
      <c r="BG131" t="s">
        <v>168</v>
      </c>
      <c r="BH131" t="s">
        <v>221</v>
      </c>
      <c r="BI131">
        <v>57</v>
      </c>
      <c r="BJ131">
        <v>4.4800000000000004</v>
      </c>
      <c r="BK131">
        <v>11.03</v>
      </c>
      <c r="BL131">
        <v>7</v>
      </c>
      <c r="BM131" t="s">
        <v>214</v>
      </c>
      <c r="BN131" t="s">
        <v>169</v>
      </c>
      <c r="BO131" t="s">
        <v>222</v>
      </c>
      <c r="BP131">
        <v>7</v>
      </c>
      <c r="BQ131">
        <v>0.55000000000000004</v>
      </c>
      <c r="BR131">
        <v>1.35</v>
      </c>
      <c r="BS131">
        <v>8</v>
      </c>
      <c r="BT131" t="s">
        <v>214</v>
      </c>
      <c r="BU131" t="s">
        <v>170</v>
      </c>
      <c r="BV131" t="s">
        <v>223</v>
      </c>
      <c r="BW131">
        <v>161</v>
      </c>
      <c r="BX131">
        <v>12.67</v>
      </c>
      <c r="BY131">
        <v>31.14</v>
      </c>
    </row>
    <row r="132" spans="1:77">
      <c r="A132" t="s">
        <v>38</v>
      </c>
      <c r="B132" t="s">
        <v>39</v>
      </c>
      <c r="C132">
        <v>1</v>
      </c>
      <c r="D132" t="s">
        <v>40</v>
      </c>
      <c r="E132">
        <v>35</v>
      </c>
      <c r="F132" t="s">
        <v>67</v>
      </c>
      <c r="G132">
        <v>8</v>
      </c>
      <c r="H132">
        <v>1078</v>
      </c>
      <c r="I132">
        <v>700</v>
      </c>
      <c r="J132">
        <v>64.94</v>
      </c>
      <c r="K132">
        <v>378</v>
      </c>
      <c r="L132">
        <v>35.06</v>
      </c>
      <c r="M132">
        <v>10</v>
      </c>
      <c r="N132">
        <v>0.93</v>
      </c>
      <c r="O132">
        <v>2.65</v>
      </c>
      <c r="P132">
        <v>3</v>
      </c>
      <c r="Q132">
        <v>0.28000000000000003</v>
      </c>
      <c r="R132">
        <v>0.79</v>
      </c>
      <c r="S132">
        <v>365</v>
      </c>
      <c r="T132">
        <v>33.86</v>
      </c>
      <c r="U132">
        <v>96.56</v>
      </c>
      <c r="V132">
        <v>1</v>
      </c>
      <c r="W132" t="s">
        <v>214</v>
      </c>
      <c r="X132" t="s">
        <v>163</v>
      </c>
      <c r="Y132" t="s">
        <v>215</v>
      </c>
      <c r="Z132">
        <v>90</v>
      </c>
      <c r="AA132">
        <v>8.35</v>
      </c>
      <c r="AB132">
        <v>24.66</v>
      </c>
      <c r="AC132">
        <v>2</v>
      </c>
      <c r="AD132" t="s">
        <v>214</v>
      </c>
      <c r="AE132" t="s">
        <v>164</v>
      </c>
      <c r="AF132" t="s">
        <v>216</v>
      </c>
      <c r="AG132">
        <v>6</v>
      </c>
      <c r="AH132">
        <v>0.56000000000000005</v>
      </c>
      <c r="AI132">
        <v>1.64</v>
      </c>
      <c r="AJ132">
        <v>3</v>
      </c>
      <c r="AK132" t="s">
        <v>217</v>
      </c>
      <c r="AL132" t="s">
        <v>165</v>
      </c>
      <c r="AM132" t="s">
        <v>218</v>
      </c>
      <c r="AN132">
        <v>135</v>
      </c>
      <c r="AO132">
        <v>12.52</v>
      </c>
      <c r="AP132">
        <v>36.99</v>
      </c>
      <c r="AQ132">
        <v>4</v>
      </c>
      <c r="AR132" t="s">
        <v>214</v>
      </c>
      <c r="AS132" t="s">
        <v>166</v>
      </c>
      <c r="AT132" t="s">
        <v>219</v>
      </c>
      <c r="AU132">
        <v>0</v>
      </c>
      <c r="AV132">
        <v>0</v>
      </c>
      <c r="AW132">
        <v>0</v>
      </c>
      <c r="AX132">
        <v>5</v>
      </c>
      <c r="AY132" t="s">
        <v>214</v>
      </c>
      <c r="AZ132" t="s">
        <v>167</v>
      </c>
      <c r="BA132" t="s">
        <v>220</v>
      </c>
      <c r="BB132">
        <v>0</v>
      </c>
      <c r="BC132">
        <v>0</v>
      </c>
      <c r="BD132">
        <v>0</v>
      </c>
      <c r="BE132">
        <v>6</v>
      </c>
      <c r="BF132" t="s">
        <v>214</v>
      </c>
      <c r="BG132" t="s">
        <v>168</v>
      </c>
      <c r="BH132" t="s">
        <v>221</v>
      </c>
      <c r="BI132">
        <v>46</v>
      </c>
      <c r="BJ132">
        <v>4.2699999999999996</v>
      </c>
      <c r="BK132">
        <v>12.6</v>
      </c>
      <c r="BL132">
        <v>7</v>
      </c>
      <c r="BM132" t="s">
        <v>214</v>
      </c>
      <c r="BN132" t="s">
        <v>169</v>
      </c>
      <c r="BO132" t="s">
        <v>222</v>
      </c>
      <c r="BP132">
        <v>9</v>
      </c>
      <c r="BQ132">
        <v>0.83</v>
      </c>
      <c r="BR132">
        <v>2.4700000000000002</v>
      </c>
      <c r="BS132">
        <v>8</v>
      </c>
      <c r="BT132" t="s">
        <v>214</v>
      </c>
      <c r="BU132" t="s">
        <v>170</v>
      </c>
      <c r="BV132" t="s">
        <v>223</v>
      </c>
      <c r="BW132">
        <v>79</v>
      </c>
      <c r="BX132">
        <v>7.33</v>
      </c>
      <c r="BY132">
        <v>21.64</v>
      </c>
    </row>
    <row r="133" spans="1:77">
      <c r="A133" t="s">
        <v>38</v>
      </c>
      <c r="B133" t="s">
        <v>39</v>
      </c>
      <c r="C133">
        <v>1</v>
      </c>
      <c r="D133" t="s">
        <v>40</v>
      </c>
      <c r="E133">
        <v>35</v>
      </c>
      <c r="F133" t="s">
        <v>67</v>
      </c>
      <c r="G133">
        <v>9</v>
      </c>
      <c r="H133">
        <v>1090</v>
      </c>
      <c r="I133">
        <v>642</v>
      </c>
      <c r="J133">
        <v>58.9</v>
      </c>
      <c r="K133">
        <v>448</v>
      </c>
      <c r="L133">
        <v>41.1</v>
      </c>
      <c r="M133">
        <v>3</v>
      </c>
      <c r="N133">
        <v>0.28000000000000003</v>
      </c>
      <c r="O133">
        <v>0.67</v>
      </c>
      <c r="P133">
        <v>5</v>
      </c>
      <c r="Q133">
        <v>0.46</v>
      </c>
      <c r="R133">
        <v>1.1200000000000001</v>
      </c>
      <c r="S133">
        <v>440</v>
      </c>
      <c r="T133">
        <v>40.369999999999997</v>
      </c>
      <c r="U133">
        <v>98.21</v>
      </c>
      <c r="V133">
        <v>1</v>
      </c>
      <c r="W133" t="s">
        <v>214</v>
      </c>
      <c r="X133" t="s">
        <v>163</v>
      </c>
      <c r="Y133" t="s">
        <v>215</v>
      </c>
      <c r="Z133">
        <v>142</v>
      </c>
      <c r="AA133">
        <v>13.03</v>
      </c>
      <c r="AB133">
        <v>32.270000000000003</v>
      </c>
      <c r="AC133">
        <v>2</v>
      </c>
      <c r="AD133" t="s">
        <v>214</v>
      </c>
      <c r="AE133" t="s">
        <v>164</v>
      </c>
      <c r="AF133" t="s">
        <v>216</v>
      </c>
      <c r="AG133">
        <v>2</v>
      </c>
      <c r="AH133">
        <v>0.18</v>
      </c>
      <c r="AI133">
        <v>0.45</v>
      </c>
      <c r="AJ133">
        <v>3</v>
      </c>
      <c r="AK133" t="s">
        <v>217</v>
      </c>
      <c r="AL133" t="s">
        <v>165</v>
      </c>
      <c r="AM133" t="s">
        <v>218</v>
      </c>
      <c r="AN133">
        <v>171</v>
      </c>
      <c r="AO133">
        <v>15.69</v>
      </c>
      <c r="AP133">
        <v>38.86</v>
      </c>
      <c r="AQ133">
        <v>4</v>
      </c>
      <c r="AR133" t="s">
        <v>214</v>
      </c>
      <c r="AS133" t="s">
        <v>166</v>
      </c>
      <c r="AT133" t="s">
        <v>219</v>
      </c>
      <c r="AU133">
        <v>2</v>
      </c>
      <c r="AV133">
        <v>0.18</v>
      </c>
      <c r="AW133">
        <v>0.45</v>
      </c>
      <c r="AX133">
        <v>5</v>
      </c>
      <c r="AY133" t="s">
        <v>214</v>
      </c>
      <c r="AZ133" t="s">
        <v>167</v>
      </c>
      <c r="BA133" t="s">
        <v>220</v>
      </c>
      <c r="BB133">
        <v>0</v>
      </c>
      <c r="BC133">
        <v>0</v>
      </c>
      <c r="BD133">
        <v>0</v>
      </c>
      <c r="BE133">
        <v>6</v>
      </c>
      <c r="BF133" t="s">
        <v>214</v>
      </c>
      <c r="BG133" t="s">
        <v>168</v>
      </c>
      <c r="BH133" t="s">
        <v>221</v>
      </c>
      <c r="BI133">
        <v>36</v>
      </c>
      <c r="BJ133">
        <v>3.3</v>
      </c>
      <c r="BK133">
        <v>8.18</v>
      </c>
      <c r="BL133">
        <v>7</v>
      </c>
      <c r="BM133" t="s">
        <v>214</v>
      </c>
      <c r="BN133" t="s">
        <v>169</v>
      </c>
      <c r="BO133" t="s">
        <v>222</v>
      </c>
      <c r="BP133">
        <v>5</v>
      </c>
      <c r="BQ133">
        <v>0.46</v>
      </c>
      <c r="BR133">
        <v>1.1399999999999999</v>
      </c>
      <c r="BS133">
        <v>8</v>
      </c>
      <c r="BT133" t="s">
        <v>214</v>
      </c>
      <c r="BU133" t="s">
        <v>170</v>
      </c>
      <c r="BV133" t="s">
        <v>223</v>
      </c>
      <c r="BW133">
        <v>82</v>
      </c>
      <c r="BX133">
        <v>7.52</v>
      </c>
      <c r="BY133">
        <v>18.64</v>
      </c>
    </row>
    <row r="134" spans="1:77">
      <c r="A134" t="s">
        <v>38</v>
      </c>
      <c r="B134" t="s">
        <v>39</v>
      </c>
      <c r="C134">
        <v>1</v>
      </c>
      <c r="D134" t="s">
        <v>40</v>
      </c>
      <c r="E134">
        <v>35</v>
      </c>
      <c r="F134" t="s">
        <v>67</v>
      </c>
      <c r="G134">
        <v>10</v>
      </c>
      <c r="H134">
        <v>1465</v>
      </c>
      <c r="I134">
        <v>956</v>
      </c>
      <c r="J134">
        <v>65.260000000000005</v>
      </c>
      <c r="K134">
        <v>509</v>
      </c>
      <c r="L134">
        <v>34.74</v>
      </c>
      <c r="M134">
        <v>6</v>
      </c>
      <c r="N134">
        <v>0.41</v>
      </c>
      <c r="O134">
        <v>1.18</v>
      </c>
      <c r="P134">
        <v>1</v>
      </c>
      <c r="Q134">
        <v>7.0000000000000007E-2</v>
      </c>
      <c r="R134">
        <v>0.2</v>
      </c>
      <c r="S134">
        <v>502</v>
      </c>
      <c r="T134">
        <v>34.270000000000003</v>
      </c>
      <c r="U134">
        <v>98.62</v>
      </c>
      <c r="V134">
        <v>1</v>
      </c>
      <c r="W134" t="s">
        <v>214</v>
      </c>
      <c r="X134" t="s">
        <v>163</v>
      </c>
      <c r="Y134" t="s">
        <v>215</v>
      </c>
      <c r="Z134">
        <v>101</v>
      </c>
      <c r="AA134">
        <v>6.89</v>
      </c>
      <c r="AB134">
        <v>20.12</v>
      </c>
      <c r="AC134">
        <v>2</v>
      </c>
      <c r="AD134" t="s">
        <v>214</v>
      </c>
      <c r="AE134" t="s">
        <v>164</v>
      </c>
      <c r="AF134" t="s">
        <v>216</v>
      </c>
      <c r="AG134">
        <v>1</v>
      </c>
      <c r="AH134">
        <v>7.0000000000000007E-2</v>
      </c>
      <c r="AI134">
        <v>0.2</v>
      </c>
      <c r="AJ134">
        <v>3</v>
      </c>
      <c r="AK134" t="s">
        <v>217</v>
      </c>
      <c r="AL134" t="s">
        <v>165</v>
      </c>
      <c r="AM134" t="s">
        <v>218</v>
      </c>
      <c r="AN134">
        <v>206</v>
      </c>
      <c r="AO134">
        <v>14.06</v>
      </c>
      <c r="AP134">
        <v>41.04</v>
      </c>
      <c r="AQ134">
        <v>4</v>
      </c>
      <c r="AR134" t="s">
        <v>214</v>
      </c>
      <c r="AS134" t="s">
        <v>166</v>
      </c>
      <c r="AT134" t="s">
        <v>219</v>
      </c>
      <c r="AU134">
        <v>12</v>
      </c>
      <c r="AV134">
        <v>0.82</v>
      </c>
      <c r="AW134">
        <v>2.39</v>
      </c>
      <c r="AX134">
        <v>5</v>
      </c>
      <c r="AY134" t="s">
        <v>214</v>
      </c>
      <c r="AZ134" t="s">
        <v>167</v>
      </c>
      <c r="BA134" t="s">
        <v>220</v>
      </c>
      <c r="BB134">
        <v>7</v>
      </c>
      <c r="BC134">
        <v>0.48</v>
      </c>
      <c r="BD134">
        <v>1.39</v>
      </c>
      <c r="BE134">
        <v>6</v>
      </c>
      <c r="BF134" t="s">
        <v>214</v>
      </c>
      <c r="BG134" t="s">
        <v>168</v>
      </c>
      <c r="BH134" t="s">
        <v>221</v>
      </c>
      <c r="BI134">
        <v>88</v>
      </c>
      <c r="BJ134">
        <v>6.01</v>
      </c>
      <c r="BK134">
        <v>17.53</v>
      </c>
      <c r="BL134">
        <v>7</v>
      </c>
      <c r="BM134" t="s">
        <v>214</v>
      </c>
      <c r="BN134" t="s">
        <v>169</v>
      </c>
      <c r="BO134" t="s">
        <v>222</v>
      </c>
      <c r="BP134">
        <v>12</v>
      </c>
      <c r="BQ134">
        <v>0.82</v>
      </c>
      <c r="BR134">
        <v>2.39</v>
      </c>
      <c r="BS134">
        <v>8</v>
      </c>
      <c r="BT134" t="s">
        <v>214</v>
      </c>
      <c r="BU134" t="s">
        <v>170</v>
      </c>
      <c r="BV134" t="s">
        <v>223</v>
      </c>
      <c r="BW134">
        <v>75</v>
      </c>
      <c r="BX134">
        <v>5.12</v>
      </c>
      <c r="BY134">
        <v>14.94</v>
      </c>
    </row>
    <row r="135" spans="1:77">
      <c r="A135" t="s">
        <v>38</v>
      </c>
      <c r="B135" t="s">
        <v>39</v>
      </c>
      <c r="C135">
        <v>1</v>
      </c>
      <c r="D135" t="s">
        <v>40</v>
      </c>
      <c r="E135">
        <v>35</v>
      </c>
      <c r="F135" t="s">
        <v>67</v>
      </c>
      <c r="G135">
        <v>11</v>
      </c>
      <c r="H135">
        <v>1404</v>
      </c>
      <c r="I135">
        <v>870</v>
      </c>
      <c r="J135">
        <v>61.97</v>
      </c>
      <c r="K135">
        <v>534</v>
      </c>
      <c r="L135">
        <v>38.03</v>
      </c>
      <c r="M135">
        <v>14</v>
      </c>
      <c r="N135">
        <v>1</v>
      </c>
      <c r="O135">
        <v>2.62</v>
      </c>
      <c r="P135">
        <v>6</v>
      </c>
      <c r="Q135">
        <v>0.43</v>
      </c>
      <c r="R135">
        <v>1.1200000000000001</v>
      </c>
      <c r="S135">
        <v>514</v>
      </c>
      <c r="T135">
        <v>36.61</v>
      </c>
      <c r="U135">
        <v>96.25</v>
      </c>
      <c r="V135">
        <v>1</v>
      </c>
      <c r="W135" t="s">
        <v>214</v>
      </c>
      <c r="X135" t="s">
        <v>163</v>
      </c>
      <c r="Y135" t="s">
        <v>215</v>
      </c>
      <c r="Z135">
        <v>109</v>
      </c>
      <c r="AA135">
        <v>7.76</v>
      </c>
      <c r="AB135">
        <v>21.21</v>
      </c>
      <c r="AC135">
        <v>2</v>
      </c>
      <c r="AD135" t="s">
        <v>214</v>
      </c>
      <c r="AE135" t="s">
        <v>164</v>
      </c>
      <c r="AF135" t="s">
        <v>216</v>
      </c>
      <c r="AG135">
        <v>6</v>
      </c>
      <c r="AH135">
        <v>0.43</v>
      </c>
      <c r="AI135">
        <v>1.17</v>
      </c>
      <c r="AJ135">
        <v>3</v>
      </c>
      <c r="AK135" t="s">
        <v>217</v>
      </c>
      <c r="AL135" t="s">
        <v>165</v>
      </c>
      <c r="AM135" t="s">
        <v>218</v>
      </c>
      <c r="AN135">
        <v>210</v>
      </c>
      <c r="AO135">
        <v>14.96</v>
      </c>
      <c r="AP135">
        <v>40.86</v>
      </c>
      <c r="AQ135">
        <v>4</v>
      </c>
      <c r="AR135" t="s">
        <v>214</v>
      </c>
      <c r="AS135" t="s">
        <v>166</v>
      </c>
      <c r="AT135" t="s">
        <v>219</v>
      </c>
      <c r="AU135">
        <v>5</v>
      </c>
      <c r="AV135">
        <v>0.36</v>
      </c>
      <c r="AW135">
        <v>0.97</v>
      </c>
      <c r="AX135">
        <v>5</v>
      </c>
      <c r="AY135" t="s">
        <v>214</v>
      </c>
      <c r="AZ135" t="s">
        <v>167</v>
      </c>
      <c r="BA135" t="s">
        <v>220</v>
      </c>
      <c r="BB135">
        <v>3</v>
      </c>
      <c r="BC135">
        <v>0.21</v>
      </c>
      <c r="BD135">
        <v>0.57999999999999996</v>
      </c>
      <c r="BE135">
        <v>6</v>
      </c>
      <c r="BF135" t="s">
        <v>214</v>
      </c>
      <c r="BG135" t="s">
        <v>168</v>
      </c>
      <c r="BH135" t="s">
        <v>221</v>
      </c>
      <c r="BI135">
        <v>70</v>
      </c>
      <c r="BJ135">
        <v>4.99</v>
      </c>
      <c r="BK135">
        <v>13.62</v>
      </c>
      <c r="BL135">
        <v>7</v>
      </c>
      <c r="BM135" t="s">
        <v>214</v>
      </c>
      <c r="BN135" t="s">
        <v>169</v>
      </c>
      <c r="BO135" t="s">
        <v>222</v>
      </c>
      <c r="BP135">
        <v>12</v>
      </c>
      <c r="BQ135">
        <v>0.85</v>
      </c>
      <c r="BR135">
        <v>2.33</v>
      </c>
      <c r="BS135">
        <v>8</v>
      </c>
      <c r="BT135" t="s">
        <v>214</v>
      </c>
      <c r="BU135" t="s">
        <v>170</v>
      </c>
      <c r="BV135" t="s">
        <v>223</v>
      </c>
      <c r="BW135">
        <v>99</v>
      </c>
      <c r="BX135">
        <v>7.05</v>
      </c>
      <c r="BY135">
        <v>19.260000000000002</v>
      </c>
    </row>
    <row r="136" spans="1:77">
      <c r="A136" t="s">
        <v>38</v>
      </c>
      <c r="B136" t="s">
        <v>39</v>
      </c>
      <c r="C136">
        <v>1</v>
      </c>
      <c r="D136" t="s">
        <v>40</v>
      </c>
      <c r="E136">
        <v>35</v>
      </c>
      <c r="F136" t="s">
        <v>67</v>
      </c>
      <c r="G136">
        <v>12</v>
      </c>
      <c r="H136">
        <v>1491</v>
      </c>
      <c r="I136">
        <v>1050</v>
      </c>
      <c r="J136">
        <v>70.42</v>
      </c>
      <c r="K136">
        <v>441</v>
      </c>
      <c r="L136">
        <v>29.58</v>
      </c>
      <c r="M136">
        <v>3</v>
      </c>
      <c r="N136">
        <v>0.2</v>
      </c>
      <c r="O136">
        <v>0.68</v>
      </c>
      <c r="P136">
        <v>3</v>
      </c>
      <c r="Q136">
        <v>0.2</v>
      </c>
      <c r="R136">
        <v>0.68</v>
      </c>
      <c r="S136">
        <v>435</v>
      </c>
      <c r="T136">
        <v>29.18</v>
      </c>
      <c r="U136">
        <v>98.64</v>
      </c>
      <c r="V136">
        <v>1</v>
      </c>
      <c r="W136" t="s">
        <v>214</v>
      </c>
      <c r="X136" t="s">
        <v>163</v>
      </c>
      <c r="Y136" t="s">
        <v>215</v>
      </c>
      <c r="Z136">
        <v>61</v>
      </c>
      <c r="AA136">
        <v>4.09</v>
      </c>
      <c r="AB136">
        <v>14.02</v>
      </c>
      <c r="AC136">
        <v>2</v>
      </c>
      <c r="AD136" t="s">
        <v>214</v>
      </c>
      <c r="AE136" t="s">
        <v>164</v>
      </c>
      <c r="AF136" t="s">
        <v>216</v>
      </c>
      <c r="AG136">
        <v>18</v>
      </c>
      <c r="AH136">
        <v>1.21</v>
      </c>
      <c r="AI136">
        <v>4.1399999999999997</v>
      </c>
      <c r="AJ136">
        <v>3</v>
      </c>
      <c r="AK136" t="s">
        <v>217</v>
      </c>
      <c r="AL136" t="s">
        <v>165</v>
      </c>
      <c r="AM136" t="s">
        <v>218</v>
      </c>
      <c r="AN136">
        <v>190</v>
      </c>
      <c r="AO136">
        <v>12.74</v>
      </c>
      <c r="AP136">
        <v>43.68</v>
      </c>
      <c r="AQ136">
        <v>4</v>
      </c>
      <c r="AR136" t="s">
        <v>214</v>
      </c>
      <c r="AS136" t="s">
        <v>166</v>
      </c>
      <c r="AT136" t="s">
        <v>219</v>
      </c>
      <c r="AU136">
        <v>15</v>
      </c>
      <c r="AV136">
        <v>1.01</v>
      </c>
      <c r="AW136">
        <v>3.45</v>
      </c>
      <c r="AX136">
        <v>5</v>
      </c>
      <c r="AY136" t="s">
        <v>214</v>
      </c>
      <c r="AZ136" t="s">
        <v>167</v>
      </c>
      <c r="BA136" t="s">
        <v>220</v>
      </c>
      <c r="BB136">
        <v>12</v>
      </c>
      <c r="BC136">
        <v>0.8</v>
      </c>
      <c r="BD136">
        <v>2.76</v>
      </c>
      <c r="BE136">
        <v>6</v>
      </c>
      <c r="BF136" t="s">
        <v>214</v>
      </c>
      <c r="BG136" t="s">
        <v>168</v>
      </c>
      <c r="BH136" t="s">
        <v>221</v>
      </c>
      <c r="BI136">
        <v>73</v>
      </c>
      <c r="BJ136">
        <v>4.9000000000000004</v>
      </c>
      <c r="BK136">
        <v>16.78</v>
      </c>
      <c r="BL136">
        <v>7</v>
      </c>
      <c r="BM136" t="s">
        <v>214</v>
      </c>
      <c r="BN136" t="s">
        <v>169</v>
      </c>
      <c r="BO136" t="s">
        <v>222</v>
      </c>
      <c r="BP136">
        <v>15</v>
      </c>
      <c r="BQ136">
        <v>1.01</v>
      </c>
      <c r="BR136">
        <v>3.45</v>
      </c>
      <c r="BS136">
        <v>8</v>
      </c>
      <c r="BT136" t="s">
        <v>214</v>
      </c>
      <c r="BU136" t="s">
        <v>170</v>
      </c>
      <c r="BV136" t="s">
        <v>223</v>
      </c>
      <c r="BW136">
        <v>51</v>
      </c>
      <c r="BX136">
        <v>3.42</v>
      </c>
      <c r="BY136">
        <v>11.72</v>
      </c>
    </row>
    <row r="137" spans="1:77">
      <c r="A137" t="s">
        <v>38</v>
      </c>
      <c r="B137" t="s">
        <v>39</v>
      </c>
      <c r="C137">
        <v>1</v>
      </c>
      <c r="D137" t="s">
        <v>40</v>
      </c>
      <c r="E137">
        <v>35</v>
      </c>
      <c r="F137" t="s">
        <v>67</v>
      </c>
      <c r="G137">
        <v>13</v>
      </c>
      <c r="H137">
        <v>1062</v>
      </c>
      <c r="I137">
        <v>710</v>
      </c>
      <c r="J137">
        <v>66.849999999999994</v>
      </c>
      <c r="K137">
        <v>352</v>
      </c>
      <c r="L137">
        <v>33.15</v>
      </c>
      <c r="M137">
        <v>7</v>
      </c>
      <c r="N137">
        <v>0.66</v>
      </c>
      <c r="O137">
        <v>1.99</v>
      </c>
      <c r="P137">
        <v>1</v>
      </c>
      <c r="Q137">
        <v>0.09</v>
      </c>
      <c r="R137">
        <v>0.28000000000000003</v>
      </c>
      <c r="S137">
        <v>344</v>
      </c>
      <c r="T137">
        <v>32.39</v>
      </c>
      <c r="U137">
        <v>97.73</v>
      </c>
      <c r="V137">
        <v>1</v>
      </c>
      <c r="W137" t="s">
        <v>214</v>
      </c>
      <c r="X137" t="s">
        <v>163</v>
      </c>
      <c r="Y137" t="s">
        <v>215</v>
      </c>
      <c r="Z137">
        <v>38</v>
      </c>
      <c r="AA137">
        <v>3.58</v>
      </c>
      <c r="AB137">
        <v>11.05</v>
      </c>
      <c r="AC137">
        <v>2</v>
      </c>
      <c r="AD137" t="s">
        <v>214</v>
      </c>
      <c r="AE137" t="s">
        <v>164</v>
      </c>
      <c r="AF137" t="s">
        <v>216</v>
      </c>
      <c r="AG137">
        <v>17</v>
      </c>
      <c r="AH137">
        <v>1.6</v>
      </c>
      <c r="AI137">
        <v>4.9400000000000004</v>
      </c>
      <c r="AJ137">
        <v>3</v>
      </c>
      <c r="AK137" t="s">
        <v>217</v>
      </c>
      <c r="AL137" t="s">
        <v>165</v>
      </c>
      <c r="AM137" t="s">
        <v>218</v>
      </c>
      <c r="AN137">
        <v>150</v>
      </c>
      <c r="AO137">
        <v>14.12</v>
      </c>
      <c r="AP137">
        <v>43.6</v>
      </c>
      <c r="AQ137">
        <v>4</v>
      </c>
      <c r="AR137" t="s">
        <v>214</v>
      </c>
      <c r="AS137" t="s">
        <v>166</v>
      </c>
      <c r="AT137" t="s">
        <v>219</v>
      </c>
      <c r="AU137">
        <v>21</v>
      </c>
      <c r="AV137">
        <v>1.98</v>
      </c>
      <c r="AW137">
        <v>6.1</v>
      </c>
      <c r="AX137">
        <v>5</v>
      </c>
      <c r="AY137" t="s">
        <v>214</v>
      </c>
      <c r="AZ137" t="s">
        <v>167</v>
      </c>
      <c r="BA137" t="s">
        <v>220</v>
      </c>
      <c r="BB137">
        <v>5</v>
      </c>
      <c r="BC137">
        <v>0.47</v>
      </c>
      <c r="BD137">
        <v>1.45</v>
      </c>
      <c r="BE137">
        <v>6</v>
      </c>
      <c r="BF137" t="s">
        <v>214</v>
      </c>
      <c r="BG137" t="s">
        <v>168</v>
      </c>
      <c r="BH137" t="s">
        <v>221</v>
      </c>
      <c r="BI137">
        <v>68</v>
      </c>
      <c r="BJ137">
        <v>6.4</v>
      </c>
      <c r="BK137">
        <v>19.77</v>
      </c>
      <c r="BL137">
        <v>7</v>
      </c>
      <c r="BM137" t="s">
        <v>214</v>
      </c>
      <c r="BN137" t="s">
        <v>169</v>
      </c>
      <c r="BO137" t="s">
        <v>222</v>
      </c>
      <c r="BP137">
        <v>12</v>
      </c>
      <c r="BQ137">
        <v>1.1299999999999999</v>
      </c>
      <c r="BR137">
        <v>3.49</v>
      </c>
      <c r="BS137">
        <v>8</v>
      </c>
      <c r="BT137" t="s">
        <v>214</v>
      </c>
      <c r="BU137" t="s">
        <v>170</v>
      </c>
      <c r="BV137" t="s">
        <v>223</v>
      </c>
      <c r="BW137">
        <v>33</v>
      </c>
      <c r="BX137">
        <v>3.11</v>
      </c>
      <c r="BY137">
        <v>9.59</v>
      </c>
    </row>
    <row r="138" spans="1:77">
      <c r="A138" t="s">
        <v>38</v>
      </c>
      <c r="B138" t="s">
        <v>39</v>
      </c>
      <c r="C138">
        <v>1</v>
      </c>
      <c r="D138" t="s">
        <v>40</v>
      </c>
      <c r="E138">
        <v>35</v>
      </c>
      <c r="F138" t="s">
        <v>67</v>
      </c>
      <c r="G138">
        <v>14</v>
      </c>
      <c r="H138">
        <v>1490</v>
      </c>
      <c r="I138">
        <v>968</v>
      </c>
      <c r="J138">
        <v>64.97</v>
      </c>
      <c r="K138">
        <v>522</v>
      </c>
      <c r="L138">
        <v>35.03</v>
      </c>
      <c r="M138">
        <v>6</v>
      </c>
      <c r="N138">
        <v>0.4</v>
      </c>
      <c r="O138">
        <v>1.1499999999999999</v>
      </c>
      <c r="P138">
        <v>4</v>
      </c>
      <c r="Q138">
        <v>0.27</v>
      </c>
      <c r="R138">
        <v>0.77</v>
      </c>
      <c r="S138">
        <v>512</v>
      </c>
      <c r="T138">
        <v>34.36</v>
      </c>
      <c r="U138">
        <v>98.08</v>
      </c>
      <c r="V138">
        <v>1</v>
      </c>
      <c r="W138" t="s">
        <v>214</v>
      </c>
      <c r="X138" t="s">
        <v>163</v>
      </c>
      <c r="Y138" t="s">
        <v>215</v>
      </c>
      <c r="Z138">
        <v>96</v>
      </c>
      <c r="AA138">
        <v>6.44</v>
      </c>
      <c r="AB138">
        <v>18.75</v>
      </c>
      <c r="AC138">
        <v>2</v>
      </c>
      <c r="AD138" t="s">
        <v>214</v>
      </c>
      <c r="AE138" t="s">
        <v>164</v>
      </c>
      <c r="AF138" t="s">
        <v>216</v>
      </c>
      <c r="AG138">
        <v>12</v>
      </c>
      <c r="AH138">
        <v>0.81</v>
      </c>
      <c r="AI138">
        <v>2.34</v>
      </c>
      <c r="AJ138">
        <v>3</v>
      </c>
      <c r="AK138" t="s">
        <v>217</v>
      </c>
      <c r="AL138" t="s">
        <v>165</v>
      </c>
      <c r="AM138" t="s">
        <v>218</v>
      </c>
      <c r="AN138">
        <v>209</v>
      </c>
      <c r="AO138">
        <v>14.03</v>
      </c>
      <c r="AP138">
        <v>40.82</v>
      </c>
      <c r="AQ138">
        <v>4</v>
      </c>
      <c r="AR138" t="s">
        <v>214</v>
      </c>
      <c r="AS138" t="s">
        <v>166</v>
      </c>
      <c r="AT138" t="s">
        <v>219</v>
      </c>
      <c r="AU138">
        <v>12</v>
      </c>
      <c r="AV138">
        <v>0.81</v>
      </c>
      <c r="AW138">
        <v>2.34</v>
      </c>
      <c r="AX138">
        <v>5</v>
      </c>
      <c r="AY138" t="s">
        <v>214</v>
      </c>
      <c r="AZ138" t="s">
        <v>167</v>
      </c>
      <c r="BA138" t="s">
        <v>220</v>
      </c>
      <c r="BB138">
        <v>4</v>
      </c>
      <c r="BC138">
        <v>0.27</v>
      </c>
      <c r="BD138">
        <v>0.78</v>
      </c>
      <c r="BE138">
        <v>6</v>
      </c>
      <c r="BF138" t="s">
        <v>214</v>
      </c>
      <c r="BG138" t="s">
        <v>168</v>
      </c>
      <c r="BH138" t="s">
        <v>221</v>
      </c>
      <c r="BI138">
        <v>105</v>
      </c>
      <c r="BJ138">
        <v>7.05</v>
      </c>
      <c r="BK138">
        <v>20.51</v>
      </c>
      <c r="BL138">
        <v>7</v>
      </c>
      <c r="BM138" t="s">
        <v>214</v>
      </c>
      <c r="BN138" t="s">
        <v>169</v>
      </c>
      <c r="BO138" t="s">
        <v>222</v>
      </c>
      <c r="BP138">
        <v>10</v>
      </c>
      <c r="BQ138">
        <v>0.67</v>
      </c>
      <c r="BR138">
        <v>1.95</v>
      </c>
      <c r="BS138">
        <v>8</v>
      </c>
      <c r="BT138" t="s">
        <v>214</v>
      </c>
      <c r="BU138" t="s">
        <v>170</v>
      </c>
      <c r="BV138" t="s">
        <v>223</v>
      </c>
      <c r="BW138">
        <v>64</v>
      </c>
      <c r="BX138">
        <v>4.3</v>
      </c>
      <c r="BY138">
        <v>12.5</v>
      </c>
    </row>
    <row r="139" spans="1:77">
      <c r="A139" t="s">
        <v>38</v>
      </c>
      <c r="B139" t="s">
        <v>39</v>
      </c>
      <c r="C139">
        <v>1</v>
      </c>
      <c r="D139" t="s">
        <v>40</v>
      </c>
      <c r="E139">
        <v>35</v>
      </c>
      <c r="F139" t="s">
        <v>67</v>
      </c>
      <c r="G139">
        <v>15</v>
      </c>
      <c r="H139">
        <v>1441</v>
      </c>
      <c r="I139">
        <v>938</v>
      </c>
      <c r="J139">
        <v>65.09</v>
      </c>
      <c r="K139">
        <v>503</v>
      </c>
      <c r="L139">
        <v>34.909999999999997</v>
      </c>
      <c r="M139">
        <v>8</v>
      </c>
      <c r="N139">
        <v>0.56000000000000005</v>
      </c>
      <c r="O139">
        <v>1.59</v>
      </c>
      <c r="P139">
        <v>8</v>
      </c>
      <c r="Q139">
        <v>0.56000000000000005</v>
      </c>
      <c r="R139">
        <v>1.59</v>
      </c>
      <c r="S139">
        <v>487</v>
      </c>
      <c r="T139">
        <v>33.799999999999997</v>
      </c>
      <c r="U139">
        <v>96.82</v>
      </c>
      <c r="V139">
        <v>1</v>
      </c>
      <c r="W139" t="s">
        <v>214</v>
      </c>
      <c r="X139" t="s">
        <v>163</v>
      </c>
      <c r="Y139" t="s">
        <v>215</v>
      </c>
      <c r="Z139">
        <v>113</v>
      </c>
      <c r="AA139">
        <v>7.84</v>
      </c>
      <c r="AB139">
        <v>23.2</v>
      </c>
      <c r="AC139">
        <v>2</v>
      </c>
      <c r="AD139" t="s">
        <v>214</v>
      </c>
      <c r="AE139" t="s">
        <v>164</v>
      </c>
      <c r="AF139" t="s">
        <v>216</v>
      </c>
      <c r="AG139">
        <v>10</v>
      </c>
      <c r="AH139">
        <v>0.69</v>
      </c>
      <c r="AI139">
        <v>2.0499999999999998</v>
      </c>
      <c r="AJ139">
        <v>3</v>
      </c>
      <c r="AK139" t="s">
        <v>217</v>
      </c>
      <c r="AL139" t="s">
        <v>165</v>
      </c>
      <c r="AM139" t="s">
        <v>218</v>
      </c>
      <c r="AN139">
        <v>157</v>
      </c>
      <c r="AO139">
        <v>10.9</v>
      </c>
      <c r="AP139">
        <v>32.24</v>
      </c>
      <c r="AQ139">
        <v>4</v>
      </c>
      <c r="AR139" t="s">
        <v>214</v>
      </c>
      <c r="AS139" t="s">
        <v>166</v>
      </c>
      <c r="AT139" t="s">
        <v>219</v>
      </c>
      <c r="AU139">
        <v>22</v>
      </c>
      <c r="AV139">
        <v>1.53</v>
      </c>
      <c r="AW139">
        <v>4.5199999999999996</v>
      </c>
      <c r="AX139">
        <v>5</v>
      </c>
      <c r="AY139" t="s">
        <v>214</v>
      </c>
      <c r="AZ139" t="s">
        <v>167</v>
      </c>
      <c r="BA139" t="s">
        <v>220</v>
      </c>
      <c r="BB139">
        <v>2</v>
      </c>
      <c r="BC139">
        <v>0.14000000000000001</v>
      </c>
      <c r="BD139">
        <v>0.41</v>
      </c>
      <c r="BE139">
        <v>6</v>
      </c>
      <c r="BF139" t="s">
        <v>214</v>
      </c>
      <c r="BG139" t="s">
        <v>168</v>
      </c>
      <c r="BH139" t="s">
        <v>221</v>
      </c>
      <c r="BI139">
        <v>88</v>
      </c>
      <c r="BJ139">
        <v>6.11</v>
      </c>
      <c r="BK139">
        <v>18.07</v>
      </c>
      <c r="BL139">
        <v>7</v>
      </c>
      <c r="BM139" t="s">
        <v>214</v>
      </c>
      <c r="BN139" t="s">
        <v>169</v>
      </c>
      <c r="BO139" t="s">
        <v>222</v>
      </c>
      <c r="BP139">
        <v>7</v>
      </c>
      <c r="BQ139">
        <v>0.49</v>
      </c>
      <c r="BR139">
        <v>1.44</v>
      </c>
      <c r="BS139">
        <v>8</v>
      </c>
      <c r="BT139" t="s">
        <v>214</v>
      </c>
      <c r="BU139" t="s">
        <v>170</v>
      </c>
      <c r="BV139" t="s">
        <v>223</v>
      </c>
      <c r="BW139">
        <v>88</v>
      </c>
      <c r="BX139">
        <v>6.11</v>
      </c>
      <c r="BY139">
        <v>18.07</v>
      </c>
    </row>
    <row r="140" spans="1:77">
      <c r="A140" t="s">
        <v>38</v>
      </c>
      <c r="B140" t="s">
        <v>39</v>
      </c>
      <c r="C140">
        <v>1</v>
      </c>
      <c r="D140" t="s">
        <v>40</v>
      </c>
      <c r="E140">
        <v>36</v>
      </c>
      <c r="F140" t="s">
        <v>68</v>
      </c>
      <c r="G140">
        <v>1</v>
      </c>
      <c r="H140">
        <v>1186</v>
      </c>
      <c r="I140">
        <v>778</v>
      </c>
      <c r="J140">
        <v>65.599999999999994</v>
      </c>
      <c r="K140">
        <v>408</v>
      </c>
      <c r="L140">
        <v>34.4</v>
      </c>
      <c r="M140">
        <v>5</v>
      </c>
      <c r="N140">
        <v>0.42</v>
      </c>
      <c r="O140">
        <v>1.23</v>
      </c>
      <c r="P140">
        <v>4</v>
      </c>
      <c r="Q140">
        <v>0.34</v>
      </c>
      <c r="R140">
        <v>0.98</v>
      </c>
      <c r="S140">
        <v>399</v>
      </c>
      <c r="T140">
        <v>33.64</v>
      </c>
      <c r="U140">
        <v>97.79</v>
      </c>
      <c r="V140">
        <v>1</v>
      </c>
      <c r="W140" t="s">
        <v>214</v>
      </c>
      <c r="X140" t="s">
        <v>163</v>
      </c>
      <c r="Y140" t="s">
        <v>215</v>
      </c>
      <c r="Z140">
        <v>112</v>
      </c>
      <c r="AA140">
        <v>9.44</v>
      </c>
      <c r="AB140">
        <v>28.07</v>
      </c>
      <c r="AC140">
        <v>2</v>
      </c>
      <c r="AD140" t="s">
        <v>214</v>
      </c>
      <c r="AE140" t="s">
        <v>164</v>
      </c>
      <c r="AF140" t="s">
        <v>216</v>
      </c>
      <c r="AG140">
        <v>10</v>
      </c>
      <c r="AH140">
        <v>0.84</v>
      </c>
      <c r="AI140">
        <v>2.5099999999999998</v>
      </c>
      <c r="AJ140">
        <v>3</v>
      </c>
      <c r="AK140" t="s">
        <v>217</v>
      </c>
      <c r="AL140" t="s">
        <v>165</v>
      </c>
      <c r="AM140" t="s">
        <v>218</v>
      </c>
      <c r="AN140">
        <v>209</v>
      </c>
      <c r="AO140">
        <v>17.62</v>
      </c>
      <c r="AP140">
        <v>52.38</v>
      </c>
      <c r="AQ140">
        <v>4</v>
      </c>
      <c r="AR140" t="s">
        <v>214</v>
      </c>
      <c r="AS140" t="s">
        <v>166</v>
      </c>
      <c r="AT140" t="s">
        <v>219</v>
      </c>
      <c r="AU140">
        <v>2</v>
      </c>
      <c r="AV140">
        <v>0.17</v>
      </c>
      <c r="AW140">
        <v>0.5</v>
      </c>
      <c r="AX140">
        <v>5</v>
      </c>
      <c r="AY140" t="s">
        <v>214</v>
      </c>
      <c r="AZ140" t="s">
        <v>167</v>
      </c>
      <c r="BA140" t="s">
        <v>220</v>
      </c>
      <c r="BB140">
        <v>0</v>
      </c>
      <c r="BC140">
        <v>0</v>
      </c>
      <c r="BD140">
        <v>0</v>
      </c>
      <c r="BE140">
        <v>6</v>
      </c>
      <c r="BF140" t="s">
        <v>214</v>
      </c>
      <c r="BG140" t="s">
        <v>168</v>
      </c>
      <c r="BH140" t="s">
        <v>221</v>
      </c>
      <c r="BI140">
        <v>24</v>
      </c>
      <c r="BJ140">
        <v>2.02</v>
      </c>
      <c r="BK140">
        <v>6.02</v>
      </c>
      <c r="BL140">
        <v>7</v>
      </c>
      <c r="BM140" t="s">
        <v>214</v>
      </c>
      <c r="BN140" t="s">
        <v>169</v>
      </c>
      <c r="BO140" t="s">
        <v>222</v>
      </c>
      <c r="BP140">
        <v>11</v>
      </c>
      <c r="BQ140">
        <v>0.93</v>
      </c>
      <c r="BR140">
        <v>2.76</v>
      </c>
      <c r="BS140">
        <v>8</v>
      </c>
      <c r="BT140" t="s">
        <v>214</v>
      </c>
      <c r="BU140" t="s">
        <v>170</v>
      </c>
      <c r="BV140" t="s">
        <v>223</v>
      </c>
      <c r="BW140">
        <v>31</v>
      </c>
      <c r="BX140">
        <v>2.61</v>
      </c>
      <c r="BY140">
        <v>7.77</v>
      </c>
    </row>
    <row r="141" spans="1:77">
      <c r="A141" t="s">
        <v>38</v>
      </c>
      <c r="B141" t="s">
        <v>39</v>
      </c>
      <c r="C141">
        <v>1</v>
      </c>
      <c r="D141" t="s">
        <v>40</v>
      </c>
      <c r="E141">
        <v>36</v>
      </c>
      <c r="F141" t="s">
        <v>68</v>
      </c>
      <c r="G141">
        <v>2</v>
      </c>
      <c r="H141">
        <v>1051</v>
      </c>
      <c r="I141">
        <v>613</v>
      </c>
      <c r="J141">
        <v>58.33</v>
      </c>
      <c r="K141">
        <v>438</v>
      </c>
      <c r="L141">
        <v>41.67</v>
      </c>
      <c r="M141">
        <v>4</v>
      </c>
      <c r="N141">
        <v>0.38</v>
      </c>
      <c r="O141">
        <v>0.91</v>
      </c>
      <c r="P141">
        <v>6</v>
      </c>
      <c r="Q141">
        <v>0.56999999999999995</v>
      </c>
      <c r="R141">
        <v>1.37</v>
      </c>
      <c r="S141">
        <v>428</v>
      </c>
      <c r="T141">
        <v>40.72</v>
      </c>
      <c r="U141">
        <v>97.72</v>
      </c>
      <c r="V141">
        <v>1</v>
      </c>
      <c r="W141" t="s">
        <v>214</v>
      </c>
      <c r="X141" t="s">
        <v>163</v>
      </c>
      <c r="Y141" t="s">
        <v>215</v>
      </c>
      <c r="Z141">
        <v>146</v>
      </c>
      <c r="AA141">
        <v>13.89</v>
      </c>
      <c r="AB141">
        <v>34.11</v>
      </c>
      <c r="AC141">
        <v>2</v>
      </c>
      <c r="AD141" t="s">
        <v>214</v>
      </c>
      <c r="AE141" t="s">
        <v>164</v>
      </c>
      <c r="AF141" t="s">
        <v>216</v>
      </c>
      <c r="AG141">
        <v>5</v>
      </c>
      <c r="AH141">
        <v>0.48</v>
      </c>
      <c r="AI141">
        <v>1.17</v>
      </c>
      <c r="AJ141">
        <v>3</v>
      </c>
      <c r="AK141" t="s">
        <v>217</v>
      </c>
      <c r="AL141" t="s">
        <v>165</v>
      </c>
      <c r="AM141" t="s">
        <v>218</v>
      </c>
      <c r="AN141">
        <v>211</v>
      </c>
      <c r="AO141">
        <v>20.079999999999998</v>
      </c>
      <c r="AP141">
        <v>49.3</v>
      </c>
      <c r="AQ141">
        <v>4</v>
      </c>
      <c r="AR141" t="s">
        <v>214</v>
      </c>
      <c r="AS141" t="s">
        <v>166</v>
      </c>
      <c r="AT141" t="s">
        <v>219</v>
      </c>
      <c r="AU141">
        <v>2</v>
      </c>
      <c r="AV141">
        <v>0.19</v>
      </c>
      <c r="AW141">
        <v>0.47</v>
      </c>
      <c r="AX141">
        <v>5</v>
      </c>
      <c r="AY141" t="s">
        <v>214</v>
      </c>
      <c r="AZ141" t="s">
        <v>167</v>
      </c>
      <c r="BA141" t="s">
        <v>220</v>
      </c>
      <c r="BB141">
        <v>4</v>
      </c>
      <c r="BC141">
        <v>0.38</v>
      </c>
      <c r="BD141">
        <v>0.93</v>
      </c>
      <c r="BE141">
        <v>6</v>
      </c>
      <c r="BF141" t="s">
        <v>214</v>
      </c>
      <c r="BG141" t="s">
        <v>168</v>
      </c>
      <c r="BH141" t="s">
        <v>221</v>
      </c>
      <c r="BI141">
        <v>19</v>
      </c>
      <c r="BJ141">
        <v>1.81</v>
      </c>
      <c r="BK141">
        <v>4.4400000000000004</v>
      </c>
      <c r="BL141">
        <v>7</v>
      </c>
      <c r="BM141" t="s">
        <v>214</v>
      </c>
      <c r="BN141" t="s">
        <v>169</v>
      </c>
      <c r="BO141" t="s">
        <v>222</v>
      </c>
      <c r="BP141">
        <v>4</v>
      </c>
      <c r="BQ141">
        <v>0.38</v>
      </c>
      <c r="BR141">
        <v>0.93</v>
      </c>
      <c r="BS141">
        <v>8</v>
      </c>
      <c r="BT141" t="s">
        <v>214</v>
      </c>
      <c r="BU141" t="s">
        <v>170</v>
      </c>
      <c r="BV141" t="s">
        <v>223</v>
      </c>
      <c r="BW141">
        <v>37</v>
      </c>
      <c r="BX141">
        <v>3.52</v>
      </c>
      <c r="BY141">
        <v>8.64</v>
      </c>
    </row>
    <row r="142" spans="1:77">
      <c r="A142" t="s">
        <v>38</v>
      </c>
      <c r="B142" t="s">
        <v>39</v>
      </c>
      <c r="C142">
        <v>1</v>
      </c>
      <c r="D142" t="s">
        <v>40</v>
      </c>
      <c r="E142">
        <v>36</v>
      </c>
      <c r="F142" t="s">
        <v>68</v>
      </c>
      <c r="G142">
        <v>3</v>
      </c>
      <c r="H142">
        <v>926</v>
      </c>
      <c r="I142">
        <v>584</v>
      </c>
      <c r="J142">
        <v>63.07</v>
      </c>
      <c r="K142">
        <v>342</v>
      </c>
      <c r="L142">
        <v>36.93</v>
      </c>
      <c r="M142">
        <v>5</v>
      </c>
      <c r="N142">
        <v>0.54</v>
      </c>
      <c r="O142">
        <v>1.46</v>
      </c>
      <c r="P142">
        <v>4</v>
      </c>
      <c r="Q142">
        <v>0.43</v>
      </c>
      <c r="R142">
        <v>1.17</v>
      </c>
      <c r="S142">
        <v>333</v>
      </c>
      <c r="T142">
        <v>35.96</v>
      </c>
      <c r="U142">
        <v>97.37</v>
      </c>
      <c r="V142">
        <v>1</v>
      </c>
      <c r="W142" t="s">
        <v>214</v>
      </c>
      <c r="X142" t="s">
        <v>163</v>
      </c>
      <c r="Y142" t="s">
        <v>215</v>
      </c>
      <c r="Z142">
        <v>68</v>
      </c>
      <c r="AA142">
        <v>7.34</v>
      </c>
      <c r="AB142">
        <v>20.420000000000002</v>
      </c>
      <c r="AC142">
        <v>2</v>
      </c>
      <c r="AD142" t="s">
        <v>214</v>
      </c>
      <c r="AE142" t="s">
        <v>164</v>
      </c>
      <c r="AF142" t="s">
        <v>216</v>
      </c>
      <c r="AG142">
        <v>7</v>
      </c>
      <c r="AH142">
        <v>0.76</v>
      </c>
      <c r="AI142">
        <v>2.1</v>
      </c>
      <c r="AJ142">
        <v>3</v>
      </c>
      <c r="AK142" t="s">
        <v>217</v>
      </c>
      <c r="AL142" t="s">
        <v>165</v>
      </c>
      <c r="AM142" t="s">
        <v>218</v>
      </c>
      <c r="AN142">
        <v>209</v>
      </c>
      <c r="AO142">
        <v>22.57</v>
      </c>
      <c r="AP142">
        <v>62.76</v>
      </c>
      <c r="AQ142">
        <v>4</v>
      </c>
      <c r="AR142" t="s">
        <v>214</v>
      </c>
      <c r="AS142" t="s">
        <v>166</v>
      </c>
      <c r="AT142" t="s">
        <v>219</v>
      </c>
      <c r="AU142">
        <v>11</v>
      </c>
      <c r="AV142">
        <v>1.19</v>
      </c>
      <c r="AW142">
        <v>3.3</v>
      </c>
      <c r="AX142">
        <v>5</v>
      </c>
      <c r="AY142" t="s">
        <v>214</v>
      </c>
      <c r="AZ142" t="s">
        <v>167</v>
      </c>
      <c r="BA142" t="s">
        <v>220</v>
      </c>
      <c r="BB142">
        <v>8</v>
      </c>
      <c r="BC142">
        <v>0.86</v>
      </c>
      <c r="BD142">
        <v>2.4</v>
      </c>
      <c r="BE142">
        <v>6</v>
      </c>
      <c r="BF142" t="s">
        <v>214</v>
      </c>
      <c r="BG142" t="s">
        <v>168</v>
      </c>
      <c r="BH142" t="s">
        <v>221</v>
      </c>
      <c r="BI142">
        <v>17</v>
      </c>
      <c r="BJ142">
        <v>1.84</v>
      </c>
      <c r="BK142">
        <v>5.1100000000000003</v>
      </c>
      <c r="BL142">
        <v>7</v>
      </c>
      <c r="BM142" t="s">
        <v>214</v>
      </c>
      <c r="BN142" t="s">
        <v>169</v>
      </c>
      <c r="BO142" t="s">
        <v>222</v>
      </c>
      <c r="BP142">
        <v>6</v>
      </c>
      <c r="BQ142">
        <v>0.65</v>
      </c>
      <c r="BR142">
        <v>1.8</v>
      </c>
      <c r="BS142">
        <v>8</v>
      </c>
      <c r="BT142" t="s">
        <v>214</v>
      </c>
      <c r="BU142" t="s">
        <v>170</v>
      </c>
      <c r="BV142" t="s">
        <v>223</v>
      </c>
      <c r="BW142">
        <v>7</v>
      </c>
      <c r="BX142">
        <v>0.76</v>
      </c>
      <c r="BY142">
        <v>2.1</v>
      </c>
    </row>
    <row r="143" spans="1:77">
      <c r="A143" t="s">
        <v>38</v>
      </c>
      <c r="B143" t="s">
        <v>39</v>
      </c>
      <c r="C143">
        <v>1</v>
      </c>
      <c r="D143" t="s">
        <v>40</v>
      </c>
      <c r="E143">
        <v>36</v>
      </c>
      <c r="F143" t="s">
        <v>68</v>
      </c>
      <c r="G143">
        <v>4</v>
      </c>
      <c r="H143">
        <v>982</v>
      </c>
      <c r="I143">
        <v>640</v>
      </c>
      <c r="J143">
        <v>65.17</v>
      </c>
      <c r="K143">
        <v>342</v>
      </c>
      <c r="L143">
        <v>34.83</v>
      </c>
      <c r="M143">
        <v>4</v>
      </c>
      <c r="N143">
        <v>0.41</v>
      </c>
      <c r="O143">
        <v>1.17</v>
      </c>
      <c r="P143">
        <v>9</v>
      </c>
      <c r="Q143">
        <v>0.92</v>
      </c>
      <c r="R143">
        <v>2.63</v>
      </c>
      <c r="S143">
        <v>329</v>
      </c>
      <c r="T143">
        <v>33.5</v>
      </c>
      <c r="U143">
        <v>96.2</v>
      </c>
      <c r="V143">
        <v>1</v>
      </c>
      <c r="W143" t="s">
        <v>214</v>
      </c>
      <c r="X143" t="s">
        <v>163</v>
      </c>
      <c r="Y143" t="s">
        <v>215</v>
      </c>
      <c r="Z143">
        <v>52</v>
      </c>
      <c r="AA143">
        <v>5.3</v>
      </c>
      <c r="AB143">
        <v>15.81</v>
      </c>
      <c r="AC143">
        <v>2</v>
      </c>
      <c r="AD143" t="s">
        <v>214</v>
      </c>
      <c r="AE143" t="s">
        <v>164</v>
      </c>
      <c r="AF143" t="s">
        <v>216</v>
      </c>
      <c r="AG143">
        <v>9</v>
      </c>
      <c r="AH143">
        <v>0.92</v>
      </c>
      <c r="AI143">
        <v>2.74</v>
      </c>
      <c r="AJ143">
        <v>3</v>
      </c>
      <c r="AK143" t="s">
        <v>217</v>
      </c>
      <c r="AL143" t="s">
        <v>165</v>
      </c>
      <c r="AM143" t="s">
        <v>218</v>
      </c>
      <c r="AN143">
        <v>203</v>
      </c>
      <c r="AO143">
        <v>20.67</v>
      </c>
      <c r="AP143">
        <v>61.7</v>
      </c>
      <c r="AQ143">
        <v>4</v>
      </c>
      <c r="AR143" t="s">
        <v>214</v>
      </c>
      <c r="AS143" t="s">
        <v>166</v>
      </c>
      <c r="AT143" t="s">
        <v>219</v>
      </c>
      <c r="AU143">
        <v>11</v>
      </c>
      <c r="AV143">
        <v>1.1200000000000001</v>
      </c>
      <c r="AW143">
        <v>3.34</v>
      </c>
      <c r="AX143">
        <v>5</v>
      </c>
      <c r="AY143" t="s">
        <v>214</v>
      </c>
      <c r="AZ143" t="s">
        <v>167</v>
      </c>
      <c r="BA143" t="s">
        <v>220</v>
      </c>
      <c r="BB143">
        <v>5</v>
      </c>
      <c r="BC143">
        <v>0.51</v>
      </c>
      <c r="BD143">
        <v>1.52</v>
      </c>
      <c r="BE143">
        <v>6</v>
      </c>
      <c r="BF143" t="s">
        <v>214</v>
      </c>
      <c r="BG143" t="s">
        <v>168</v>
      </c>
      <c r="BH143" t="s">
        <v>221</v>
      </c>
      <c r="BI143">
        <v>28</v>
      </c>
      <c r="BJ143">
        <v>2.85</v>
      </c>
      <c r="BK143">
        <v>8.51</v>
      </c>
      <c r="BL143">
        <v>7</v>
      </c>
      <c r="BM143" t="s">
        <v>214</v>
      </c>
      <c r="BN143" t="s">
        <v>169</v>
      </c>
      <c r="BO143" t="s">
        <v>222</v>
      </c>
      <c r="BP143">
        <v>3</v>
      </c>
      <c r="BQ143">
        <v>0.31</v>
      </c>
      <c r="BR143">
        <v>0.91</v>
      </c>
      <c r="BS143">
        <v>8</v>
      </c>
      <c r="BT143" t="s">
        <v>214</v>
      </c>
      <c r="BU143" t="s">
        <v>170</v>
      </c>
      <c r="BV143" t="s">
        <v>223</v>
      </c>
      <c r="BW143">
        <v>18</v>
      </c>
      <c r="BX143">
        <v>1.83</v>
      </c>
      <c r="BY143">
        <v>5.47</v>
      </c>
    </row>
    <row r="144" spans="1:77">
      <c r="A144" t="s">
        <v>38</v>
      </c>
      <c r="B144" t="s">
        <v>39</v>
      </c>
      <c r="C144">
        <v>1</v>
      </c>
      <c r="D144" t="s">
        <v>40</v>
      </c>
      <c r="E144">
        <v>36</v>
      </c>
      <c r="F144" t="s">
        <v>68</v>
      </c>
      <c r="G144">
        <v>5</v>
      </c>
      <c r="H144">
        <v>1193</v>
      </c>
      <c r="I144">
        <v>749</v>
      </c>
      <c r="J144">
        <v>62.78</v>
      </c>
      <c r="K144">
        <v>444</v>
      </c>
      <c r="L144">
        <v>37.22</v>
      </c>
      <c r="M144">
        <v>8</v>
      </c>
      <c r="N144">
        <v>0.67</v>
      </c>
      <c r="O144">
        <v>1.8</v>
      </c>
      <c r="P144">
        <v>5</v>
      </c>
      <c r="Q144">
        <v>0.42</v>
      </c>
      <c r="R144">
        <v>1.1299999999999999</v>
      </c>
      <c r="S144">
        <v>431</v>
      </c>
      <c r="T144">
        <v>36.130000000000003</v>
      </c>
      <c r="U144">
        <v>97.07</v>
      </c>
      <c r="V144">
        <v>1</v>
      </c>
      <c r="W144" t="s">
        <v>214</v>
      </c>
      <c r="X144" t="s">
        <v>163</v>
      </c>
      <c r="Y144" t="s">
        <v>215</v>
      </c>
      <c r="Z144">
        <v>74</v>
      </c>
      <c r="AA144">
        <v>6.2</v>
      </c>
      <c r="AB144">
        <v>17.170000000000002</v>
      </c>
      <c r="AC144">
        <v>2</v>
      </c>
      <c r="AD144" t="s">
        <v>214</v>
      </c>
      <c r="AE144" t="s">
        <v>164</v>
      </c>
      <c r="AF144" t="s">
        <v>216</v>
      </c>
      <c r="AG144">
        <v>12</v>
      </c>
      <c r="AH144">
        <v>1.01</v>
      </c>
      <c r="AI144">
        <v>2.78</v>
      </c>
      <c r="AJ144">
        <v>3</v>
      </c>
      <c r="AK144" t="s">
        <v>217</v>
      </c>
      <c r="AL144" t="s">
        <v>165</v>
      </c>
      <c r="AM144" t="s">
        <v>218</v>
      </c>
      <c r="AN144">
        <v>254</v>
      </c>
      <c r="AO144">
        <v>21.29</v>
      </c>
      <c r="AP144">
        <v>58.93</v>
      </c>
      <c r="AQ144">
        <v>4</v>
      </c>
      <c r="AR144" t="s">
        <v>214</v>
      </c>
      <c r="AS144" t="s">
        <v>166</v>
      </c>
      <c r="AT144" t="s">
        <v>219</v>
      </c>
      <c r="AU144">
        <v>14</v>
      </c>
      <c r="AV144">
        <v>1.17</v>
      </c>
      <c r="AW144">
        <v>3.25</v>
      </c>
      <c r="AX144">
        <v>5</v>
      </c>
      <c r="AY144" t="s">
        <v>214</v>
      </c>
      <c r="AZ144" t="s">
        <v>167</v>
      </c>
      <c r="BA144" t="s">
        <v>220</v>
      </c>
      <c r="BB144">
        <v>5</v>
      </c>
      <c r="BC144">
        <v>0.42</v>
      </c>
      <c r="BD144">
        <v>1.1599999999999999</v>
      </c>
      <c r="BE144">
        <v>6</v>
      </c>
      <c r="BF144" t="s">
        <v>214</v>
      </c>
      <c r="BG144" t="s">
        <v>168</v>
      </c>
      <c r="BH144" t="s">
        <v>221</v>
      </c>
      <c r="BI144">
        <v>28</v>
      </c>
      <c r="BJ144">
        <v>2.35</v>
      </c>
      <c r="BK144">
        <v>6.5</v>
      </c>
      <c r="BL144">
        <v>7</v>
      </c>
      <c r="BM144" t="s">
        <v>214</v>
      </c>
      <c r="BN144" t="s">
        <v>169</v>
      </c>
      <c r="BO144" t="s">
        <v>222</v>
      </c>
      <c r="BP144">
        <v>9</v>
      </c>
      <c r="BQ144">
        <v>0.75</v>
      </c>
      <c r="BR144">
        <v>2.09</v>
      </c>
      <c r="BS144">
        <v>8</v>
      </c>
      <c r="BT144" t="s">
        <v>214</v>
      </c>
      <c r="BU144" t="s">
        <v>170</v>
      </c>
      <c r="BV144" t="s">
        <v>223</v>
      </c>
      <c r="BW144">
        <v>35</v>
      </c>
      <c r="BX144">
        <v>2.93</v>
      </c>
      <c r="BY144">
        <v>8.1199999999999992</v>
      </c>
    </row>
    <row r="145" spans="1:77">
      <c r="A145" t="s">
        <v>38</v>
      </c>
      <c r="B145" t="s">
        <v>39</v>
      </c>
      <c r="C145">
        <v>1</v>
      </c>
      <c r="D145" t="s">
        <v>40</v>
      </c>
      <c r="E145">
        <v>36</v>
      </c>
      <c r="F145" t="s">
        <v>68</v>
      </c>
      <c r="G145">
        <v>6</v>
      </c>
      <c r="H145">
        <v>1201</v>
      </c>
      <c r="I145">
        <v>730</v>
      </c>
      <c r="J145">
        <v>60.78</v>
      </c>
      <c r="K145">
        <v>471</v>
      </c>
      <c r="L145">
        <v>39.22</v>
      </c>
      <c r="M145">
        <v>14</v>
      </c>
      <c r="N145">
        <v>1.17</v>
      </c>
      <c r="O145">
        <v>2.97</v>
      </c>
      <c r="P145">
        <v>6</v>
      </c>
      <c r="Q145">
        <v>0.5</v>
      </c>
      <c r="R145">
        <v>1.27</v>
      </c>
      <c r="S145">
        <v>451</v>
      </c>
      <c r="T145">
        <v>37.549999999999997</v>
      </c>
      <c r="U145">
        <v>95.75</v>
      </c>
      <c r="V145">
        <v>1</v>
      </c>
      <c r="W145" t="s">
        <v>214</v>
      </c>
      <c r="X145" t="s">
        <v>163</v>
      </c>
      <c r="Y145" t="s">
        <v>215</v>
      </c>
      <c r="Z145">
        <v>113</v>
      </c>
      <c r="AA145">
        <v>9.41</v>
      </c>
      <c r="AB145">
        <v>25.06</v>
      </c>
      <c r="AC145">
        <v>2</v>
      </c>
      <c r="AD145" t="s">
        <v>214</v>
      </c>
      <c r="AE145" t="s">
        <v>164</v>
      </c>
      <c r="AF145" t="s">
        <v>216</v>
      </c>
      <c r="AG145">
        <v>14</v>
      </c>
      <c r="AH145">
        <v>1.17</v>
      </c>
      <c r="AI145">
        <v>3.1</v>
      </c>
      <c r="AJ145">
        <v>3</v>
      </c>
      <c r="AK145" t="s">
        <v>217</v>
      </c>
      <c r="AL145" t="s">
        <v>165</v>
      </c>
      <c r="AM145" t="s">
        <v>218</v>
      </c>
      <c r="AN145">
        <v>206</v>
      </c>
      <c r="AO145">
        <v>17.149999999999999</v>
      </c>
      <c r="AP145">
        <v>45.68</v>
      </c>
      <c r="AQ145">
        <v>4</v>
      </c>
      <c r="AR145" t="s">
        <v>214</v>
      </c>
      <c r="AS145" t="s">
        <v>166</v>
      </c>
      <c r="AT145" t="s">
        <v>219</v>
      </c>
      <c r="AU145">
        <v>7</v>
      </c>
      <c r="AV145">
        <v>0.57999999999999996</v>
      </c>
      <c r="AW145">
        <v>1.55</v>
      </c>
      <c r="AX145">
        <v>5</v>
      </c>
      <c r="AY145" t="s">
        <v>214</v>
      </c>
      <c r="AZ145" t="s">
        <v>167</v>
      </c>
      <c r="BA145" t="s">
        <v>220</v>
      </c>
      <c r="BB145">
        <v>2</v>
      </c>
      <c r="BC145">
        <v>0.17</v>
      </c>
      <c r="BD145">
        <v>0.44</v>
      </c>
      <c r="BE145">
        <v>6</v>
      </c>
      <c r="BF145" t="s">
        <v>214</v>
      </c>
      <c r="BG145" t="s">
        <v>168</v>
      </c>
      <c r="BH145" t="s">
        <v>221</v>
      </c>
      <c r="BI145">
        <v>36</v>
      </c>
      <c r="BJ145">
        <v>3</v>
      </c>
      <c r="BK145">
        <v>7.98</v>
      </c>
      <c r="BL145">
        <v>7</v>
      </c>
      <c r="BM145" t="s">
        <v>214</v>
      </c>
      <c r="BN145" t="s">
        <v>169</v>
      </c>
      <c r="BO145" t="s">
        <v>222</v>
      </c>
      <c r="BP145">
        <v>11</v>
      </c>
      <c r="BQ145">
        <v>0.92</v>
      </c>
      <c r="BR145">
        <v>2.44</v>
      </c>
      <c r="BS145">
        <v>8</v>
      </c>
      <c r="BT145" t="s">
        <v>214</v>
      </c>
      <c r="BU145" t="s">
        <v>170</v>
      </c>
      <c r="BV145" t="s">
        <v>223</v>
      </c>
      <c r="BW145">
        <v>62</v>
      </c>
      <c r="BX145">
        <v>5.16</v>
      </c>
      <c r="BY145">
        <v>13.75</v>
      </c>
    </row>
    <row r="146" spans="1:77">
      <c r="A146" t="s">
        <v>38</v>
      </c>
      <c r="B146" t="s">
        <v>39</v>
      </c>
      <c r="C146">
        <v>1</v>
      </c>
      <c r="D146" t="s">
        <v>40</v>
      </c>
      <c r="E146">
        <v>36</v>
      </c>
      <c r="F146" t="s">
        <v>68</v>
      </c>
      <c r="G146">
        <v>7</v>
      </c>
      <c r="H146">
        <v>1070</v>
      </c>
      <c r="I146">
        <v>645</v>
      </c>
      <c r="J146">
        <v>60.28</v>
      </c>
      <c r="K146">
        <v>425</v>
      </c>
      <c r="L146">
        <v>39.72</v>
      </c>
      <c r="M146">
        <v>4</v>
      </c>
      <c r="N146">
        <v>0.37</v>
      </c>
      <c r="O146">
        <v>0.94</v>
      </c>
      <c r="P146">
        <v>7</v>
      </c>
      <c r="Q146">
        <v>0.65</v>
      </c>
      <c r="R146">
        <v>1.65</v>
      </c>
      <c r="S146">
        <v>414</v>
      </c>
      <c r="T146">
        <v>38.69</v>
      </c>
      <c r="U146">
        <v>97.41</v>
      </c>
      <c r="V146">
        <v>1</v>
      </c>
      <c r="W146" t="s">
        <v>214</v>
      </c>
      <c r="X146" t="s">
        <v>163</v>
      </c>
      <c r="Y146" t="s">
        <v>215</v>
      </c>
      <c r="Z146">
        <v>75</v>
      </c>
      <c r="AA146">
        <v>7.01</v>
      </c>
      <c r="AB146">
        <v>18.12</v>
      </c>
      <c r="AC146">
        <v>2</v>
      </c>
      <c r="AD146" t="s">
        <v>214</v>
      </c>
      <c r="AE146" t="s">
        <v>164</v>
      </c>
      <c r="AF146" t="s">
        <v>216</v>
      </c>
      <c r="AG146">
        <v>10</v>
      </c>
      <c r="AH146">
        <v>0.93</v>
      </c>
      <c r="AI146">
        <v>2.42</v>
      </c>
      <c r="AJ146">
        <v>3</v>
      </c>
      <c r="AK146" t="s">
        <v>217</v>
      </c>
      <c r="AL146" t="s">
        <v>165</v>
      </c>
      <c r="AM146" t="s">
        <v>218</v>
      </c>
      <c r="AN146">
        <v>263</v>
      </c>
      <c r="AO146">
        <v>24.58</v>
      </c>
      <c r="AP146">
        <v>63.53</v>
      </c>
      <c r="AQ146">
        <v>4</v>
      </c>
      <c r="AR146" t="s">
        <v>214</v>
      </c>
      <c r="AS146" t="s">
        <v>166</v>
      </c>
      <c r="AT146" t="s">
        <v>219</v>
      </c>
      <c r="AU146">
        <v>3</v>
      </c>
      <c r="AV146">
        <v>0.28000000000000003</v>
      </c>
      <c r="AW146">
        <v>0.72</v>
      </c>
      <c r="AX146">
        <v>5</v>
      </c>
      <c r="AY146" t="s">
        <v>214</v>
      </c>
      <c r="AZ146" t="s">
        <v>167</v>
      </c>
      <c r="BA146" t="s">
        <v>220</v>
      </c>
      <c r="BB146">
        <v>5</v>
      </c>
      <c r="BC146">
        <v>0.47</v>
      </c>
      <c r="BD146">
        <v>1.21</v>
      </c>
      <c r="BE146">
        <v>6</v>
      </c>
      <c r="BF146" t="s">
        <v>214</v>
      </c>
      <c r="BG146" t="s">
        <v>168</v>
      </c>
      <c r="BH146" t="s">
        <v>221</v>
      </c>
      <c r="BI146">
        <v>20</v>
      </c>
      <c r="BJ146">
        <v>1.87</v>
      </c>
      <c r="BK146">
        <v>4.83</v>
      </c>
      <c r="BL146">
        <v>7</v>
      </c>
      <c r="BM146" t="s">
        <v>214</v>
      </c>
      <c r="BN146" t="s">
        <v>169</v>
      </c>
      <c r="BO146" t="s">
        <v>222</v>
      </c>
      <c r="BP146">
        <v>7</v>
      </c>
      <c r="BQ146">
        <v>0.65</v>
      </c>
      <c r="BR146">
        <v>1.69</v>
      </c>
      <c r="BS146">
        <v>8</v>
      </c>
      <c r="BT146" t="s">
        <v>214</v>
      </c>
      <c r="BU146" t="s">
        <v>170</v>
      </c>
      <c r="BV146" t="s">
        <v>223</v>
      </c>
      <c r="BW146">
        <v>31</v>
      </c>
      <c r="BX146">
        <v>2.9</v>
      </c>
      <c r="BY146">
        <v>7.49</v>
      </c>
    </row>
    <row r="147" spans="1:77">
      <c r="A147" t="s">
        <v>38</v>
      </c>
      <c r="B147" t="s">
        <v>39</v>
      </c>
      <c r="C147">
        <v>1</v>
      </c>
      <c r="D147" t="s">
        <v>40</v>
      </c>
      <c r="E147">
        <v>36</v>
      </c>
      <c r="F147" t="s">
        <v>68</v>
      </c>
      <c r="G147">
        <v>8</v>
      </c>
      <c r="H147">
        <v>1153</v>
      </c>
      <c r="I147">
        <v>670</v>
      </c>
      <c r="J147">
        <v>58.11</v>
      </c>
      <c r="K147">
        <v>483</v>
      </c>
      <c r="L147">
        <v>41.89</v>
      </c>
      <c r="M147">
        <v>18</v>
      </c>
      <c r="N147">
        <v>1.56</v>
      </c>
      <c r="O147">
        <v>3.73</v>
      </c>
      <c r="P147">
        <v>10</v>
      </c>
      <c r="Q147">
        <v>0.87</v>
      </c>
      <c r="R147">
        <v>2.0699999999999998</v>
      </c>
      <c r="S147">
        <v>455</v>
      </c>
      <c r="T147">
        <v>39.46</v>
      </c>
      <c r="U147">
        <v>94.2</v>
      </c>
      <c r="V147">
        <v>1</v>
      </c>
      <c r="W147" t="s">
        <v>214</v>
      </c>
      <c r="X147" t="s">
        <v>163</v>
      </c>
      <c r="Y147" t="s">
        <v>215</v>
      </c>
      <c r="Z147">
        <v>122</v>
      </c>
      <c r="AA147">
        <v>10.58</v>
      </c>
      <c r="AB147">
        <v>26.81</v>
      </c>
      <c r="AC147">
        <v>2</v>
      </c>
      <c r="AD147" t="s">
        <v>214</v>
      </c>
      <c r="AE147" t="s">
        <v>164</v>
      </c>
      <c r="AF147" t="s">
        <v>216</v>
      </c>
      <c r="AG147">
        <v>12</v>
      </c>
      <c r="AH147">
        <v>1.04</v>
      </c>
      <c r="AI147">
        <v>2.64</v>
      </c>
      <c r="AJ147">
        <v>3</v>
      </c>
      <c r="AK147" t="s">
        <v>217</v>
      </c>
      <c r="AL147" t="s">
        <v>165</v>
      </c>
      <c r="AM147" t="s">
        <v>218</v>
      </c>
      <c r="AN147">
        <v>181</v>
      </c>
      <c r="AO147">
        <v>15.7</v>
      </c>
      <c r="AP147">
        <v>39.78</v>
      </c>
      <c r="AQ147">
        <v>4</v>
      </c>
      <c r="AR147" t="s">
        <v>214</v>
      </c>
      <c r="AS147" t="s">
        <v>166</v>
      </c>
      <c r="AT147" t="s">
        <v>219</v>
      </c>
      <c r="AU147">
        <v>4</v>
      </c>
      <c r="AV147">
        <v>0.35</v>
      </c>
      <c r="AW147">
        <v>0.88</v>
      </c>
      <c r="AX147">
        <v>5</v>
      </c>
      <c r="AY147" t="s">
        <v>214</v>
      </c>
      <c r="AZ147" t="s">
        <v>167</v>
      </c>
      <c r="BA147" t="s">
        <v>220</v>
      </c>
      <c r="BB147">
        <v>2</v>
      </c>
      <c r="BC147">
        <v>0.17</v>
      </c>
      <c r="BD147">
        <v>0.44</v>
      </c>
      <c r="BE147">
        <v>6</v>
      </c>
      <c r="BF147" t="s">
        <v>214</v>
      </c>
      <c r="BG147" t="s">
        <v>168</v>
      </c>
      <c r="BH147" t="s">
        <v>221</v>
      </c>
      <c r="BI147">
        <v>32</v>
      </c>
      <c r="BJ147">
        <v>2.78</v>
      </c>
      <c r="BK147">
        <v>7.03</v>
      </c>
      <c r="BL147">
        <v>7</v>
      </c>
      <c r="BM147" t="s">
        <v>214</v>
      </c>
      <c r="BN147" t="s">
        <v>169</v>
      </c>
      <c r="BO147" t="s">
        <v>222</v>
      </c>
      <c r="BP147">
        <v>10</v>
      </c>
      <c r="BQ147">
        <v>0.87</v>
      </c>
      <c r="BR147">
        <v>2.2000000000000002</v>
      </c>
      <c r="BS147">
        <v>8</v>
      </c>
      <c r="BT147" t="s">
        <v>214</v>
      </c>
      <c r="BU147" t="s">
        <v>170</v>
      </c>
      <c r="BV147" t="s">
        <v>223</v>
      </c>
      <c r="BW147">
        <v>92</v>
      </c>
      <c r="BX147">
        <v>7.98</v>
      </c>
      <c r="BY147">
        <v>20.22</v>
      </c>
    </row>
    <row r="148" spans="1:77">
      <c r="A148" t="s">
        <v>38</v>
      </c>
      <c r="B148" t="s">
        <v>39</v>
      </c>
      <c r="C148">
        <v>1</v>
      </c>
      <c r="D148" t="s">
        <v>40</v>
      </c>
      <c r="E148">
        <v>36</v>
      </c>
      <c r="F148" t="s">
        <v>68</v>
      </c>
      <c r="G148">
        <v>9</v>
      </c>
      <c r="H148">
        <v>985</v>
      </c>
      <c r="I148">
        <v>569</v>
      </c>
      <c r="J148">
        <v>57.77</v>
      </c>
      <c r="K148">
        <v>416</v>
      </c>
      <c r="L148">
        <v>42.23</v>
      </c>
      <c r="M148">
        <v>11</v>
      </c>
      <c r="N148">
        <v>1.1200000000000001</v>
      </c>
      <c r="O148">
        <v>2.64</v>
      </c>
      <c r="P148">
        <v>3</v>
      </c>
      <c r="Q148">
        <v>0.3</v>
      </c>
      <c r="R148">
        <v>0.72</v>
      </c>
      <c r="S148">
        <v>402</v>
      </c>
      <c r="T148">
        <v>40.81</v>
      </c>
      <c r="U148">
        <v>96.63</v>
      </c>
      <c r="V148">
        <v>1</v>
      </c>
      <c r="W148" t="s">
        <v>214</v>
      </c>
      <c r="X148" t="s">
        <v>163</v>
      </c>
      <c r="Y148" t="s">
        <v>215</v>
      </c>
      <c r="Z148">
        <v>115</v>
      </c>
      <c r="AA148">
        <v>11.68</v>
      </c>
      <c r="AB148">
        <v>28.61</v>
      </c>
      <c r="AC148">
        <v>2</v>
      </c>
      <c r="AD148" t="s">
        <v>214</v>
      </c>
      <c r="AE148" t="s">
        <v>164</v>
      </c>
      <c r="AF148" t="s">
        <v>216</v>
      </c>
      <c r="AG148">
        <v>6</v>
      </c>
      <c r="AH148">
        <v>0.61</v>
      </c>
      <c r="AI148">
        <v>1.49</v>
      </c>
      <c r="AJ148">
        <v>3</v>
      </c>
      <c r="AK148" t="s">
        <v>217</v>
      </c>
      <c r="AL148" t="s">
        <v>165</v>
      </c>
      <c r="AM148" t="s">
        <v>218</v>
      </c>
      <c r="AN148">
        <v>202</v>
      </c>
      <c r="AO148">
        <v>20.51</v>
      </c>
      <c r="AP148">
        <v>50.25</v>
      </c>
      <c r="AQ148">
        <v>4</v>
      </c>
      <c r="AR148" t="s">
        <v>214</v>
      </c>
      <c r="AS148" t="s">
        <v>166</v>
      </c>
      <c r="AT148" t="s">
        <v>219</v>
      </c>
      <c r="AU148">
        <v>3</v>
      </c>
      <c r="AV148">
        <v>0.3</v>
      </c>
      <c r="AW148">
        <v>0.75</v>
      </c>
      <c r="AX148">
        <v>5</v>
      </c>
      <c r="AY148" t="s">
        <v>214</v>
      </c>
      <c r="AZ148" t="s">
        <v>167</v>
      </c>
      <c r="BA148" t="s">
        <v>220</v>
      </c>
      <c r="BB148">
        <v>0</v>
      </c>
      <c r="BC148">
        <v>0</v>
      </c>
      <c r="BD148">
        <v>0</v>
      </c>
      <c r="BE148">
        <v>6</v>
      </c>
      <c r="BF148" t="s">
        <v>214</v>
      </c>
      <c r="BG148" t="s">
        <v>168</v>
      </c>
      <c r="BH148" t="s">
        <v>221</v>
      </c>
      <c r="BI148">
        <v>33</v>
      </c>
      <c r="BJ148">
        <v>3.35</v>
      </c>
      <c r="BK148">
        <v>8.2100000000000009</v>
      </c>
      <c r="BL148">
        <v>7</v>
      </c>
      <c r="BM148" t="s">
        <v>214</v>
      </c>
      <c r="BN148" t="s">
        <v>169</v>
      </c>
      <c r="BO148" t="s">
        <v>222</v>
      </c>
      <c r="BP148">
        <v>6</v>
      </c>
      <c r="BQ148">
        <v>0.61</v>
      </c>
      <c r="BR148">
        <v>1.49</v>
      </c>
      <c r="BS148">
        <v>8</v>
      </c>
      <c r="BT148" t="s">
        <v>214</v>
      </c>
      <c r="BU148" t="s">
        <v>170</v>
      </c>
      <c r="BV148" t="s">
        <v>223</v>
      </c>
      <c r="BW148">
        <v>37</v>
      </c>
      <c r="BX148">
        <v>3.76</v>
      </c>
      <c r="BY148">
        <v>9.1999999999999993</v>
      </c>
    </row>
    <row r="149" spans="1:77">
      <c r="A149" t="s">
        <v>38</v>
      </c>
      <c r="B149" t="s">
        <v>39</v>
      </c>
      <c r="C149">
        <v>1</v>
      </c>
      <c r="D149" t="s">
        <v>40</v>
      </c>
      <c r="E149">
        <v>36</v>
      </c>
      <c r="F149" t="s">
        <v>68</v>
      </c>
      <c r="G149">
        <v>10</v>
      </c>
      <c r="H149">
        <v>1336</v>
      </c>
      <c r="I149">
        <v>852</v>
      </c>
      <c r="J149">
        <v>63.77</v>
      </c>
      <c r="K149">
        <v>484</v>
      </c>
      <c r="L149">
        <v>36.229999999999997</v>
      </c>
      <c r="M149">
        <v>6</v>
      </c>
      <c r="N149">
        <v>0.45</v>
      </c>
      <c r="O149">
        <v>1.24</v>
      </c>
      <c r="P149">
        <v>4</v>
      </c>
      <c r="Q149">
        <v>0.3</v>
      </c>
      <c r="R149">
        <v>0.83</v>
      </c>
      <c r="S149">
        <v>474</v>
      </c>
      <c r="T149">
        <v>35.479999999999997</v>
      </c>
      <c r="U149">
        <v>97.93</v>
      </c>
      <c r="V149">
        <v>1</v>
      </c>
      <c r="W149" t="s">
        <v>214</v>
      </c>
      <c r="X149" t="s">
        <v>163</v>
      </c>
      <c r="Y149" t="s">
        <v>215</v>
      </c>
      <c r="Z149">
        <v>121</v>
      </c>
      <c r="AA149">
        <v>9.06</v>
      </c>
      <c r="AB149">
        <v>25.53</v>
      </c>
      <c r="AC149">
        <v>2</v>
      </c>
      <c r="AD149" t="s">
        <v>214</v>
      </c>
      <c r="AE149" t="s">
        <v>164</v>
      </c>
      <c r="AF149" t="s">
        <v>216</v>
      </c>
      <c r="AG149">
        <v>7</v>
      </c>
      <c r="AH149">
        <v>0.52</v>
      </c>
      <c r="AI149">
        <v>1.48</v>
      </c>
      <c r="AJ149">
        <v>3</v>
      </c>
      <c r="AK149" t="s">
        <v>217</v>
      </c>
      <c r="AL149" t="s">
        <v>165</v>
      </c>
      <c r="AM149" t="s">
        <v>218</v>
      </c>
      <c r="AN149">
        <v>269</v>
      </c>
      <c r="AO149">
        <v>20.13</v>
      </c>
      <c r="AP149">
        <v>56.75</v>
      </c>
      <c r="AQ149">
        <v>4</v>
      </c>
      <c r="AR149" t="s">
        <v>214</v>
      </c>
      <c r="AS149" t="s">
        <v>166</v>
      </c>
      <c r="AT149" t="s">
        <v>219</v>
      </c>
      <c r="AU149">
        <v>5</v>
      </c>
      <c r="AV149">
        <v>0.37</v>
      </c>
      <c r="AW149">
        <v>1.05</v>
      </c>
      <c r="AX149">
        <v>5</v>
      </c>
      <c r="AY149" t="s">
        <v>214</v>
      </c>
      <c r="AZ149" t="s">
        <v>167</v>
      </c>
      <c r="BA149" t="s">
        <v>220</v>
      </c>
      <c r="BB149">
        <v>5</v>
      </c>
      <c r="BC149">
        <v>0.37</v>
      </c>
      <c r="BD149">
        <v>1.05</v>
      </c>
      <c r="BE149">
        <v>6</v>
      </c>
      <c r="BF149" t="s">
        <v>214</v>
      </c>
      <c r="BG149" t="s">
        <v>168</v>
      </c>
      <c r="BH149" t="s">
        <v>221</v>
      </c>
      <c r="BI149">
        <v>24</v>
      </c>
      <c r="BJ149">
        <v>1.8</v>
      </c>
      <c r="BK149">
        <v>5.0599999999999996</v>
      </c>
      <c r="BL149">
        <v>7</v>
      </c>
      <c r="BM149" t="s">
        <v>214</v>
      </c>
      <c r="BN149" t="s">
        <v>169</v>
      </c>
      <c r="BO149" t="s">
        <v>222</v>
      </c>
      <c r="BP149">
        <v>9</v>
      </c>
      <c r="BQ149">
        <v>0.67</v>
      </c>
      <c r="BR149">
        <v>1.9</v>
      </c>
      <c r="BS149">
        <v>8</v>
      </c>
      <c r="BT149" t="s">
        <v>214</v>
      </c>
      <c r="BU149" t="s">
        <v>170</v>
      </c>
      <c r="BV149" t="s">
        <v>223</v>
      </c>
      <c r="BW149">
        <v>34</v>
      </c>
      <c r="BX149">
        <v>2.54</v>
      </c>
      <c r="BY149">
        <v>7.17</v>
      </c>
    </row>
    <row r="150" spans="1:77">
      <c r="A150" t="s">
        <v>38</v>
      </c>
      <c r="B150" t="s">
        <v>39</v>
      </c>
      <c r="C150">
        <v>1</v>
      </c>
      <c r="D150" t="s">
        <v>40</v>
      </c>
      <c r="E150">
        <v>37</v>
      </c>
      <c r="F150" t="s">
        <v>69</v>
      </c>
      <c r="G150">
        <v>1</v>
      </c>
      <c r="H150">
        <v>146</v>
      </c>
      <c r="I150">
        <v>54</v>
      </c>
      <c r="J150">
        <v>36.99</v>
      </c>
      <c r="K150">
        <v>92</v>
      </c>
      <c r="L150">
        <v>63.01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92</v>
      </c>
      <c r="T150">
        <v>63.01</v>
      </c>
      <c r="U150">
        <v>100</v>
      </c>
      <c r="V150">
        <v>1</v>
      </c>
      <c r="W150" t="s">
        <v>214</v>
      </c>
      <c r="X150" t="s">
        <v>163</v>
      </c>
      <c r="Y150" t="s">
        <v>215</v>
      </c>
      <c r="Z150">
        <v>23</v>
      </c>
      <c r="AA150">
        <v>15.75</v>
      </c>
      <c r="AB150">
        <v>25</v>
      </c>
      <c r="AC150">
        <v>2</v>
      </c>
      <c r="AD150" t="s">
        <v>214</v>
      </c>
      <c r="AE150" t="s">
        <v>164</v>
      </c>
      <c r="AF150" t="s">
        <v>216</v>
      </c>
      <c r="AG150">
        <v>0</v>
      </c>
      <c r="AH150">
        <v>0</v>
      </c>
      <c r="AI150">
        <v>0</v>
      </c>
      <c r="AJ150">
        <v>3</v>
      </c>
      <c r="AK150" t="s">
        <v>217</v>
      </c>
      <c r="AL150" t="s">
        <v>165</v>
      </c>
      <c r="AM150" t="s">
        <v>218</v>
      </c>
      <c r="AN150">
        <v>53</v>
      </c>
      <c r="AO150">
        <v>36.299999999999997</v>
      </c>
      <c r="AP150">
        <v>57.61</v>
      </c>
      <c r="AQ150">
        <v>4</v>
      </c>
      <c r="AR150" t="s">
        <v>214</v>
      </c>
      <c r="AS150" t="s">
        <v>166</v>
      </c>
      <c r="AT150" t="s">
        <v>219</v>
      </c>
      <c r="AU150">
        <v>0</v>
      </c>
      <c r="AV150">
        <v>0</v>
      </c>
      <c r="AW150">
        <v>0</v>
      </c>
      <c r="AX150">
        <v>5</v>
      </c>
      <c r="AY150" t="s">
        <v>214</v>
      </c>
      <c r="AZ150" t="s">
        <v>167</v>
      </c>
      <c r="BA150" t="s">
        <v>220</v>
      </c>
      <c r="BB150">
        <v>0</v>
      </c>
      <c r="BC150">
        <v>0</v>
      </c>
      <c r="BD150">
        <v>0</v>
      </c>
      <c r="BE150">
        <v>6</v>
      </c>
      <c r="BF150" t="s">
        <v>214</v>
      </c>
      <c r="BG150" t="s">
        <v>168</v>
      </c>
      <c r="BH150" t="s">
        <v>221</v>
      </c>
      <c r="BI150">
        <v>1</v>
      </c>
      <c r="BJ150">
        <v>0.68</v>
      </c>
      <c r="BK150">
        <v>1.0900000000000001</v>
      </c>
      <c r="BL150">
        <v>7</v>
      </c>
      <c r="BM150" t="s">
        <v>214</v>
      </c>
      <c r="BN150" t="s">
        <v>169</v>
      </c>
      <c r="BO150" t="s">
        <v>222</v>
      </c>
      <c r="BP150">
        <v>0</v>
      </c>
      <c r="BQ150">
        <v>0</v>
      </c>
      <c r="BR150">
        <v>0</v>
      </c>
      <c r="BS150">
        <v>8</v>
      </c>
      <c r="BT150" t="s">
        <v>214</v>
      </c>
      <c r="BU150" t="s">
        <v>170</v>
      </c>
      <c r="BV150" t="s">
        <v>223</v>
      </c>
      <c r="BW150">
        <v>15</v>
      </c>
      <c r="BX150">
        <v>10.27</v>
      </c>
      <c r="BY150">
        <v>16.3</v>
      </c>
    </row>
    <row r="151" spans="1:77">
      <c r="A151" t="s">
        <v>38</v>
      </c>
      <c r="B151" t="s">
        <v>39</v>
      </c>
      <c r="C151">
        <v>3</v>
      </c>
      <c r="D151" t="s">
        <v>44</v>
      </c>
      <c r="E151">
        <v>38</v>
      </c>
      <c r="F151" t="s">
        <v>70</v>
      </c>
      <c r="G151">
        <v>1</v>
      </c>
      <c r="H151">
        <v>1196</v>
      </c>
      <c r="I151">
        <v>781</v>
      </c>
      <c r="J151">
        <v>65.3</v>
      </c>
      <c r="K151">
        <v>415</v>
      </c>
      <c r="L151">
        <v>34.700000000000003</v>
      </c>
      <c r="M151">
        <v>15</v>
      </c>
      <c r="N151">
        <v>1.25</v>
      </c>
      <c r="O151">
        <v>3.61</v>
      </c>
      <c r="P151">
        <v>5</v>
      </c>
      <c r="Q151">
        <v>0.42</v>
      </c>
      <c r="R151">
        <v>1.2</v>
      </c>
      <c r="S151">
        <v>395</v>
      </c>
      <c r="T151">
        <v>33.03</v>
      </c>
      <c r="U151">
        <v>95.18</v>
      </c>
      <c r="V151">
        <v>1</v>
      </c>
      <c r="W151" t="s">
        <v>214</v>
      </c>
      <c r="X151" t="s">
        <v>179</v>
      </c>
      <c r="Y151" t="s">
        <v>224</v>
      </c>
      <c r="Z151">
        <v>133</v>
      </c>
      <c r="AA151">
        <v>11.12</v>
      </c>
      <c r="AB151">
        <v>33.67</v>
      </c>
      <c r="AC151">
        <v>2</v>
      </c>
      <c r="AD151" t="s">
        <v>217</v>
      </c>
      <c r="AE151" t="s">
        <v>180</v>
      </c>
      <c r="AF151" t="s">
        <v>225</v>
      </c>
      <c r="AG151">
        <v>21</v>
      </c>
      <c r="AH151">
        <v>1.76</v>
      </c>
      <c r="AI151">
        <v>5.32</v>
      </c>
      <c r="AJ151">
        <v>3</v>
      </c>
      <c r="AK151" t="s">
        <v>214</v>
      </c>
      <c r="AL151" t="s">
        <v>181</v>
      </c>
      <c r="AM151" t="s">
        <v>226</v>
      </c>
      <c r="AN151">
        <v>21</v>
      </c>
      <c r="AO151">
        <v>1.76</v>
      </c>
      <c r="AP151">
        <v>5.32</v>
      </c>
      <c r="AQ151">
        <v>4</v>
      </c>
      <c r="AR151" t="s">
        <v>217</v>
      </c>
      <c r="AS151" t="s">
        <v>182</v>
      </c>
      <c r="AT151" t="s">
        <v>227</v>
      </c>
      <c r="AU151">
        <v>5</v>
      </c>
      <c r="AV151">
        <v>0.42</v>
      </c>
      <c r="AW151">
        <v>1.27</v>
      </c>
      <c r="AX151">
        <v>5</v>
      </c>
      <c r="AY151" t="s">
        <v>214</v>
      </c>
      <c r="AZ151" t="s">
        <v>183</v>
      </c>
      <c r="BA151" t="s">
        <v>228</v>
      </c>
      <c r="BB151">
        <v>75</v>
      </c>
      <c r="BC151">
        <v>6.27</v>
      </c>
      <c r="BD151">
        <v>18.989999999999998</v>
      </c>
      <c r="BE151">
        <v>6</v>
      </c>
      <c r="BF151" t="s">
        <v>214</v>
      </c>
      <c r="BG151" t="s">
        <v>184</v>
      </c>
      <c r="BH151" t="s">
        <v>229</v>
      </c>
      <c r="BI151">
        <v>114</v>
      </c>
      <c r="BJ151">
        <v>9.5299999999999994</v>
      </c>
      <c r="BK151">
        <v>28.86</v>
      </c>
      <c r="BL151">
        <v>7</v>
      </c>
      <c r="BM151" t="s">
        <v>214</v>
      </c>
      <c r="BN151" t="s">
        <v>185</v>
      </c>
      <c r="BO151" t="s">
        <v>230</v>
      </c>
      <c r="BP151">
        <v>15</v>
      </c>
      <c r="BQ151">
        <v>1.25</v>
      </c>
      <c r="BR151">
        <v>3.8</v>
      </c>
      <c r="BS151">
        <v>8</v>
      </c>
      <c r="BT151" t="s">
        <v>217</v>
      </c>
      <c r="BU151" t="s">
        <v>186</v>
      </c>
      <c r="BV151" t="s">
        <v>231</v>
      </c>
      <c r="BW151">
        <v>11</v>
      </c>
      <c r="BX151">
        <v>0.92</v>
      </c>
      <c r="BY151">
        <v>2.78</v>
      </c>
    </row>
    <row r="152" spans="1:77">
      <c r="A152" t="s">
        <v>38</v>
      </c>
      <c r="B152" t="s">
        <v>39</v>
      </c>
      <c r="C152">
        <v>3</v>
      </c>
      <c r="D152" t="s">
        <v>44</v>
      </c>
      <c r="E152">
        <v>38</v>
      </c>
      <c r="F152" t="s">
        <v>70</v>
      </c>
      <c r="G152">
        <v>2</v>
      </c>
      <c r="H152">
        <v>1054</v>
      </c>
      <c r="I152">
        <v>648</v>
      </c>
      <c r="J152">
        <v>61.48</v>
      </c>
      <c r="K152">
        <v>406</v>
      </c>
      <c r="L152">
        <v>38.520000000000003</v>
      </c>
      <c r="M152">
        <v>9</v>
      </c>
      <c r="N152">
        <v>0.85</v>
      </c>
      <c r="O152">
        <v>2.2200000000000002</v>
      </c>
      <c r="P152">
        <v>0</v>
      </c>
      <c r="Q152">
        <v>0</v>
      </c>
      <c r="R152">
        <v>0</v>
      </c>
      <c r="S152">
        <v>397</v>
      </c>
      <c r="T152">
        <v>37.67</v>
      </c>
      <c r="U152">
        <v>97.78</v>
      </c>
      <c r="V152">
        <v>1</v>
      </c>
      <c r="W152" t="s">
        <v>214</v>
      </c>
      <c r="X152" t="s">
        <v>179</v>
      </c>
      <c r="Y152" t="s">
        <v>224</v>
      </c>
      <c r="Z152">
        <v>131</v>
      </c>
      <c r="AA152">
        <v>12.43</v>
      </c>
      <c r="AB152">
        <v>33</v>
      </c>
      <c r="AC152">
        <v>2</v>
      </c>
      <c r="AD152" t="s">
        <v>217</v>
      </c>
      <c r="AE152" t="s">
        <v>180</v>
      </c>
      <c r="AF152" t="s">
        <v>225</v>
      </c>
      <c r="AG152">
        <v>4</v>
      </c>
      <c r="AH152">
        <v>0.38</v>
      </c>
      <c r="AI152">
        <v>1.01</v>
      </c>
      <c r="AJ152">
        <v>3</v>
      </c>
      <c r="AK152" t="s">
        <v>214</v>
      </c>
      <c r="AL152" t="s">
        <v>181</v>
      </c>
      <c r="AM152" t="s">
        <v>226</v>
      </c>
      <c r="AN152">
        <v>6</v>
      </c>
      <c r="AO152">
        <v>0.56999999999999995</v>
      </c>
      <c r="AP152">
        <v>1.51</v>
      </c>
      <c r="AQ152">
        <v>4</v>
      </c>
      <c r="AR152" t="s">
        <v>217</v>
      </c>
      <c r="AS152" t="s">
        <v>182</v>
      </c>
      <c r="AT152" t="s">
        <v>227</v>
      </c>
      <c r="AU152">
        <v>2</v>
      </c>
      <c r="AV152">
        <v>0.19</v>
      </c>
      <c r="AW152">
        <v>0.5</v>
      </c>
      <c r="AX152">
        <v>5</v>
      </c>
      <c r="AY152" t="s">
        <v>214</v>
      </c>
      <c r="AZ152" t="s">
        <v>183</v>
      </c>
      <c r="BA152" t="s">
        <v>228</v>
      </c>
      <c r="BB152">
        <v>120</v>
      </c>
      <c r="BC152">
        <v>11.39</v>
      </c>
      <c r="BD152">
        <v>30.23</v>
      </c>
      <c r="BE152">
        <v>6</v>
      </c>
      <c r="BF152" t="s">
        <v>214</v>
      </c>
      <c r="BG152" t="s">
        <v>184</v>
      </c>
      <c r="BH152" t="s">
        <v>229</v>
      </c>
      <c r="BI152">
        <v>125</v>
      </c>
      <c r="BJ152">
        <v>11.86</v>
      </c>
      <c r="BK152">
        <v>31.49</v>
      </c>
      <c r="BL152">
        <v>7</v>
      </c>
      <c r="BM152" t="s">
        <v>214</v>
      </c>
      <c r="BN152" t="s">
        <v>185</v>
      </c>
      <c r="BO152" t="s">
        <v>230</v>
      </c>
      <c r="BP152">
        <v>5</v>
      </c>
      <c r="BQ152">
        <v>0.47</v>
      </c>
      <c r="BR152">
        <v>1.26</v>
      </c>
      <c r="BS152">
        <v>8</v>
      </c>
      <c r="BT152" t="s">
        <v>217</v>
      </c>
      <c r="BU152" t="s">
        <v>186</v>
      </c>
      <c r="BV152" t="s">
        <v>231</v>
      </c>
      <c r="BW152">
        <v>4</v>
      </c>
      <c r="BX152">
        <v>0.38</v>
      </c>
      <c r="BY152">
        <v>1.01</v>
      </c>
    </row>
    <row r="153" spans="1:77">
      <c r="A153" t="s">
        <v>38</v>
      </c>
      <c r="B153" t="s">
        <v>39</v>
      </c>
      <c r="C153">
        <v>3</v>
      </c>
      <c r="D153" t="s">
        <v>44</v>
      </c>
      <c r="E153">
        <v>38</v>
      </c>
      <c r="F153" t="s">
        <v>70</v>
      </c>
      <c r="G153">
        <v>3</v>
      </c>
      <c r="H153">
        <v>1173</v>
      </c>
      <c r="I153">
        <v>732</v>
      </c>
      <c r="J153">
        <v>62.4</v>
      </c>
      <c r="K153">
        <v>441</v>
      </c>
      <c r="L153">
        <v>37.6</v>
      </c>
      <c r="M153">
        <v>8</v>
      </c>
      <c r="N153">
        <v>0.68</v>
      </c>
      <c r="O153">
        <v>1.81</v>
      </c>
      <c r="P153">
        <v>5</v>
      </c>
      <c r="Q153">
        <v>0.43</v>
      </c>
      <c r="R153">
        <v>1.1299999999999999</v>
      </c>
      <c r="S153">
        <v>428</v>
      </c>
      <c r="T153">
        <v>36.49</v>
      </c>
      <c r="U153">
        <v>97.05</v>
      </c>
      <c r="V153">
        <v>1</v>
      </c>
      <c r="W153" t="s">
        <v>214</v>
      </c>
      <c r="X153" t="s">
        <v>179</v>
      </c>
      <c r="Y153" t="s">
        <v>224</v>
      </c>
      <c r="Z153">
        <v>135</v>
      </c>
      <c r="AA153">
        <v>11.51</v>
      </c>
      <c r="AB153">
        <v>31.54</v>
      </c>
      <c r="AC153">
        <v>2</v>
      </c>
      <c r="AD153" t="s">
        <v>217</v>
      </c>
      <c r="AE153" t="s">
        <v>180</v>
      </c>
      <c r="AF153" t="s">
        <v>225</v>
      </c>
      <c r="AG153">
        <v>14</v>
      </c>
      <c r="AH153">
        <v>1.19</v>
      </c>
      <c r="AI153">
        <v>3.27</v>
      </c>
      <c r="AJ153">
        <v>3</v>
      </c>
      <c r="AK153" t="s">
        <v>214</v>
      </c>
      <c r="AL153" t="s">
        <v>181</v>
      </c>
      <c r="AM153" t="s">
        <v>226</v>
      </c>
      <c r="AN153">
        <v>18</v>
      </c>
      <c r="AO153">
        <v>1.53</v>
      </c>
      <c r="AP153">
        <v>4.21</v>
      </c>
      <c r="AQ153">
        <v>4</v>
      </c>
      <c r="AR153" t="s">
        <v>217</v>
      </c>
      <c r="AS153" t="s">
        <v>182</v>
      </c>
      <c r="AT153" t="s">
        <v>227</v>
      </c>
      <c r="AU153">
        <v>4</v>
      </c>
      <c r="AV153">
        <v>0.34</v>
      </c>
      <c r="AW153">
        <v>0.93</v>
      </c>
      <c r="AX153">
        <v>5</v>
      </c>
      <c r="AY153" t="s">
        <v>214</v>
      </c>
      <c r="AZ153" t="s">
        <v>183</v>
      </c>
      <c r="BA153" t="s">
        <v>228</v>
      </c>
      <c r="BB153">
        <v>110</v>
      </c>
      <c r="BC153">
        <v>9.3800000000000008</v>
      </c>
      <c r="BD153">
        <v>25.7</v>
      </c>
      <c r="BE153">
        <v>6</v>
      </c>
      <c r="BF153" t="s">
        <v>214</v>
      </c>
      <c r="BG153" t="s">
        <v>184</v>
      </c>
      <c r="BH153" t="s">
        <v>229</v>
      </c>
      <c r="BI153">
        <v>117</v>
      </c>
      <c r="BJ153">
        <v>9.9700000000000006</v>
      </c>
      <c r="BK153">
        <v>27.34</v>
      </c>
      <c r="BL153">
        <v>7</v>
      </c>
      <c r="BM153" t="s">
        <v>214</v>
      </c>
      <c r="BN153" t="s">
        <v>185</v>
      </c>
      <c r="BO153" t="s">
        <v>230</v>
      </c>
      <c r="BP153">
        <v>18</v>
      </c>
      <c r="BQ153">
        <v>1.53</v>
      </c>
      <c r="BR153">
        <v>4.21</v>
      </c>
      <c r="BS153">
        <v>8</v>
      </c>
      <c r="BT153" t="s">
        <v>217</v>
      </c>
      <c r="BU153" t="s">
        <v>186</v>
      </c>
      <c r="BV153" t="s">
        <v>231</v>
      </c>
      <c r="BW153">
        <v>12</v>
      </c>
      <c r="BX153">
        <v>1.02</v>
      </c>
      <c r="BY153">
        <v>2.8</v>
      </c>
    </row>
    <row r="154" spans="1:77">
      <c r="A154" t="s">
        <v>38</v>
      </c>
      <c r="B154" t="s">
        <v>39</v>
      </c>
      <c r="C154">
        <v>3</v>
      </c>
      <c r="D154" t="s">
        <v>44</v>
      </c>
      <c r="E154">
        <v>38</v>
      </c>
      <c r="F154" t="s">
        <v>70</v>
      </c>
      <c r="G154">
        <v>4</v>
      </c>
      <c r="H154">
        <v>1076</v>
      </c>
      <c r="I154">
        <v>712</v>
      </c>
      <c r="J154">
        <v>66.17</v>
      </c>
      <c r="K154">
        <v>364</v>
      </c>
      <c r="L154">
        <v>33.83</v>
      </c>
      <c r="M154">
        <v>21</v>
      </c>
      <c r="N154">
        <v>1.95</v>
      </c>
      <c r="O154">
        <v>5.77</v>
      </c>
      <c r="P154">
        <v>3</v>
      </c>
      <c r="Q154">
        <v>0.28000000000000003</v>
      </c>
      <c r="R154">
        <v>0.82</v>
      </c>
      <c r="S154">
        <v>340</v>
      </c>
      <c r="T154">
        <v>31.6</v>
      </c>
      <c r="U154">
        <v>93.41</v>
      </c>
      <c r="V154">
        <v>1</v>
      </c>
      <c r="W154" t="s">
        <v>214</v>
      </c>
      <c r="X154" t="s">
        <v>179</v>
      </c>
      <c r="Y154" t="s">
        <v>224</v>
      </c>
      <c r="Z154">
        <v>157</v>
      </c>
      <c r="AA154">
        <v>14.59</v>
      </c>
      <c r="AB154">
        <v>46.18</v>
      </c>
      <c r="AC154">
        <v>2</v>
      </c>
      <c r="AD154" t="s">
        <v>217</v>
      </c>
      <c r="AE154" t="s">
        <v>180</v>
      </c>
      <c r="AF154" t="s">
        <v>225</v>
      </c>
      <c r="AG154">
        <v>31</v>
      </c>
      <c r="AH154">
        <v>2.88</v>
      </c>
      <c r="AI154">
        <v>9.1199999999999992</v>
      </c>
      <c r="AJ154">
        <v>3</v>
      </c>
      <c r="AK154" t="s">
        <v>214</v>
      </c>
      <c r="AL154" t="s">
        <v>181</v>
      </c>
      <c r="AM154" t="s">
        <v>226</v>
      </c>
      <c r="AN154">
        <v>15</v>
      </c>
      <c r="AO154">
        <v>1.39</v>
      </c>
      <c r="AP154">
        <v>4.41</v>
      </c>
      <c r="AQ154">
        <v>4</v>
      </c>
      <c r="AR154" t="s">
        <v>217</v>
      </c>
      <c r="AS154" t="s">
        <v>182</v>
      </c>
      <c r="AT154" t="s">
        <v>227</v>
      </c>
      <c r="AU154">
        <v>2</v>
      </c>
      <c r="AV154">
        <v>0.19</v>
      </c>
      <c r="AW154">
        <v>0.59</v>
      </c>
      <c r="AX154">
        <v>5</v>
      </c>
      <c r="AY154" t="s">
        <v>214</v>
      </c>
      <c r="AZ154" t="s">
        <v>183</v>
      </c>
      <c r="BA154" t="s">
        <v>228</v>
      </c>
      <c r="BB154">
        <v>40</v>
      </c>
      <c r="BC154">
        <v>3.72</v>
      </c>
      <c r="BD154">
        <v>11.76</v>
      </c>
      <c r="BE154">
        <v>6</v>
      </c>
      <c r="BF154" t="s">
        <v>214</v>
      </c>
      <c r="BG154" t="s">
        <v>184</v>
      </c>
      <c r="BH154" t="s">
        <v>229</v>
      </c>
      <c r="BI154">
        <v>62</v>
      </c>
      <c r="BJ154">
        <v>5.76</v>
      </c>
      <c r="BK154">
        <v>18.239999999999998</v>
      </c>
      <c r="BL154">
        <v>7</v>
      </c>
      <c r="BM154" t="s">
        <v>214</v>
      </c>
      <c r="BN154" t="s">
        <v>185</v>
      </c>
      <c r="BO154" t="s">
        <v>230</v>
      </c>
      <c r="BP154">
        <v>19</v>
      </c>
      <c r="BQ154">
        <v>1.77</v>
      </c>
      <c r="BR154">
        <v>5.59</v>
      </c>
      <c r="BS154">
        <v>8</v>
      </c>
      <c r="BT154" t="s">
        <v>217</v>
      </c>
      <c r="BU154" t="s">
        <v>186</v>
      </c>
      <c r="BV154" t="s">
        <v>231</v>
      </c>
      <c r="BW154">
        <v>14</v>
      </c>
      <c r="BX154">
        <v>1.3</v>
      </c>
      <c r="BY154">
        <v>4.12</v>
      </c>
    </row>
    <row r="155" spans="1:77">
      <c r="A155" t="s">
        <v>38</v>
      </c>
      <c r="B155" t="s">
        <v>39</v>
      </c>
      <c r="C155">
        <v>3</v>
      </c>
      <c r="D155" t="s">
        <v>44</v>
      </c>
      <c r="E155">
        <v>38</v>
      </c>
      <c r="F155" t="s">
        <v>70</v>
      </c>
      <c r="G155">
        <v>5</v>
      </c>
      <c r="H155">
        <v>1317</v>
      </c>
      <c r="I155">
        <v>828</v>
      </c>
      <c r="J155">
        <v>62.87</v>
      </c>
      <c r="K155">
        <v>489</v>
      </c>
      <c r="L155">
        <v>37.130000000000003</v>
      </c>
      <c r="M155">
        <v>16</v>
      </c>
      <c r="N155">
        <v>1.21</v>
      </c>
      <c r="O155">
        <v>3.27</v>
      </c>
      <c r="P155">
        <v>5</v>
      </c>
      <c r="Q155">
        <v>0.38</v>
      </c>
      <c r="R155">
        <v>1.02</v>
      </c>
      <c r="S155">
        <v>468</v>
      </c>
      <c r="T155">
        <v>35.54</v>
      </c>
      <c r="U155">
        <v>95.71</v>
      </c>
      <c r="V155">
        <v>1</v>
      </c>
      <c r="W155" t="s">
        <v>214</v>
      </c>
      <c r="X155" t="s">
        <v>179</v>
      </c>
      <c r="Y155" t="s">
        <v>224</v>
      </c>
      <c r="Z155">
        <v>202</v>
      </c>
      <c r="AA155">
        <v>15.34</v>
      </c>
      <c r="AB155">
        <v>43.16</v>
      </c>
      <c r="AC155">
        <v>2</v>
      </c>
      <c r="AD155" t="s">
        <v>217</v>
      </c>
      <c r="AE155" t="s">
        <v>180</v>
      </c>
      <c r="AF155" t="s">
        <v>225</v>
      </c>
      <c r="AG155">
        <v>23</v>
      </c>
      <c r="AH155">
        <v>1.75</v>
      </c>
      <c r="AI155">
        <v>4.91</v>
      </c>
      <c r="AJ155">
        <v>3</v>
      </c>
      <c r="AK155" t="s">
        <v>214</v>
      </c>
      <c r="AL155" t="s">
        <v>181</v>
      </c>
      <c r="AM155" t="s">
        <v>226</v>
      </c>
      <c r="AN155">
        <v>24</v>
      </c>
      <c r="AO155">
        <v>1.82</v>
      </c>
      <c r="AP155">
        <v>5.13</v>
      </c>
      <c r="AQ155">
        <v>4</v>
      </c>
      <c r="AR155" t="s">
        <v>217</v>
      </c>
      <c r="AS155" t="s">
        <v>182</v>
      </c>
      <c r="AT155" t="s">
        <v>227</v>
      </c>
      <c r="AU155">
        <v>9</v>
      </c>
      <c r="AV155">
        <v>0.68</v>
      </c>
      <c r="AW155">
        <v>1.92</v>
      </c>
      <c r="AX155">
        <v>5</v>
      </c>
      <c r="AY155" t="s">
        <v>214</v>
      </c>
      <c r="AZ155" t="s">
        <v>183</v>
      </c>
      <c r="BA155" t="s">
        <v>228</v>
      </c>
      <c r="BB155">
        <v>54</v>
      </c>
      <c r="BC155">
        <v>4.0999999999999996</v>
      </c>
      <c r="BD155">
        <v>11.54</v>
      </c>
      <c r="BE155">
        <v>6</v>
      </c>
      <c r="BF155" t="s">
        <v>214</v>
      </c>
      <c r="BG155" t="s">
        <v>184</v>
      </c>
      <c r="BH155" t="s">
        <v>229</v>
      </c>
      <c r="BI155">
        <v>111</v>
      </c>
      <c r="BJ155">
        <v>8.43</v>
      </c>
      <c r="BK155">
        <v>23.72</v>
      </c>
      <c r="BL155">
        <v>7</v>
      </c>
      <c r="BM155" t="s">
        <v>214</v>
      </c>
      <c r="BN155" t="s">
        <v>185</v>
      </c>
      <c r="BO155" t="s">
        <v>230</v>
      </c>
      <c r="BP155">
        <v>22</v>
      </c>
      <c r="BQ155">
        <v>1.67</v>
      </c>
      <c r="BR155">
        <v>4.7</v>
      </c>
      <c r="BS155">
        <v>8</v>
      </c>
      <c r="BT155" t="s">
        <v>217</v>
      </c>
      <c r="BU155" t="s">
        <v>186</v>
      </c>
      <c r="BV155" t="s">
        <v>231</v>
      </c>
      <c r="BW155">
        <v>23</v>
      </c>
      <c r="BX155">
        <v>1.75</v>
      </c>
      <c r="BY155">
        <v>4.91</v>
      </c>
    </row>
    <row r="156" spans="1:77">
      <c r="A156" t="s">
        <v>38</v>
      </c>
      <c r="B156" t="s">
        <v>39</v>
      </c>
      <c r="C156">
        <v>3</v>
      </c>
      <c r="D156" t="s">
        <v>44</v>
      </c>
      <c r="E156">
        <v>38</v>
      </c>
      <c r="F156" t="s">
        <v>70</v>
      </c>
      <c r="G156">
        <v>6</v>
      </c>
      <c r="H156">
        <v>1112</v>
      </c>
      <c r="I156">
        <v>630</v>
      </c>
      <c r="J156">
        <v>56.65</v>
      </c>
      <c r="K156">
        <v>482</v>
      </c>
      <c r="L156">
        <v>43.35</v>
      </c>
      <c r="M156">
        <v>0</v>
      </c>
      <c r="N156">
        <v>0</v>
      </c>
      <c r="O156">
        <v>0</v>
      </c>
      <c r="P156">
        <v>11</v>
      </c>
      <c r="Q156">
        <v>0.99</v>
      </c>
      <c r="R156">
        <v>2.2799999999999998</v>
      </c>
      <c r="S156">
        <v>471</v>
      </c>
      <c r="T156">
        <v>42.36</v>
      </c>
      <c r="U156">
        <v>97.72</v>
      </c>
      <c r="V156">
        <v>1</v>
      </c>
      <c r="W156" t="s">
        <v>214</v>
      </c>
      <c r="X156" t="s">
        <v>179</v>
      </c>
      <c r="Y156" t="s">
        <v>224</v>
      </c>
      <c r="Z156">
        <v>132</v>
      </c>
      <c r="AA156">
        <v>11.87</v>
      </c>
      <c r="AB156">
        <v>28.03</v>
      </c>
      <c r="AC156">
        <v>2</v>
      </c>
      <c r="AD156" t="s">
        <v>217</v>
      </c>
      <c r="AE156" t="s">
        <v>180</v>
      </c>
      <c r="AF156" t="s">
        <v>225</v>
      </c>
      <c r="AG156">
        <v>15</v>
      </c>
      <c r="AH156">
        <v>1.35</v>
      </c>
      <c r="AI156">
        <v>3.18</v>
      </c>
      <c r="AJ156">
        <v>3</v>
      </c>
      <c r="AK156" t="s">
        <v>214</v>
      </c>
      <c r="AL156" t="s">
        <v>181</v>
      </c>
      <c r="AM156" t="s">
        <v>226</v>
      </c>
      <c r="AN156">
        <v>0</v>
      </c>
      <c r="AO156">
        <v>0</v>
      </c>
      <c r="AP156">
        <v>0</v>
      </c>
      <c r="AQ156">
        <v>4</v>
      </c>
      <c r="AR156" t="s">
        <v>217</v>
      </c>
      <c r="AS156" t="s">
        <v>182</v>
      </c>
      <c r="AT156" t="s">
        <v>227</v>
      </c>
      <c r="AU156">
        <v>15</v>
      </c>
      <c r="AV156">
        <v>1.35</v>
      </c>
      <c r="AW156">
        <v>3.18</v>
      </c>
      <c r="AX156">
        <v>5</v>
      </c>
      <c r="AY156" t="s">
        <v>214</v>
      </c>
      <c r="AZ156" t="s">
        <v>183</v>
      </c>
      <c r="BA156" t="s">
        <v>228</v>
      </c>
      <c r="BB156">
        <v>161</v>
      </c>
      <c r="BC156">
        <v>14.48</v>
      </c>
      <c r="BD156">
        <v>34.18</v>
      </c>
      <c r="BE156">
        <v>6</v>
      </c>
      <c r="BF156" t="s">
        <v>214</v>
      </c>
      <c r="BG156" t="s">
        <v>184</v>
      </c>
      <c r="BH156" t="s">
        <v>229</v>
      </c>
      <c r="BI156">
        <v>120</v>
      </c>
      <c r="BJ156">
        <v>10.79</v>
      </c>
      <c r="BK156">
        <v>25.48</v>
      </c>
      <c r="BL156">
        <v>7</v>
      </c>
      <c r="BM156" t="s">
        <v>214</v>
      </c>
      <c r="BN156" t="s">
        <v>185</v>
      </c>
      <c r="BO156" t="s">
        <v>230</v>
      </c>
      <c r="BP156">
        <v>20</v>
      </c>
      <c r="BQ156">
        <v>1.8</v>
      </c>
      <c r="BR156">
        <v>4.25</v>
      </c>
      <c r="BS156">
        <v>8</v>
      </c>
      <c r="BT156" t="s">
        <v>217</v>
      </c>
      <c r="BU156" t="s">
        <v>186</v>
      </c>
      <c r="BV156" t="s">
        <v>231</v>
      </c>
      <c r="BW156">
        <v>8</v>
      </c>
      <c r="BX156">
        <v>0.72</v>
      </c>
      <c r="BY156">
        <v>1.7</v>
      </c>
    </row>
    <row r="157" spans="1:77">
      <c r="A157" t="s">
        <v>38</v>
      </c>
      <c r="B157" t="s">
        <v>39</v>
      </c>
      <c r="C157">
        <v>3</v>
      </c>
      <c r="D157" t="s">
        <v>44</v>
      </c>
      <c r="E157">
        <v>38</v>
      </c>
      <c r="F157" s="4" t="s">
        <v>70</v>
      </c>
      <c r="G157">
        <v>7</v>
      </c>
      <c r="H157">
        <v>1134</v>
      </c>
      <c r="I157">
        <v>756</v>
      </c>
      <c r="J157">
        <v>66.67</v>
      </c>
      <c r="K157">
        <v>378</v>
      </c>
      <c r="L157">
        <v>33.33</v>
      </c>
      <c r="M157">
        <v>15</v>
      </c>
      <c r="N157">
        <v>1.32</v>
      </c>
      <c r="O157">
        <v>3.97</v>
      </c>
      <c r="P157">
        <v>7</v>
      </c>
      <c r="Q157">
        <v>0.62</v>
      </c>
      <c r="R157">
        <v>1.85</v>
      </c>
      <c r="S157">
        <v>356</v>
      </c>
      <c r="T157">
        <v>31.39</v>
      </c>
      <c r="U157">
        <v>94.18</v>
      </c>
      <c r="V157">
        <v>1</v>
      </c>
      <c r="W157" t="s">
        <v>214</v>
      </c>
      <c r="X157" t="s">
        <v>179</v>
      </c>
      <c r="Y157" t="s">
        <v>224</v>
      </c>
      <c r="Z157">
        <v>153</v>
      </c>
      <c r="AA157">
        <v>13.49</v>
      </c>
      <c r="AB157">
        <v>42.98</v>
      </c>
      <c r="AC157">
        <v>2</v>
      </c>
      <c r="AD157" t="s">
        <v>217</v>
      </c>
      <c r="AE157" t="s">
        <v>180</v>
      </c>
      <c r="AF157" t="s">
        <v>225</v>
      </c>
      <c r="AG157">
        <v>22</v>
      </c>
      <c r="AH157">
        <v>1.94</v>
      </c>
      <c r="AI157">
        <v>6.18</v>
      </c>
      <c r="AJ157">
        <v>3</v>
      </c>
      <c r="AK157" t="s">
        <v>214</v>
      </c>
      <c r="AL157" t="s">
        <v>181</v>
      </c>
      <c r="AM157" t="s">
        <v>226</v>
      </c>
      <c r="AN157">
        <v>10</v>
      </c>
      <c r="AO157">
        <v>0.88</v>
      </c>
      <c r="AP157">
        <v>2.81</v>
      </c>
      <c r="AQ157">
        <v>4</v>
      </c>
      <c r="AR157" t="s">
        <v>217</v>
      </c>
      <c r="AS157" t="s">
        <v>182</v>
      </c>
      <c r="AT157" t="s">
        <v>227</v>
      </c>
      <c r="AU157">
        <v>3</v>
      </c>
      <c r="AV157">
        <v>0.26</v>
      </c>
      <c r="AW157">
        <v>0.84</v>
      </c>
      <c r="AX157">
        <v>5</v>
      </c>
      <c r="AY157" t="s">
        <v>214</v>
      </c>
      <c r="AZ157" t="s">
        <v>183</v>
      </c>
      <c r="BA157" t="s">
        <v>228</v>
      </c>
      <c r="BB157">
        <v>48</v>
      </c>
      <c r="BC157">
        <v>4.2300000000000004</v>
      </c>
      <c r="BD157">
        <v>13.48</v>
      </c>
      <c r="BE157">
        <v>6</v>
      </c>
      <c r="BF157" t="s">
        <v>214</v>
      </c>
      <c r="BG157" t="s">
        <v>184</v>
      </c>
      <c r="BH157" t="s">
        <v>229</v>
      </c>
      <c r="BI157">
        <v>90</v>
      </c>
      <c r="BJ157">
        <v>7.94</v>
      </c>
      <c r="BK157">
        <v>25.28</v>
      </c>
      <c r="BL157">
        <v>7</v>
      </c>
      <c r="BM157" t="s">
        <v>214</v>
      </c>
      <c r="BN157" t="s">
        <v>185</v>
      </c>
      <c r="BO157" t="s">
        <v>230</v>
      </c>
      <c r="BP157">
        <v>17</v>
      </c>
      <c r="BQ157">
        <v>1.5</v>
      </c>
      <c r="BR157">
        <v>4.78</v>
      </c>
      <c r="BS157">
        <v>8</v>
      </c>
      <c r="BT157" t="s">
        <v>217</v>
      </c>
      <c r="BU157" t="s">
        <v>186</v>
      </c>
      <c r="BV157" t="s">
        <v>231</v>
      </c>
      <c r="BW157">
        <v>13</v>
      </c>
      <c r="BX157">
        <v>1.1499999999999999</v>
      </c>
      <c r="BY157">
        <v>3.65</v>
      </c>
    </row>
    <row r="158" spans="1:77">
      <c r="A158" t="s">
        <v>38</v>
      </c>
      <c r="B158" t="s">
        <v>39</v>
      </c>
      <c r="C158">
        <v>3</v>
      </c>
      <c r="D158" t="s">
        <v>44</v>
      </c>
      <c r="E158">
        <v>38</v>
      </c>
      <c r="F158" t="s">
        <v>70</v>
      </c>
      <c r="G158">
        <v>8</v>
      </c>
      <c r="H158">
        <v>1229</v>
      </c>
      <c r="I158">
        <v>771</v>
      </c>
      <c r="J158">
        <v>62.73</v>
      </c>
      <c r="K158">
        <v>458</v>
      </c>
      <c r="L158">
        <v>37.270000000000003</v>
      </c>
      <c r="M158">
        <v>21</v>
      </c>
      <c r="N158">
        <v>1.71</v>
      </c>
      <c r="O158">
        <v>4.59</v>
      </c>
      <c r="P158">
        <v>2</v>
      </c>
      <c r="Q158">
        <v>0.16</v>
      </c>
      <c r="R158">
        <v>0.44</v>
      </c>
      <c r="S158">
        <v>435</v>
      </c>
      <c r="T158">
        <v>35.39</v>
      </c>
      <c r="U158">
        <v>94.98</v>
      </c>
      <c r="V158">
        <v>1</v>
      </c>
      <c r="W158" t="s">
        <v>214</v>
      </c>
      <c r="X158" t="s">
        <v>179</v>
      </c>
      <c r="Y158" t="s">
        <v>224</v>
      </c>
      <c r="Z158">
        <v>204</v>
      </c>
      <c r="AA158">
        <v>16.600000000000001</v>
      </c>
      <c r="AB158">
        <v>46.9</v>
      </c>
      <c r="AC158">
        <v>2</v>
      </c>
      <c r="AD158" t="s">
        <v>217</v>
      </c>
      <c r="AE158" t="s">
        <v>180</v>
      </c>
      <c r="AF158" t="s">
        <v>225</v>
      </c>
      <c r="AG158">
        <v>10</v>
      </c>
      <c r="AH158">
        <v>0.81</v>
      </c>
      <c r="AI158">
        <v>2.2999999999999998</v>
      </c>
      <c r="AJ158">
        <v>3</v>
      </c>
      <c r="AK158" t="s">
        <v>214</v>
      </c>
      <c r="AL158" t="s">
        <v>181</v>
      </c>
      <c r="AM158" t="s">
        <v>226</v>
      </c>
      <c r="AN158">
        <v>18</v>
      </c>
      <c r="AO158">
        <v>1.46</v>
      </c>
      <c r="AP158">
        <v>4.1399999999999997</v>
      </c>
      <c r="AQ158">
        <v>4</v>
      </c>
      <c r="AR158" t="s">
        <v>217</v>
      </c>
      <c r="AS158" t="s">
        <v>182</v>
      </c>
      <c r="AT158" t="s">
        <v>227</v>
      </c>
      <c r="AU158">
        <v>3</v>
      </c>
      <c r="AV158">
        <v>0.24</v>
      </c>
      <c r="AW158">
        <v>0.69</v>
      </c>
      <c r="AX158">
        <v>5</v>
      </c>
      <c r="AY158" t="s">
        <v>214</v>
      </c>
      <c r="AZ158" t="s">
        <v>183</v>
      </c>
      <c r="BA158" t="s">
        <v>228</v>
      </c>
      <c r="BB158">
        <v>72</v>
      </c>
      <c r="BC158">
        <v>5.86</v>
      </c>
      <c r="BD158">
        <v>16.55</v>
      </c>
      <c r="BE158">
        <v>6</v>
      </c>
      <c r="BF158" t="s">
        <v>214</v>
      </c>
      <c r="BG158" t="s">
        <v>184</v>
      </c>
      <c r="BH158" t="s">
        <v>229</v>
      </c>
      <c r="BI158">
        <v>95</v>
      </c>
      <c r="BJ158">
        <v>7.73</v>
      </c>
      <c r="BK158">
        <v>21.84</v>
      </c>
      <c r="BL158">
        <v>7</v>
      </c>
      <c r="BM158" t="s">
        <v>214</v>
      </c>
      <c r="BN158" t="s">
        <v>185</v>
      </c>
      <c r="BO158" t="s">
        <v>230</v>
      </c>
      <c r="BP158">
        <v>25</v>
      </c>
      <c r="BQ158">
        <v>2.0299999999999998</v>
      </c>
      <c r="BR158">
        <v>5.75</v>
      </c>
      <c r="BS158">
        <v>8</v>
      </c>
      <c r="BT158" t="s">
        <v>217</v>
      </c>
      <c r="BU158" t="s">
        <v>186</v>
      </c>
      <c r="BV158" t="s">
        <v>231</v>
      </c>
      <c r="BW158">
        <v>8</v>
      </c>
      <c r="BX158">
        <v>0.65</v>
      </c>
      <c r="BY158">
        <v>1.84</v>
      </c>
    </row>
    <row r="159" spans="1:77">
      <c r="A159" t="s">
        <v>38</v>
      </c>
      <c r="B159" t="s">
        <v>39</v>
      </c>
      <c r="C159">
        <v>3</v>
      </c>
      <c r="D159" t="s">
        <v>44</v>
      </c>
      <c r="E159">
        <v>38</v>
      </c>
      <c r="F159" t="s">
        <v>70</v>
      </c>
      <c r="G159">
        <v>9</v>
      </c>
      <c r="H159">
        <v>1145</v>
      </c>
      <c r="I159">
        <v>723</v>
      </c>
      <c r="J159">
        <v>63.14</v>
      </c>
      <c r="K159">
        <v>422</v>
      </c>
      <c r="L159">
        <v>36.86</v>
      </c>
      <c r="M159">
        <v>5</v>
      </c>
      <c r="N159">
        <v>0.44</v>
      </c>
      <c r="O159">
        <v>1.18</v>
      </c>
      <c r="P159">
        <v>5</v>
      </c>
      <c r="Q159">
        <v>0.44</v>
      </c>
      <c r="R159">
        <v>1.18</v>
      </c>
      <c r="S159">
        <v>412</v>
      </c>
      <c r="T159">
        <v>35.979999999999997</v>
      </c>
      <c r="U159">
        <v>97.63</v>
      </c>
      <c r="V159">
        <v>1</v>
      </c>
      <c r="W159" t="s">
        <v>214</v>
      </c>
      <c r="X159" t="s">
        <v>179</v>
      </c>
      <c r="Y159" t="s">
        <v>224</v>
      </c>
      <c r="Z159">
        <v>128</v>
      </c>
      <c r="AA159">
        <v>11.18</v>
      </c>
      <c r="AB159">
        <v>31.07</v>
      </c>
      <c r="AC159">
        <v>2</v>
      </c>
      <c r="AD159" t="s">
        <v>217</v>
      </c>
      <c r="AE159" t="s">
        <v>180</v>
      </c>
      <c r="AF159" t="s">
        <v>225</v>
      </c>
      <c r="AG159">
        <v>5</v>
      </c>
      <c r="AH159">
        <v>0.44</v>
      </c>
      <c r="AI159">
        <v>1.21</v>
      </c>
      <c r="AJ159">
        <v>3</v>
      </c>
      <c r="AK159" t="s">
        <v>214</v>
      </c>
      <c r="AL159" t="s">
        <v>181</v>
      </c>
      <c r="AM159" t="s">
        <v>226</v>
      </c>
      <c r="AN159">
        <v>9</v>
      </c>
      <c r="AO159">
        <v>0.79</v>
      </c>
      <c r="AP159">
        <v>2.1800000000000002</v>
      </c>
      <c r="AQ159">
        <v>4</v>
      </c>
      <c r="AR159" t="s">
        <v>217</v>
      </c>
      <c r="AS159" t="s">
        <v>182</v>
      </c>
      <c r="AT159" t="s">
        <v>227</v>
      </c>
      <c r="AU159">
        <v>5</v>
      </c>
      <c r="AV159">
        <v>0.44</v>
      </c>
      <c r="AW159">
        <v>1.21</v>
      </c>
      <c r="AX159">
        <v>5</v>
      </c>
      <c r="AY159" t="s">
        <v>214</v>
      </c>
      <c r="AZ159" t="s">
        <v>183</v>
      </c>
      <c r="BA159" t="s">
        <v>228</v>
      </c>
      <c r="BB159">
        <v>141</v>
      </c>
      <c r="BC159">
        <v>12.31</v>
      </c>
      <c r="BD159">
        <v>34.22</v>
      </c>
      <c r="BE159">
        <v>6</v>
      </c>
      <c r="BF159" t="s">
        <v>214</v>
      </c>
      <c r="BG159" t="s">
        <v>184</v>
      </c>
      <c r="BH159" t="s">
        <v>229</v>
      </c>
      <c r="BI159">
        <v>105</v>
      </c>
      <c r="BJ159">
        <v>9.17</v>
      </c>
      <c r="BK159">
        <v>25.49</v>
      </c>
      <c r="BL159">
        <v>7</v>
      </c>
      <c r="BM159" t="s">
        <v>214</v>
      </c>
      <c r="BN159" t="s">
        <v>185</v>
      </c>
      <c r="BO159" t="s">
        <v>230</v>
      </c>
      <c r="BP159">
        <v>14</v>
      </c>
      <c r="BQ159">
        <v>1.22</v>
      </c>
      <c r="BR159">
        <v>3.4</v>
      </c>
      <c r="BS159">
        <v>8</v>
      </c>
      <c r="BT159" t="s">
        <v>217</v>
      </c>
      <c r="BU159" t="s">
        <v>186</v>
      </c>
      <c r="BV159" t="s">
        <v>231</v>
      </c>
      <c r="BW159">
        <v>5</v>
      </c>
      <c r="BX159">
        <v>0.44</v>
      </c>
      <c r="BY159">
        <v>1.21</v>
      </c>
    </row>
    <row r="160" spans="1:77">
      <c r="A160" t="s">
        <v>38</v>
      </c>
      <c r="B160" t="s">
        <v>39</v>
      </c>
      <c r="C160">
        <v>3</v>
      </c>
      <c r="D160" t="s">
        <v>44</v>
      </c>
      <c r="E160">
        <v>38</v>
      </c>
      <c r="F160" t="s">
        <v>70</v>
      </c>
      <c r="G160">
        <v>10</v>
      </c>
      <c r="H160">
        <v>1236</v>
      </c>
      <c r="I160">
        <v>790</v>
      </c>
      <c r="J160">
        <v>63.92</v>
      </c>
      <c r="K160">
        <v>446</v>
      </c>
      <c r="L160">
        <v>36.08</v>
      </c>
      <c r="M160">
        <v>8</v>
      </c>
      <c r="N160">
        <v>0.65</v>
      </c>
      <c r="O160">
        <v>1.79</v>
      </c>
      <c r="P160">
        <v>1</v>
      </c>
      <c r="Q160">
        <v>0.08</v>
      </c>
      <c r="R160">
        <v>0.22</v>
      </c>
      <c r="S160">
        <v>437</v>
      </c>
      <c r="T160">
        <v>35.36</v>
      </c>
      <c r="U160">
        <v>97.98</v>
      </c>
      <c r="V160">
        <v>1</v>
      </c>
      <c r="W160" t="s">
        <v>214</v>
      </c>
      <c r="X160" t="s">
        <v>179</v>
      </c>
      <c r="Y160" t="s">
        <v>224</v>
      </c>
      <c r="Z160">
        <v>126</v>
      </c>
      <c r="AA160">
        <v>10.19</v>
      </c>
      <c r="AB160">
        <v>28.83</v>
      </c>
      <c r="AC160">
        <v>2</v>
      </c>
      <c r="AD160" t="s">
        <v>217</v>
      </c>
      <c r="AE160" t="s">
        <v>180</v>
      </c>
      <c r="AF160" t="s">
        <v>225</v>
      </c>
      <c r="AG160">
        <v>8</v>
      </c>
      <c r="AH160">
        <v>0.65</v>
      </c>
      <c r="AI160">
        <v>1.83</v>
      </c>
      <c r="AJ160">
        <v>3</v>
      </c>
      <c r="AK160" t="s">
        <v>214</v>
      </c>
      <c r="AL160" t="s">
        <v>181</v>
      </c>
      <c r="AM160" t="s">
        <v>226</v>
      </c>
      <c r="AN160">
        <v>8</v>
      </c>
      <c r="AO160">
        <v>0.65</v>
      </c>
      <c r="AP160">
        <v>1.83</v>
      </c>
      <c r="AQ160">
        <v>4</v>
      </c>
      <c r="AR160" t="s">
        <v>217</v>
      </c>
      <c r="AS160" t="s">
        <v>182</v>
      </c>
      <c r="AT160" t="s">
        <v>227</v>
      </c>
      <c r="AU160">
        <v>10</v>
      </c>
      <c r="AV160">
        <v>0.81</v>
      </c>
      <c r="AW160">
        <v>2.29</v>
      </c>
      <c r="AX160">
        <v>5</v>
      </c>
      <c r="AY160" t="s">
        <v>214</v>
      </c>
      <c r="AZ160" t="s">
        <v>183</v>
      </c>
      <c r="BA160" t="s">
        <v>228</v>
      </c>
      <c r="BB160">
        <v>140</v>
      </c>
      <c r="BC160">
        <v>11.33</v>
      </c>
      <c r="BD160">
        <v>32.04</v>
      </c>
      <c r="BE160">
        <v>6</v>
      </c>
      <c r="BF160" t="s">
        <v>214</v>
      </c>
      <c r="BG160" t="s">
        <v>184</v>
      </c>
      <c r="BH160" t="s">
        <v>229</v>
      </c>
      <c r="BI160">
        <v>128</v>
      </c>
      <c r="BJ160">
        <v>10.36</v>
      </c>
      <c r="BK160">
        <v>29.29</v>
      </c>
      <c r="BL160">
        <v>7</v>
      </c>
      <c r="BM160" t="s">
        <v>214</v>
      </c>
      <c r="BN160" t="s">
        <v>185</v>
      </c>
      <c r="BO160" t="s">
        <v>230</v>
      </c>
      <c r="BP160">
        <v>13</v>
      </c>
      <c r="BQ160">
        <v>1.05</v>
      </c>
      <c r="BR160">
        <v>2.97</v>
      </c>
      <c r="BS160">
        <v>8</v>
      </c>
      <c r="BT160" t="s">
        <v>217</v>
      </c>
      <c r="BU160" t="s">
        <v>186</v>
      </c>
      <c r="BV160" t="s">
        <v>231</v>
      </c>
      <c r="BW160">
        <v>4</v>
      </c>
      <c r="BX160">
        <v>0.32</v>
      </c>
      <c r="BY160">
        <v>0.92</v>
      </c>
    </row>
    <row r="161" spans="1:98">
      <c r="A161" t="s">
        <v>38</v>
      </c>
      <c r="B161" t="s">
        <v>39</v>
      </c>
      <c r="C161">
        <v>3</v>
      </c>
      <c r="D161" t="s">
        <v>44</v>
      </c>
      <c r="E161">
        <v>38</v>
      </c>
      <c r="F161" t="s">
        <v>70</v>
      </c>
      <c r="G161">
        <v>11</v>
      </c>
      <c r="H161">
        <v>1255</v>
      </c>
      <c r="I161">
        <v>830</v>
      </c>
      <c r="J161">
        <v>66.14</v>
      </c>
      <c r="K161">
        <v>425</v>
      </c>
      <c r="L161">
        <v>33.86</v>
      </c>
      <c r="M161">
        <v>21</v>
      </c>
      <c r="N161">
        <v>1.67</v>
      </c>
      <c r="O161">
        <v>4.9400000000000004</v>
      </c>
      <c r="P161">
        <v>3</v>
      </c>
      <c r="Q161">
        <v>0.24</v>
      </c>
      <c r="R161">
        <v>0.71</v>
      </c>
      <c r="S161">
        <v>401</v>
      </c>
      <c r="T161">
        <v>31.95</v>
      </c>
      <c r="U161">
        <v>94.35</v>
      </c>
      <c r="V161">
        <v>1</v>
      </c>
      <c r="W161" t="s">
        <v>214</v>
      </c>
      <c r="X161" t="s">
        <v>179</v>
      </c>
      <c r="Y161" t="s">
        <v>224</v>
      </c>
      <c r="Z161">
        <v>142</v>
      </c>
      <c r="AA161">
        <v>11.31</v>
      </c>
      <c r="AB161">
        <v>35.409999999999997</v>
      </c>
      <c r="AC161">
        <v>2</v>
      </c>
      <c r="AD161" t="s">
        <v>217</v>
      </c>
      <c r="AE161" t="s">
        <v>180</v>
      </c>
      <c r="AF161" t="s">
        <v>225</v>
      </c>
      <c r="AG161">
        <v>13</v>
      </c>
      <c r="AH161">
        <v>1.04</v>
      </c>
      <c r="AI161">
        <v>3.24</v>
      </c>
      <c r="AJ161">
        <v>3</v>
      </c>
      <c r="AK161" t="s">
        <v>214</v>
      </c>
      <c r="AL161" t="s">
        <v>181</v>
      </c>
      <c r="AM161" t="s">
        <v>226</v>
      </c>
      <c r="AN161">
        <v>17</v>
      </c>
      <c r="AO161">
        <v>1.35</v>
      </c>
      <c r="AP161">
        <v>4.24</v>
      </c>
      <c r="AQ161">
        <v>4</v>
      </c>
      <c r="AR161" t="s">
        <v>217</v>
      </c>
      <c r="AS161" t="s">
        <v>182</v>
      </c>
      <c r="AT161" t="s">
        <v>227</v>
      </c>
      <c r="AU161">
        <v>10</v>
      </c>
      <c r="AV161">
        <v>0.8</v>
      </c>
      <c r="AW161">
        <v>2.4900000000000002</v>
      </c>
      <c r="AX161">
        <v>5</v>
      </c>
      <c r="AY161" t="s">
        <v>214</v>
      </c>
      <c r="AZ161" t="s">
        <v>183</v>
      </c>
      <c r="BA161" t="s">
        <v>228</v>
      </c>
      <c r="BB161">
        <v>82</v>
      </c>
      <c r="BC161">
        <v>6.53</v>
      </c>
      <c r="BD161">
        <v>20.45</v>
      </c>
      <c r="BE161">
        <v>6</v>
      </c>
      <c r="BF161" t="s">
        <v>214</v>
      </c>
      <c r="BG161" t="s">
        <v>184</v>
      </c>
      <c r="BH161" t="s">
        <v>229</v>
      </c>
      <c r="BI161">
        <v>107</v>
      </c>
      <c r="BJ161">
        <v>8.5299999999999994</v>
      </c>
      <c r="BK161">
        <v>26.68</v>
      </c>
      <c r="BL161">
        <v>7</v>
      </c>
      <c r="BM161" t="s">
        <v>214</v>
      </c>
      <c r="BN161" t="s">
        <v>185</v>
      </c>
      <c r="BO161" t="s">
        <v>230</v>
      </c>
      <c r="BP161">
        <v>23</v>
      </c>
      <c r="BQ161">
        <v>1.83</v>
      </c>
      <c r="BR161">
        <v>5.74</v>
      </c>
      <c r="BS161">
        <v>8</v>
      </c>
      <c r="BT161" t="s">
        <v>217</v>
      </c>
      <c r="BU161" t="s">
        <v>186</v>
      </c>
      <c r="BV161" t="s">
        <v>231</v>
      </c>
      <c r="BW161">
        <v>7</v>
      </c>
      <c r="BX161">
        <v>0.56000000000000005</v>
      </c>
      <c r="BY161">
        <v>1.75</v>
      </c>
    </row>
    <row r="162" spans="1:98">
      <c r="A162" t="s">
        <v>38</v>
      </c>
      <c r="B162" t="s">
        <v>39</v>
      </c>
      <c r="C162">
        <v>3</v>
      </c>
      <c r="D162" t="s">
        <v>44</v>
      </c>
      <c r="E162">
        <v>38</v>
      </c>
      <c r="F162" t="s">
        <v>70</v>
      </c>
      <c r="G162">
        <v>12</v>
      </c>
      <c r="H162">
        <v>1212</v>
      </c>
      <c r="I162">
        <v>756</v>
      </c>
      <c r="J162">
        <v>62.38</v>
      </c>
      <c r="K162">
        <v>456</v>
      </c>
      <c r="L162">
        <v>37.619999999999997</v>
      </c>
      <c r="M162">
        <v>11</v>
      </c>
      <c r="N162">
        <v>0.91</v>
      </c>
      <c r="O162">
        <v>2.41</v>
      </c>
      <c r="P162">
        <v>11</v>
      </c>
      <c r="Q162">
        <v>0.91</v>
      </c>
      <c r="R162">
        <v>2.41</v>
      </c>
      <c r="S162">
        <v>434</v>
      </c>
      <c r="T162">
        <v>35.81</v>
      </c>
      <c r="U162">
        <v>95.18</v>
      </c>
      <c r="V162">
        <v>1</v>
      </c>
      <c r="W162" t="s">
        <v>214</v>
      </c>
      <c r="X162" t="s">
        <v>179</v>
      </c>
      <c r="Y162" t="s">
        <v>224</v>
      </c>
      <c r="Z162">
        <v>156</v>
      </c>
      <c r="AA162">
        <v>12.87</v>
      </c>
      <c r="AB162">
        <v>35.94</v>
      </c>
      <c r="AC162">
        <v>2</v>
      </c>
      <c r="AD162" t="s">
        <v>217</v>
      </c>
      <c r="AE162" t="s">
        <v>180</v>
      </c>
      <c r="AF162" t="s">
        <v>225</v>
      </c>
      <c r="AG162">
        <v>15</v>
      </c>
      <c r="AH162">
        <v>1.24</v>
      </c>
      <c r="AI162">
        <v>3.46</v>
      </c>
      <c r="AJ162">
        <v>3</v>
      </c>
      <c r="AK162" t="s">
        <v>214</v>
      </c>
      <c r="AL162" t="s">
        <v>181</v>
      </c>
      <c r="AM162" t="s">
        <v>226</v>
      </c>
      <c r="AN162">
        <v>5</v>
      </c>
      <c r="AO162">
        <v>0.41</v>
      </c>
      <c r="AP162">
        <v>1.1499999999999999</v>
      </c>
      <c r="AQ162">
        <v>4</v>
      </c>
      <c r="AR162" t="s">
        <v>217</v>
      </c>
      <c r="AS162" t="s">
        <v>182</v>
      </c>
      <c r="AT162" t="s">
        <v>227</v>
      </c>
      <c r="AU162">
        <v>9</v>
      </c>
      <c r="AV162">
        <v>0.74</v>
      </c>
      <c r="AW162">
        <v>2.0699999999999998</v>
      </c>
      <c r="AX162">
        <v>5</v>
      </c>
      <c r="AY162" t="s">
        <v>214</v>
      </c>
      <c r="AZ162" t="s">
        <v>183</v>
      </c>
      <c r="BA162" t="s">
        <v>228</v>
      </c>
      <c r="BB162">
        <v>122</v>
      </c>
      <c r="BC162">
        <v>10.07</v>
      </c>
      <c r="BD162">
        <v>28.11</v>
      </c>
      <c r="BE162">
        <v>6</v>
      </c>
      <c r="BF162" t="s">
        <v>214</v>
      </c>
      <c r="BG162" t="s">
        <v>184</v>
      </c>
      <c r="BH162" t="s">
        <v>229</v>
      </c>
      <c r="BI162">
        <v>111</v>
      </c>
      <c r="BJ162">
        <v>9.16</v>
      </c>
      <c r="BK162">
        <v>25.58</v>
      </c>
      <c r="BL162">
        <v>7</v>
      </c>
      <c r="BM162" t="s">
        <v>214</v>
      </c>
      <c r="BN162" t="s">
        <v>185</v>
      </c>
      <c r="BO162" t="s">
        <v>230</v>
      </c>
      <c r="BP162">
        <v>13</v>
      </c>
      <c r="BQ162">
        <v>1.07</v>
      </c>
      <c r="BR162">
        <v>3</v>
      </c>
      <c r="BS162">
        <v>8</v>
      </c>
      <c r="BT162" t="s">
        <v>217</v>
      </c>
      <c r="BU162" t="s">
        <v>186</v>
      </c>
      <c r="BV162" t="s">
        <v>231</v>
      </c>
      <c r="BW162">
        <v>3</v>
      </c>
      <c r="BX162">
        <v>0.25</v>
      </c>
      <c r="BY162">
        <v>0.69</v>
      </c>
    </row>
    <row r="163" spans="1:98">
      <c r="A163" t="s">
        <v>38</v>
      </c>
      <c r="B163" t="s">
        <v>39</v>
      </c>
      <c r="C163">
        <v>3</v>
      </c>
      <c r="D163" t="s">
        <v>44</v>
      </c>
      <c r="E163">
        <v>38</v>
      </c>
      <c r="F163" t="s">
        <v>70</v>
      </c>
      <c r="G163">
        <v>13</v>
      </c>
      <c r="H163">
        <v>1244</v>
      </c>
      <c r="I163">
        <v>805</v>
      </c>
      <c r="J163">
        <v>64.709999999999994</v>
      </c>
      <c r="K163">
        <v>439</v>
      </c>
      <c r="L163">
        <v>35.29</v>
      </c>
      <c r="M163">
        <v>8</v>
      </c>
      <c r="N163">
        <v>0.64</v>
      </c>
      <c r="O163">
        <v>1.82</v>
      </c>
      <c r="P163">
        <v>3</v>
      </c>
      <c r="Q163">
        <v>0.24</v>
      </c>
      <c r="R163">
        <v>0.68</v>
      </c>
      <c r="S163">
        <v>428</v>
      </c>
      <c r="T163">
        <v>34.409999999999997</v>
      </c>
      <c r="U163">
        <v>97.49</v>
      </c>
      <c r="V163">
        <v>1</v>
      </c>
      <c r="W163" t="s">
        <v>214</v>
      </c>
      <c r="X163" t="s">
        <v>179</v>
      </c>
      <c r="Y163" t="s">
        <v>224</v>
      </c>
      <c r="Z163">
        <v>162</v>
      </c>
      <c r="AA163">
        <v>13.02</v>
      </c>
      <c r="AB163">
        <v>37.85</v>
      </c>
      <c r="AC163">
        <v>2</v>
      </c>
      <c r="AD163" t="s">
        <v>217</v>
      </c>
      <c r="AE163" t="s">
        <v>180</v>
      </c>
      <c r="AF163" t="s">
        <v>225</v>
      </c>
      <c r="AG163">
        <v>21</v>
      </c>
      <c r="AH163">
        <v>1.69</v>
      </c>
      <c r="AI163">
        <v>4.91</v>
      </c>
      <c r="AJ163">
        <v>3</v>
      </c>
      <c r="AK163" t="s">
        <v>214</v>
      </c>
      <c r="AL163" t="s">
        <v>181</v>
      </c>
      <c r="AM163" t="s">
        <v>226</v>
      </c>
      <c r="AN163">
        <v>12</v>
      </c>
      <c r="AO163">
        <v>0.96</v>
      </c>
      <c r="AP163">
        <v>2.8</v>
      </c>
      <c r="AQ163">
        <v>4</v>
      </c>
      <c r="AR163" t="s">
        <v>217</v>
      </c>
      <c r="AS163" t="s">
        <v>182</v>
      </c>
      <c r="AT163" t="s">
        <v>227</v>
      </c>
      <c r="AU163">
        <v>3</v>
      </c>
      <c r="AV163">
        <v>0.24</v>
      </c>
      <c r="AW163">
        <v>0.7</v>
      </c>
      <c r="AX163">
        <v>5</v>
      </c>
      <c r="AY163" t="s">
        <v>214</v>
      </c>
      <c r="AZ163" t="s">
        <v>183</v>
      </c>
      <c r="BA163" t="s">
        <v>228</v>
      </c>
      <c r="BB163">
        <v>118</v>
      </c>
      <c r="BC163">
        <v>9.49</v>
      </c>
      <c r="BD163">
        <v>27.57</v>
      </c>
      <c r="BE163">
        <v>6</v>
      </c>
      <c r="BF163" t="s">
        <v>214</v>
      </c>
      <c r="BG163" t="s">
        <v>184</v>
      </c>
      <c r="BH163" t="s">
        <v>229</v>
      </c>
      <c r="BI163">
        <v>86</v>
      </c>
      <c r="BJ163">
        <v>6.91</v>
      </c>
      <c r="BK163">
        <v>20.09</v>
      </c>
      <c r="BL163">
        <v>7</v>
      </c>
      <c r="BM163" t="s">
        <v>214</v>
      </c>
      <c r="BN163" t="s">
        <v>185</v>
      </c>
      <c r="BO163" t="s">
        <v>230</v>
      </c>
      <c r="BP163">
        <v>16</v>
      </c>
      <c r="BQ163">
        <v>1.29</v>
      </c>
      <c r="BR163">
        <v>3.74</v>
      </c>
      <c r="BS163">
        <v>8</v>
      </c>
      <c r="BT163" t="s">
        <v>217</v>
      </c>
      <c r="BU163" t="s">
        <v>186</v>
      </c>
      <c r="BV163" t="s">
        <v>231</v>
      </c>
      <c r="BW163">
        <v>10</v>
      </c>
      <c r="BX163">
        <v>0.8</v>
      </c>
      <c r="BY163">
        <v>2.34</v>
      </c>
    </row>
    <row r="164" spans="1:98">
      <c r="A164" t="s">
        <v>38</v>
      </c>
      <c r="B164" t="s">
        <v>39</v>
      </c>
      <c r="C164">
        <v>3</v>
      </c>
      <c r="D164" t="s">
        <v>44</v>
      </c>
      <c r="E164">
        <v>38</v>
      </c>
      <c r="F164" t="s">
        <v>70</v>
      </c>
      <c r="G164">
        <v>14</v>
      </c>
      <c r="H164">
        <v>1304</v>
      </c>
      <c r="I164">
        <v>866</v>
      </c>
      <c r="J164">
        <v>66.41</v>
      </c>
      <c r="K164">
        <v>438</v>
      </c>
      <c r="L164">
        <v>33.590000000000003</v>
      </c>
      <c r="M164">
        <v>12</v>
      </c>
      <c r="N164">
        <v>0.92</v>
      </c>
      <c r="O164">
        <v>2.74</v>
      </c>
      <c r="P164">
        <v>2</v>
      </c>
      <c r="Q164">
        <v>0.15</v>
      </c>
      <c r="R164">
        <v>0.46</v>
      </c>
      <c r="S164">
        <v>424</v>
      </c>
      <c r="T164">
        <v>32.520000000000003</v>
      </c>
      <c r="U164">
        <v>96.8</v>
      </c>
      <c r="V164">
        <v>1</v>
      </c>
      <c r="W164" t="s">
        <v>214</v>
      </c>
      <c r="X164" t="s">
        <v>179</v>
      </c>
      <c r="Y164" t="s">
        <v>224</v>
      </c>
      <c r="Z164">
        <v>125</v>
      </c>
      <c r="AA164">
        <v>9.59</v>
      </c>
      <c r="AB164">
        <v>29.48</v>
      </c>
      <c r="AC164">
        <v>2</v>
      </c>
      <c r="AD164" t="s">
        <v>217</v>
      </c>
      <c r="AE164" t="s">
        <v>180</v>
      </c>
      <c r="AF164" t="s">
        <v>225</v>
      </c>
      <c r="AG164">
        <v>37</v>
      </c>
      <c r="AH164">
        <v>2.84</v>
      </c>
      <c r="AI164">
        <v>8.73</v>
      </c>
      <c r="AJ164">
        <v>3</v>
      </c>
      <c r="AK164" t="s">
        <v>214</v>
      </c>
      <c r="AL164" t="s">
        <v>181</v>
      </c>
      <c r="AM164" t="s">
        <v>226</v>
      </c>
      <c r="AN164">
        <v>18</v>
      </c>
      <c r="AO164">
        <v>1.38</v>
      </c>
      <c r="AP164">
        <v>4.25</v>
      </c>
      <c r="AQ164">
        <v>4</v>
      </c>
      <c r="AR164" t="s">
        <v>217</v>
      </c>
      <c r="AS164" t="s">
        <v>182</v>
      </c>
      <c r="AT164" t="s">
        <v>227</v>
      </c>
      <c r="AU164">
        <v>2</v>
      </c>
      <c r="AV164">
        <v>0.15</v>
      </c>
      <c r="AW164">
        <v>0.47</v>
      </c>
      <c r="AX164">
        <v>5</v>
      </c>
      <c r="AY164" t="s">
        <v>214</v>
      </c>
      <c r="AZ164" t="s">
        <v>183</v>
      </c>
      <c r="BA164" t="s">
        <v>228</v>
      </c>
      <c r="BB164">
        <v>90</v>
      </c>
      <c r="BC164">
        <v>6.9</v>
      </c>
      <c r="BD164">
        <v>21.23</v>
      </c>
      <c r="BE164">
        <v>6</v>
      </c>
      <c r="BF164" t="s">
        <v>214</v>
      </c>
      <c r="BG164" t="s">
        <v>184</v>
      </c>
      <c r="BH164" t="s">
        <v>229</v>
      </c>
      <c r="BI164">
        <v>126</v>
      </c>
      <c r="BJ164">
        <v>9.66</v>
      </c>
      <c r="BK164">
        <v>29.72</v>
      </c>
      <c r="BL164">
        <v>7</v>
      </c>
      <c r="BM164" t="s">
        <v>214</v>
      </c>
      <c r="BN164" t="s">
        <v>185</v>
      </c>
      <c r="BO164" t="s">
        <v>230</v>
      </c>
      <c r="BP164">
        <v>15</v>
      </c>
      <c r="BQ164">
        <v>1.1499999999999999</v>
      </c>
      <c r="BR164">
        <v>3.54</v>
      </c>
      <c r="BS164">
        <v>8</v>
      </c>
      <c r="BT164" t="s">
        <v>217</v>
      </c>
      <c r="BU164" t="s">
        <v>186</v>
      </c>
      <c r="BV164" t="s">
        <v>231</v>
      </c>
      <c r="BW164">
        <v>11</v>
      </c>
      <c r="BX164">
        <v>0.84</v>
      </c>
      <c r="BY164">
        <v>2.59</v>
      </c>
    </row>
    <row r="165" spans="1:98">
      <c r="A165" t="s">
        <v>38</v>
      </c>
      <c r="B165" t="s">
        <v>39</v>
      </c>
      <c r="C165">
        <v>3</v>
      </c>
      <c r="D165" t="s">
        <v>44</v>
      </c>
      <c r="E165">
        <v>38</v>
      </c>
      <c r="F165" t="s">
        <v>70</v>
      </c>
      <c r="G165">
        <v>15</v>
      </c>
      <c r="H165">
        <v>1167</v>
      </c>
      <c r="I165">
        <v>796</v>
      </c>
      <c r="J165">
        <v>68.209999999999994</v>
      </c>
      <c r="K165">
        <v>371</v>
      </c>
      <c r="L165">
        <v>31.79</v>
      </c>
      <c r="M165">
        <v>14</v>
      </c>
      <c r="N165">
        <v>1.2</v>
      </c>
      <c r="O165">
        <v>3.77</v>
      </c>
      <c r="P165">
        <v>2</v>
      </c>
      <c r="Q165">
        <v>0.17</v>
      </c>
      <c r="R165">
        <v>0.54</v>
      </c>
      <c r="S165">
        <v>355</v>
      </c>
      <c r="T165">
        <v>30.42</v>
      </c>
      <c r="U165">
        <v>95.69</v>
      </c>
      <c r="V165">
        <v>1</v>
      </c>
      <c r="W165" t="s">
        <v>214</v>
      </c>
      <c r="X165" t="s">
        <v>179</v>
      </c>
      <c r="Y165" t="s">
        <v>224</v>
      </c>
      <c r="Z165">
        <v>170</v>
      </c>
      <c r="AA165">
        <v>14.57</v>
      </c>
      <c r="AB165">
        <v>47.89</v>
      </c>
      <c r="AC165">
        <v>2</v>
      </c>
      <c r="AD165" t="s">
        <v>217</v>
      </c>
      <c r="AE165" t="s">
        <v>180</v>
      </c>
      <c r="AF165" t="s">
        <v>225</v>
      </c>
      <c r="AG165">
        <v>14</v>
      </c>
      <c r="AH165">
        <v>1.2</v>
      </c>
      <c r="AI165">
        <v>3.94</v>
      </c>
      <c r="AJ165">
        <v>3</v>
      </c>
      <c r="AK165" t="s">
        <v>214</v>
      </c>
      <c r="AL165" t="s">
        <v>181</v>
      </c>
      <c r="AM165" t="s">
        <v>226</v>
      </c>
      <c r="AN165">
        <v>10</v>
      </c>
      <c r="AO165">
        <v>0.86</v>
      </c>
      <c r="AP165">
        <v>2.82</v>
      </c>
      <c r="AQ165">
        <v>4</v>
      </c>
      <c r="AR165" t="s">
        <v>217</v>
      </c>
      <c r="AS165" t="s">
        <v>182</v>
      </c>
      <c r="AT165" t="s">
        <v>227</v>
      </c>
      <c r="AU165">
        <v>5</v>
      </c>
      <c r="AV165">
        <v>0.43</v>
      </c>
      <c r="AW165">
        <v>1.41</v>
      </c>
      <c r="AX165">
        <v>5</v>
      </c>
      <c r="AY165" t="s">
        <v>214</v>
      </c>
      <c r="AZ165" t="s">
        <v>183</v>
      </c>
      <c r="BA165" t="s">
        <v>228</v>
      </c>
      <c r="BB165">
        <v>62</v>
      </c>
      <c r="BC165">
        <v>5.31</v>
      </c>
      <c r="BD165">
        <v>17.46</v>
      </c>
      <c r="BE165">
        <v>6</v>
      </c>
      <c r="BF165" t="s">
        <v>214</v>
      </c>
      <c r="BG165" t="s">
        <v>184</v>
      </c>
      <c r="BH165" t="s">
        <v>229</v>
      </c>
      <c r="BI165">
        <v>70</v>
      </c>
      <c r="BJ165">
        <v>6</v>
      </c>
      <c r="BK165">
        <v>19.72</v>
      </c>
      <c r="BL165">
        <v>7</v>
      </c>
      <c r="BM165" t="s">
        <v>214</v>
      </c>
      <c r="BN165" t="s">
        <v>185</v>
      </c>
      <c r="BO165" t="s">
        <v>230</v>
      </c>
      <c r="BP165">
        <v>11</v>
      </c>
      <c r="BQ165">
        <v>0.94</v>
      </c>
      <c r="BR165">
        <v>3.1</v>
      </c>
      <c r="BS165">
        <v>8</v>
      </c>
      <c r="BT165" t="s">
        <v>217</v>
      </c>
      <c r="BU165" t="s">
        <v>186</v>
      </c>
      <c r="BV165" t="s">
        <v>231</v>
      </c>
      <c r="BW165">
        <v>13</v>
      </c>
      <c r="BX165">
        <v>1.1100000000000001</v>
      </c>
      <c r="BY165">
        <v>3.66</v>
      </c>
    </row>
    <row r="166" spans="1:98">
      <c r="A166" t="s">
        <v>38</v>
      </c>
      <c r="B166" t="s">
        <v>39</v>
      </c>
      <c r="C166">
        <v>2</v>
      </c>
      <c r="D166" t="s">
        <v>53</v>
      </c>
      <c r="E166">
        <v>39</v>
      </c>
      <c r="F166" t="s">
        <v>71</v>
      </c>
      <c r="G166">
        <v>1</v>
      </c>
      <c r="H166">
        <v>228</v>
      </c>
      <c r="I166">
        <v>80</v>
      </c>
      <c r="J166">
        <v>35.090000000000003</v>
      </c>
      <c r="K166">
        <v>148</v>
      </c>
      <c r="L166">
        <v>64.91</v>
      </c>
      <c r="M166">
        <v>0</v>
      </c>
      <c r="N166">
        <v>0</v>
      </c>
      <c r="O166">
        <v>0</v>
      </c>
      <c r="P166">
        <v>2</v>
      </c>
      <c r="Q166">
        <v>0.88</v>
      </c>
      <c r="R166">
        <v>1.35</v>
      </c>
      <c r="S166">
        <v>146</v>
      </c>
      <c r="T166">
        <v>64.040000000000006</v>
      </c>
      <c r="U166">
        <v>98.65</v>
      </c>
      <c r="V166">
        <v>1</v>
      </c>
      <c r="W166" t="s">
        <v>217</v>
      </c>
      <c r="X166" t="s">
        <v>199</v>
      </c>
      <c r="Y166" t="s">
        <v>232</v>
      </c>
      <c r="Z166">
        <v>20</v>
      </c>
      <c r="AA166">
        <v>8.77</v>
      </c>
      <c r="AB166">
        <v>13.7</v>
      </c>
      <c r="AC166">
        <v>2</v>
      </c>
      <c r="AD166" t="s">
        <v>217</v>
      </c>
      <c r="AE166" t="s">
        <v>171</v>
      </c>
      <c r="AF166" t="s">
        <v>233</v>
      </c>
      <c r="AG166">
        <v>1</v>
      </c>
      <c r="AH166">
        <v>0.44</v>
      </c>
      <c r="AI166">
        <v>0.68</v>
      </c>
      <c r="AJ166">
        <v>3</v>
      </c>
      <c r="AK166" t="s">
        <v>217</v>
      </c>
      <c r="AL166" t="s">
        <v>200</v>
      </c>
      <c r="AM166" t="s">
        <v>234</v>
      </c>
      <c r="AN166">
        <v>65</v>
      </c>
      <c r="AO166">
        <v>28.51</v>
      </c>
      <c r="AP166">
        <v>44.52</v>
      </c>
      <c r="AQ166">
        <v>4</v>
      </c>
      <c r="AR166" t="s">
        <v>217</v>
      </c>
      <c r="AS166" t="s">
        <v>201</v>
      </c>
      <c r="AT166" t="s">
        <v>235</v>
      </c>
      <c r="AU166">
        <v>54</v>
      </c>
      <c r="AV166">
        <v>23.68</v>
      </c>
      <c r="AW166">
        <v>36.99</v>
      </c>
      <c r="AX166">
        <v>5</v>
      </c>
      <c r="AY166" t="s">
        <v>217</v>
      </c>
      <c r="AZ166" t="s">
        <v>172</v>
      </c>
      <c r="BA166" t="s">
        <v>236</v>
      </c>
      <c r="BB166">
        <v>0</v>
      </c>
      <c r="BC166">
        <v>0</v>
      </c>
      <c r="BD166">
        <v>0</v>
      </c>
      <c r="BE166">
        <v>6</v>
      </c>
      <c r="BF166" t="s">
        <v>214</v>
      </c>
      <c r="BG166" t="s">
        <v>237</v>
      </c>
      <c r="BH166" t="s">
        <v>238</v>
      </c>
      <c r="BI166">
        <v>1</v>
      </c>
      <c r="BJ166">
        <v>0.44</v>
      </c>
      <c r="BK166">
        <v>0.68</v>
      </c>
      <c r="BL166">
        <v>7</v>
      </c>
      <c r="BM166" t="s">
        <v>214</v>
      </c>
      <c r="BN166" t="s">
        <v>174</v>
      </c>
      <c r="BO166" t="s">
        <v>239</v>
      </c>
      <c r="BP166">
        <v>0</v>
      </c>
      <c r="BQ166">
        <v>0</v>
      </c>
      <c r="BR166">
        <v>0</v>
      </c>
      <c r="BS166">
        <v>8</v>
      </c>
      <c r="BT166" t="s">
        <v>214</v>
      </c>
      <c r="BU166" t="s">
        <v>175</v>
      </c>
      <c r="BV166" t="s">
        <v>240</v>
      </c>
      <c r="BW166">
        <v>0</v>
      </c>
      <c r="BX166">
        <v>0</v>
      </c>
      <c r="BY166">
        <v>0</v>
      </c>
      <c r="BZ166">
        <v>9</v>
      </c>
      <c r="CA166" t="s">
        <v>217</v>
      </c>
      <c r="CB166" t="s">
        <v>176</v>
      </c>
      <c r="CC166" t="s">
        <v>241</v>
      </c>
      <c r="CD166">
        <v>4</v>
      </c>
      <c r="CE166">
        <v>1.75</v>
      </c>
      <c r="CF166">
        <v>2.74</v>
      </c>
      <c r="CG166">
        <v>10</v>
      </c>
      <c r="CH166" t="s">
        <v>214</v>
      </c>
      <c r="CI166" t="s">
        <v>177</v>
      </c>
      <c r="CJ166" t="s">
        <v>242</v>
      </c>
      <c r="CK166">
        <v>1</v>
      </c>
      <c r="CL166">
        <v>0.44</v>
      </c>
      <c r="CM166">
        <v>0.68</v>
      </c>
      <c r="CN166">
        <v>11</v>
      </c>
      <c r="CO166" t="s">
        <v>214</v>
      </c>
      <c r="CP166" t="s">
        <v>178</v>
      </c>
      <c r="CQ166" t="s">
        <v>243</v>
      </c>
      <c r="CR166">
        <v>0</v>
      </c>
      <c r="CS166">
        <v>0</v>
      </c>
      <c r="CT166">
        <v>0</v>
      </c>
    </row>
    <row r="167" spans="1:98">
      <c r="A167" t="s">
        <v>38</v>
      </c>
      <c r="B167" t="s">
        <v>39</v>
      </c>
      <c r="C167">
        <v>2</v>
      </c>
      <c r="D167" t="s">
        <v>53</v>
      </c>
      <c r="E167">
        <v>39</v>
      </c>
      <c r="F167" t="s">
        <v>71</v>
      </c>
      <c r="G167">
        <v>2</v>
      </c>
      <c r="H167">
        <v>142</v>
      </c>
      <c r="I167">
        <v>52</v>
      </c>
      <c r="J167">
        <v>36.619999999999997</v>
      </c>
      <c r="K167">
        <v>90</v>
      </c>
      <c r="L167">
        <v>63.38</v>
      </c>
      <c r="M167">
        <v>1</v>
      </c>
      <c r="N167">
        <v>0.7</v>
      </c>
      <c r="O167">
        <v>1.1100000000000001</v>
      </c>
      <c r="P167">
        <v>1</v>
      </c>
      <c r="Q167">
        <v>0.7</v>
      </c>
      <c r="R167">
        <v>1.1100000000000001</v>
      </c>
      <c r="S167">
        <v>88</v>
      </c>
      <c r="T167">
        <v>61.97</v>
      </c>
      <c r="U167">
        <v>97.78</v>
      </c>
      <c r="V167">
        <v>1</v>
      </c>
      <c r="W167" t="s">
        <v>217</v>
      </c>
      <c r="X167" t="s">
        <v>199</v>
      </c>
      <c r="Y167" t="s">
        <v>232</v>
      </c>
      <c r="Z167">
        <v>24</v>
      </c>
      <c r="AA167">
        <v>16.899999999999999</v>
      </c>
      <c r="AB167">
        <v>27.27</v>
      </c>
      <c r="AC167">
        <v>2</v>
      </c>
      <c r="AD167" t="s">
        <v>217</v>
      </c>
      <c r="AE167" t="s">
        <v>171</v>
      </c>
      <c r="AF167" t="s">
        <v>233</v>
      </c>
      <c r="AG167">
        <v>0</v>
      </c>
      <c r="AH167">
        <v>0</v>
      </c>
      <c r="AI167">
        <v>0</v>
      </c>
      <c r="AJ167">
        <v>3</v>
      </c>
      <c r="AK167" t="s">
        <v>217</v>
      </c>
      <c r="AL167" t="s">
        <v>200</v>
      </c>
      <c r="AM167" t="s">
        <v>234</v>
      </c>
      <c r="AN167">
        <v>25</v>
      </c>
      <c r="AO167">
        <v>17.61</v>
      </c>
      <c r="AP167">
        <v>28.41</v>
      </c>
      <c r="AQ167">
        <v>4</v>
      </c>
      <c r="AR167" t="s">
        <v>217</v>
      </c>
      <c r="AS167" t="s">
        <v>201</v>
      </c>
      <c r="AT167" t="s">
        <v>235</v>
      </c>
      <c r="AU167">
        <v>38</v>
      </c>
      <c r="AV167">
        <v>26.76</v>
      </c>
      <c r="AW167">
        <v>43.18</v>
      </c>
      <c r="AX167">
        <v>5</v>
      </c>
      <c r="AY167" t="s">
        <v>217</v>
      </c>
      <c r="AZ167" t="s">
        <v>172</v>
      </c>
      <c r="BA167" t="s">
        <v>236</v>
      </c>
      <c r="BB167">
        <v>0</v>
      </c>
      <c r="BC167">
        <v>0</v>
      </c>
      <c r="BD167">
        <v>0</v>
      </c>
      <c r="BE167">
        <v>6</v>
      </c>
      <c r="BF167" t="s">
        <v>214</v>
      </c>
      <c r="BG167" t="s">
        <v>237</v>
      </c>
      <c r="BH167" t="s">
        <v>238</v>
      </c>
      <c r="BI167">
        <v>0</v>
      </c>
      <c r="BJ167">
        <v>0</v>
      </c>
      <c r="BK167">
        <v>0</v>
      </c>
      <c r="BL167">
        <v>7</v>
      </c>
      <c r="BM167" t="s">
        <v>214</v>
      </c>
      <c r="BN167" t="s">
        <v>174</v>
      </c>
      <c r="BO167" t="s">
        <v>239</v>
      </c>
      <c r="BP167">
        <v>0</v>
      </c>
      <c r="BQ167">
        <v>0</v>
      </c>
      <c r="BR167">
        <v>0</v>
      </c>
      <c r="BS167">
        <v>8</v>
      </c>
      <c r="BT167" t="s">
        <v>214</v>
      </c>
      <c r="BU167" t="s">
        <v>175</v>
      </c>
      <c r="BV167" t="s">
        <v>240</v>
      </c>
      <c r="BW167">
        <v>0</v>
      </c>
      <c r="BX167">
        <v>0</v>
      </c>
      <c r="BY167">
        <v>0</v>
      </c>
      <c r="BZ167">
        <v>9</v>
      </c>
      <c r="CA167" t="s">
        <v>217</v>
      </c>
      <c r="CB167" t="s">
        <v>176</v>
      </c>
      <c r="CC167" t="s">
        <v>241</v>
      </c>
      <c r="CD167">
        <v>1</v>
      </c>
      <c r="CE167">
        <v>0.7</v>
      </c>
      <c r="CF167">
        <v>1.1399999999999999</v>
      </c>
      <c r="CG167">
        <v>10</v>
      </c>
      <c r="CH167" t="s">
        <v>214</v>
      </c>
      <c r="CI167" t="s">
        <v>177</v>
      </c>
      <c r="CJ167" t="s">
        <v>242</v>
      </c>
      <c r="CK167">
        <v>0</v>
      </c>
      <c r="CL167">
        <v>0</v>
      </c>
      <c r="CM167">
        <v>0</v>
      </c>
      <c r="CN167">
        <v>11</v>
      </c>
      <c r="CO167" t="s">
        <v>214</v>
      </c>
      <c r="CP167" t="s">
        <v>178</v>
      </c>
      <c r="CQ167" t="s">
        <v>243</v>
      </c>
      <c r="CR167">
        <v>0</v>
      </c>
      <c r="CS167">
        <v>0</v>
      </c>
      <c r="CT167">
        <v>0</v>
      </c>
    </row>
    <row r="168" spans="1:98">
      <c r="A168" t="s">
        <v>38</v>
      </c>
      <c r="B168" t="s">
        <v>39</v>
      </c>
      <c r="C168">
        <v>2</v>
      </c>
      <c r="D168" t="s">
        <v>53</v>
      </c>
      <c r="E168">
        <v>39</v>
      </c>
      <c r="F168" s="4" t="s">
        <v>71</v>
      </c>
      <c r="G168">
        <v>3</v>
      </c>
      <c r="H168">
        <v>282</v>
      </c>
      <c r="I168">
        <v>121</v>
      </c>
      <c r="J168">
        <v>42.91</v>
      </c>
      <c r="K168">
        <v>161</v>
      </c>
      <c r="L168">
        <v>57.09</v>
      </c>
      <c r="M168">
        <v>2</v>
      </c>
      <c r="N168">
        <v>0.71</v>
      </c>
      <c r="O168">
        <v>1.24</v>
      </c>
      <c r="P168">
        <v>4</v>
      </c>
      <c r="Q168">
        <v>1.42</v>
      </c>
      <c r="R168">
        <v>2.48</v>
      </c>
      <c r="S168">
        <v>155</v>
      </c>
      <c r="T168">
        <v>54.96</v>
      </c>
      <c r="U168">
        <v>96.27</v>
      </c>
      <c r="V168">
        <v>1</v>
      </c>
      <c r="W168" t="s">
        <v>217</v>
      </c>
      <c r="X168" t="s">
        <v>199</v>
      </c>
      <c r="Y168" t="s">
        <v>232</v>
      </c>
      <c r="Z168">
        <v>14</v>
      </c>
      <c r="AA168">
        <v>4.96</v>
      </c>
      <c r="AB168">
        <v>9.0299999999999994</v>
      </c>
      <c r="AC168">
        <v>2</v>
      </c>
      <c r="AD168" t="s">
        <v>217</v>
      </c>
      <c r="AE168" t="s">
        <v>171</v>
      </c>
      <c r="AF168" t="s">
        <v>233</v>
      </c>
      <c r="AG168">
        <v>0</v>
      </c>
      <c r="AH168">
        <v>0</v>
      </c>
      <c r="AI168">
        <v>0</v>
      </c>
      <c r="AJ168">
        <v>3</v>
      </c>
      <c r="AK168" t="s">
        <v>217</v>
      </c>
      <c r="AL168" t="s">
        <v>200</v>
      </c>
      <c r="AM168" t="s">
        <v>234</v>
      </c>
      <c r="AN168">
        <v>75</v>
      </c>
      <c r="AO168">
        <v>26.6</v>
      </c>
      <c r="AP168">
        <v>48.39</v>
      </c>
      <c r="AQ168">
        <v>4</v>
      </c>
      <c r="AR168" t="s">
        <v>217</v>
      </c>
      <c r="AS168" t="s">
        <v>201</v>
      </c>
      <c r="AT168" t="s">
        <v>235</v>
      </c>
      <c r="AU168">
        <v>59</v>
      </c>
      <c r="AV168">
        <v>20.92</v>
      </c>
      <c r="AW168">
        <v>38.06</v>
      </c>
      <c r="AX168">
        <v>5</v>
      </c>
      <c r="AY168" t="s">
        <v>217</v>
      </c>
      <c r="AZ168" t="s">
        <v>172</v>
      </c>
      <c r="BA168" t="s">
        <v>236</v>
      </c>
      <c r="BB168">
        <v>0</v>
      </c>
      <c r="BC168">
        <v>0</v>
      </c>
      <c r="BD168">
        <v>0</v>
      </c>
      <c r="BE168">
        <v>6</v>
      </c>
      <c r="BF168" t="s">
        <v>214</v>
      </c>
      <c r="BG168" t="s">
        <v>237</v>
      </c>
      <c r="BH168" t="s">
        <v>238</v>
      </c>
      <c r="BI168">
        <v>0</v>
      </c>
      <c r="BJ168">
        <v>0</v>
      </c>
      <c r="BK168">
        <v>0</v>
      </c>
      <c r="BL168">
        <v>7</v>
      </c>
      <c r="BM168" t="s">
        <v>214</v>
      </c>
      <c r="BN168" t="s">
        <v>174</v>
      </c>
      <c r="BO168" t="s">
        <v>239</v>
      </c>
      <c r="BP168">
        <v>0</v>
      </c>
      <c r="BQ168">
        <v>0</v>
      </c>
      <c r="BR168">
        <v>0</v>
      </c>
      <c r="BS168">
        <v>8</v>
      </c>
      <c r="BT168" t="s">
        <v>214</v>
      </c>
      <c r="BU168" t="s">
        <v>175</v>
      </c>
      <c r="BV168" t="s">
        <v>240</v>
      </c>
      <c r="BW168">
        <v>2</v>
      </c>
      <c r="BX168">
        <v>0.71</v>
      </c>
      <c r="BY168">
        <v>1.29</v>
      </c>
      <c r="BZ168">
        <v>9</v>
      </c>
      <c r="CA168" t="s">
        <v>217</v>
      </c>
      <c r="CB168" t="s">
        <v>176</v>
      </c>
      <c r="CC168" t="s">
        <v>241</v>
      </c>
      <c r="CD168">
        <v>4</v>
      </c>
      <c r="CE168">
        <v>1.42</v>
      </c>
      <c r="CF168">
        <v>2.58</v>
      </c>
      <c r="CG168">
        <v>10</v>
      </c>
      <c r="CH168" t="s">
        <v>214</v>
      </c>
      <c r="CI168" t="s">
        <v>177</v>
      </c>
      <c r="CJ168" t="s">
        <v>242</v>
      </c>
      <c r="CK168">
        <v>0</v>
      </c>
      <c r="CL168">
        <v>0</v>
      </c>
      <c r="CM168">
        <v>0</v>
      </c>
      <c r="CN168">
        <v>11</v>
      </c>
      <c r="CO168" t="s">
        <v>214</v>
      </c>
      <c r="CP168" t="s">
        <v>178</v>
      </c>
      <c r="CQ168" t="s">
        <v>243</v>
      </c>
      <c r="CR168">
        <v>1</v>
      </c>
      <c r="CS168">
        <v>0.35</v>
      </c>
      <c r="CT168">
        <v>0.65</v>
      </c>
    </row>
    <row r="169" spans="1:98">
      <c r="A169" t="s">
        <v>38</v>
      </c>
      <c r="B169" t="s">
        <v>39</v>
      </c>
      <c r="C169">
        <v>2</v>
      </c>
      <c r="D169" t="s">
        <v>53</v>
      </c>
      <c r="E169">
        <v>39</v>
      </c>
      <c r="F169" t="s">
        <v>71</v>
      </c>
      <c r="G169">
        <v>4</v>
      </c>
      <c r="H169">
        <v>254</v>
      </c>
      <c r="I169">
        <v>119</v>
      </c>
      <c r="J169">
        <v>46.85</v>
      </c>
      <c r="K169">
        <v>135</v>
      </c>
      <c r="L169">
        <v>53.15</v>
      </c>
      <c r="M169">
        <v>2</v>
      </c>
      <c r="N169">
        <v>0.79</v>
      </c>
      <c r="O169">
        <v>1.48</v>
      </c>
      <c r="P169">
        <v>2</v>
      </c>
      <c r="Q169">
        <v>0.79</v>
      </c>
      <c r="R169">
        <v>1.48</v>
      </c>
      <c r="S169">
        <v>131</v>
      </c>
      <c r="T169">
        <v>51.57</v>
      </c>
      <c r="U169">
        <v>97.04</v>
      </c>
      <c r="V169">
        <v>1</v>
      </c>
      <c r="W169" t="s">
        <v>217</v>
      </c>
      <c r="X169" t="s">
        <v>199</v>
      </c>
      <c r="Y169" t="s">
        <v>232</v>
      </c>
      <c r="Z169">
        <v>19</v>
      </c>
      <c r="AA169">
        <v>7.48</v>
      </c>
      <c r="AB169">
        <v>14.5</v>
      </c>
      <c r="AC169">
        <v>2</v>
      </c>
      <c r="AD169" t="s">
        <v>217</v>
      </c>
      <c r="AE169" t="s">
        <v>171</v>
      </c>
      <c r="AF169" t="s">
        <v>233</v>
      </c>
      <c r="AG169">
        <v>1</v>
      </c>
      <c r="AH169">
        <v>0.39</v>
      </c>
      <c r="AI169">
        <v>0.76</v>
      </c>
      <c r="AJ169">
        <v>3</v>
      </c>
      <c r="AK169" t="s">
        <v>217</v>
      </c>
      <c r="AL169" t="s">
        <v>200</v>
      </c>
      <c r="AM169" t="s">
        <v>234</v>
      </c>
      <c r="AN169">
        <v>47</v>
      </c>
      <c r="AO169">
        <v>18.5</v>
      </c>
      <c r="AP169">
        <v>35.880000000000003</v>
      </c>
      <c r="AQ169">
        <v>4</v>
      </c>
      <c r="AR169" t="s">
        <v>217</v>
      </c>
      <c r="AS169" t="s">
        <v>201</v>
      </c>
      <c r="AT169" t="s">
        <v>235</v>
      </c>
      <c r="AU169">
        <v>57</v>
      </c>
      <c r="AV169">
        <v>22.44</v>
      </c>
      <c r="AW169">
        <v>43.51</v>
      </c>
      <c r="AX169">
        <v>5</v>
      </c>
      <c r="AY169" t="s">
        <v>217</v>
      </c>
      <c r="AZ169" t="s">
        <v>172</v>
      </c>
      <c r="BA169" t="s">
        <v>236</v>
      </c>
      <c r="BB169">
        <v>0</v>
      </c>
      <c r="BC169">
        <v>0</v>
      </c>
      <c r="BD169">
        <v>0</v>
      </c>
      <c r="BE169">
        <v>6</v>
      </c>
      <c r="BF169" t="s">
        <v>214</v>
      </c>
      <c r="BG169" t="s">
        <v>237</v>
      </c>
      <c r="BH169" t="s">
        <v>238</v>
      </c>
      <c r="BI169">
        <v>1</v>
      </c>
      <c r="BJ169">
        <v>0.39</v>
      </c>
      <c r="BK169">
        <v>0.76</v>
      </c>
      <c r="BL169">
        <v>7</v>
      </c>
      <c r="BM169" t="s">
        <v>214</v>
      </c>
      <c r="BN169" t="s">
        <v>174</v>
      </c>
      <c r="BO169" t="s">
        <v>239</v>
      </c>
      <c r="BP169">
        <v>1</v>
      </c>
      <c r="BQ169">
        <v>0.39</v>
      </c>
      <c r="BR169">
        <v>0.76</v>
      </c>
      <c r="BS169">
        <v>8</v>
      </c>
      <c r="BT169" t="s">
        <v>214</v>
      </c>
      <c r="BU169" t="s">
        <v>175</v>
      </c>
      <c r="BV169" t="s">
        <v>240</v>
      </c>
      <c r="BW169">
        <v>1</v>
      </c>
      <c r="BX169">
        <v>0.39</v>
      </c>
      <c r="BY169">
        <v>0.76</v>
      </c>
      <c r="BZ169">
        <v>9</v>
      </c>
      <c r="CA169" t="s">
        <v>217</v>
      </c>
      <c r="CB169" t="s">
        <v>176</v>
      </c>
      <c r="CC169" t="s">
        <v>241</v>
      </c>
      <c r="CD169">
        <v>2</v>
      </c>
      <c r="CE169">
        <v>0.79</v>
      </c>
      <c r="CF169">
        <v>1.53</v>
      </c>
      <c r="CG169">
        <v>10</v>
      </c>
      <c r="CH169" t="s">
        <v>214</v>
      </c>
      <c r="CI169" t="s">
        <v>177</v>
      </c>
      <c r="CJ169" t="s">
        <v>242</v>
      </c>
      <c r="CK169">
        <v>0</v>
      </c>
      <c r="CL169">
        <v>0</v>
      </c>
      <c r="CM169">
        <v>0</v>
      </c>
      <c r="CN169">
        <v>11</v>
      </c>
      <c r="CO169" t="s">
        <v>214</v>
      </c>
      <c r="CP169" t="s">
        <v>178</v>
      </c>
      <c r="CQ169" t="s">
        <v>243</v>
      </c>
      <c r="CR169">
        <v>2</v>
      </c>
      <c r="CS169">
        <v>0.79</v>
      </c>
      <c r="CT169">
        <v>1.53</v>
      </c>
    </row>
    <row r="170" spans="1:98">
      <c r="A170" t="s">
        <v>38</v>
      </c>
      <c r="B170" t="s">
        <v>39</v>
      </c>
      <c r="C170">
        <v>1</v>
      </c>
      <c r="D170" t="s">
        <v>40</v>
      </c>
      <c r="E170">
        <v>40</v>
      </c>
      <c r="F170" t="s">
        <v>72</v>
      </c>
      <c r="G170">
        <v>1</v>
      </c>
      <c r="H170">
        <v>757</v>
      </c>
      <c r="I170">
        <v>388</v>
      </c>
      <c r="J170">
        <v>51.25</v>
      </c>
      <c r="K170">
        <v>369</v>
      </c>
      <c r="L170">
        <v>48.75</v>
      </c>
      <c r="M170">
        <v>4</v>
      </c>
      <c r="N170">
        <v>0.53</v>
      </c>
      <c r="O170">
        <v>1.08</v>
      </c>
      <c r="P170">
        <v>2</v>
      </c>
      <c r="Q170">
        <v>0.26</v>
      </c>
      <c r="R170">
        <v>0.54</v>
      </c>
      <c r="S170">
        <v>363</v>
      </c>
      <c r="T170">
        <v>47.95</v>
      </c>
      <c r="U170">
        <v>98.37</v>
      </c>
      <c r="V170">
        <v>1</v>
      </c>
      <c r="W170" t="s">
        <v>214</v>
      </c>
      <c r="X170" t="s">
        <v>163</v>
      </c>
      <c r="Y170" t="s">
        <v>215</v>
      </c>
      <c r="Z170">
        <v>21</v>
      </c>
      <c r="AA170">
        <v>2.77</v>
      </c>
      <c r="AB170">
        <v>5.79</v>
      </c>
      <c r="AC170">
        <v>2</v>
      </c>
      <c r="AD170" t="s">
        <v>214</v>
      </c>
      <c r="AE170" t="s">
        <v>164</v>
      </c>
      <c r="AF170" t="s">
        <v>216</v>
      </c>
      <c r="AG170">
        <v>5</v>
      </c>
      <c r="AH170">
        <v>0.66</v>
      </c>
      <c r="AI170">
        <v>1.38</v>
      </c>
      <c r="AJ170">
        <v>3</v>
      </c>
      <c r="AK170" t="s">
        <v>217</v>
      </c>
      <c r="AL170" t="s">
        <v>165</v>
      </c>
      <c r="AM170" t="s">
        <v>218</v>
      </c>
      <c r="AN170">
        <v>162</v>
      </c>
      <c r="AO170">
        <v>21.4</v>
      </c>
      <c r="AP170">
        <v>44.63</v>
      </c>
      <c r="AQ170">
        <v>4</v>
      </c>
      <c r="AR170" t="s">
        <v>214</v>
      </c>
      <c r="AS170" t="s">
        <v>166</v>
      </c>
      <c r="AT170" t="s">
        <v>219</v>
      </c>
      <c r="AU170">
        <v>0</v>
      </c>
      <c r="AV170">
        <v>0</v>
      </c>
      <c r="AW170">
        <v>0</v>
      </c>
      <c r="AX170">
        <v>5</v>
      </c>
      <c r="AY170" t="s">
        <v>214</v>
      </c>
      <c r="AZ170" t="s">
        <v>167</v>
      </c>
      <c r="BA170" t="s">
        <v>220</v>
      </c>
      <c r="BB170">
        <v>0</v>
      </c>
      <c r="BC170">
        <v>0</v>
      </c>
      <c r="BD170">
        <v>0</v>
      </c>
      <c r="BE170">
        <v>6</v>
      </c>
      <c r="BF170" t="s">
        <v>214</v>
      </c>
      <c r="BG170" t="s">
        <v>168</v>
      </c>
      <c r="BH170" t="s">
        <v>221</v>
      </c>
      <c r="BI170">
        <v>10</v>
      </c>
      <c r="BJ170">
        <v>1.32</v>
      </c>
      <c r="BK170">
        <v>2.75</v>
      </c>
      <c r="BL170">
        <v>7</v>
      </c>
      <c r="BM170" t="s">
        <v>214</v>
      </c>
      <c r="BN170" t="s">
        <v>169</v>
      </c>
      <c r="BO170" t="s">
        <v>222</v>
      </c>
      <c r="BP170">
        <v>5</v>
      </c>
      <c r="BQ170">
        <v>0.66</v>
      </c>
      <c r="BR170">
        <v>1.38</v>
      </c>
      <c r="BS170">
        <v>8</v>
      </c>
      <c r="BT170" t="s">
        <v>214</v>
      </c>
      <c r="BU170" t="s">
        <v>170</v>
      </c>
      <c r="BV170" t="s">
        <v>223</v>
      </c>
      <c r="BW170">
        <v>160</v>
      </c>
      <c r="BX170">
        <v>21.14</v>
      </c>
      <c r="BY170">
        <v>44.08</v>
      </c>
    </row>
    <row r="171" spans="1:98">
      <c r="A171" t="s">
        <v>38</v>
      </c>
      <c r="B171" t="s">
        <v>39</v>
      </c>
      <c r="C171">
        <v>1</v>
      </c>
      <c r="D171" t="s">
        <v>40</v>
      </c>
      <c r="E171">
        <v>40</v>
      </c>
      <c r="F171" t="s">
        <v>72</v>
      </c>
      <c r="G171">
        <v>2</v>
      </c>
      <c r="H171">
        <v>1283</v>
      </c>
      <c r="I171">
        <v>823</v>
      </c>
      <c r="J171">
        <v>64.150000000000006</v>
      </c>
      <c r="K171">
        <v>460</v>
      </c>
      <c r="L171">
        <v>35.85</v>
      </c>
      <c r="M171">
        <v>5</v>
      </c>
      <c r="N171">
        <v>0.39</v>
      </c>
      <c r="O171">
        <v>1.0900000000000001</v>
      </c>
      <c r="P171">
        <v>2</v>
      </c>
      <c r="Q171">
        <v>0.16</v>
      </c>
      <c r="R171">
        <v>0.43</v>
      </c>
      <c r="S171">
        <v>453</v>
      </c>
      <c r="T171">
        <v>35.31</v>
      </c>
      <c r="U171">
        <v>98.48</v>
      </c>
      <c r="V171">
        <v>1</v>
      </c>
      <c r="W171" t="s">
        <v>214</v>
      </c>
      <c r="X171" t="s">
        <v>163</v>
      </c>
      <c r="Y171" t="s">
        <v>215</v>
      </c>
      <c r="Z171">
        <v>40</v>
      </c>
      <c r="AA171">
        <v>3.12</v>
      </c>
      <c r="AB171">
        <v>8.83</v>
      </c>
      <c r="AC171">
        <v>2</v>
      </c>
      <c r="AD171" t="s">
        <v>214</v>
      </c>
      <c r="AE171" t="s">
        <v>164</v>
      </c>
      <c r="AF171" t="s">
        <v>216</v>
      </c>
      <c r="AG171">
        <v>10</v>
      </c>
      <c r="AH171">
        <v>0.78</v>
      </c>
      <c r="AI171">
        <v>2.21</v>
      </c>
      <c r="AJ171">
        <v>3</v>
      </c>
      <c r="AK171" t="s">
        <v>217</v>
      </c>
      <c r="AL171" t="s">
        <v>165</v>
      </c>
      <c r="AM171" t="s">
        <v>218</v>
      </c>
      <c r="AN171">
        <v>234</v>
      </c>
      <c r="AO171">
        <v>18.239999999999998</v>
      </c>
      <c r="AP171">
        <v>51.66</v>
      </c>
      <c r="AQ171">
        <v>4</v>
      </c>
      <c r="AR171" t="s">
        <v>214</v>
      </c>
      <c r="AS171" t="s">
        <v>166</v>
      </c>
      <c r="AT171" t="s">
        <v>219</v>
      </c>
      <c r="AU171">
        <v>6</v>
      </c>
      <c r="AV171">
        <v>0.47</v>
      </c>
      <c r="AW171">
        <v>1.32</v>
      </c>
      <c r="AX171">
        <v>5</v>
      </c>
      <c r="AY171" t="s">
        <v>214</v>
      </c>
      <c r="AZ171" t="s">
        <v>167</v>
      </c>
      <c r="BA171" t="s">
        <v>220</v>
      </c>
      <c r="BB171">
        <v>2</v>
      </c>
      <c r="BC171">
        <v>0.16</v>
      </c>
      <c r="BD171">
        <v>0.44</v>
      </c>
      <c r="BE171">
        <v>6</v>
      </c>
      <c r="BF171" t="s">
        <v>214</v>
      </c>
      <c r="BG171" t="s">
        <v>168</v>
      </c>
      <c r="BH171" t="s">
        <v>221</v>
      </c>
      <c r="BI171">
        <v>40</v>
      </c>
      <c r="BJ171">
        <v>3.12</v>
      </c>
      <c r="BK171">
        <v>8.83</v>
      </c>
      <c r="BL171">
        <v>7</v>
      </c>
      <c r="BM171" t="s">
        <v>214</v>
      </c>
      <c r="BN171" t="s">
        <v>169</v>
      </c>
      <c r="BO171" t="s">
        <v>222</v>
      </c>
      <c r="BP171">
        <v>2</v>
      </c>
      <c r="BQ171">
        <v>0.16</v>
      </c>
      <c r="BR171">
        <v>0.44</v>
      </c>
      <c r="BS171">
        <v>8</v>
      </c>
      <c r="BT171" t="s">
        <v>214</v>
      </c>
      <c r="BU171" t="s">
        <v>170</v>
      </c>
      <c r="BV171" t="s">
        <v>223</v>
      </c>
      <c r="BW171">
        <v>119</v>
      </c>
      <c r="BX171">
        <v>9.2799999999999994</v>
      </c>
      <c r="BY171">
        <v>26.27</v>
      </c>
    </row>
    <row r="172" spans="1:98">
      <c r="A172" t="s">
        <v>38</v>
      </c>
      <c r="B172" t="s">
        <v>39</v>
      </c>
      <c r="C172">
        <v>1</v>
      </c>
      <c r="D172" t="s">
        <v>40</v>
      </c>
      <c r="E172">
        <v>40</v>
      </c>
      <c r="F172" t="s">
        <v>72</v>
      </c>
      <c r="G172">
        <v>3</v>
      </c>
      <c r="H172">
        <v>83</v>
      </c>
      <c r="I172">
        <v>19</v>
      </c>
      <c r="J172">
        <v>22.89</v>
      </c>
      <c r="K172">
        <v>64</v>
      </c>
      <c r="L172">
        <v>77.11</v>
      </c>
      <c r="M172">
        <v>0</v>
      </c>
      <c r="N172">
        <v>0</v>
      </c>
      <c r="O172">
        <v>0</v>
      </c>
      <c r="P172">
        <v>5</v>
      </c>
      <c r="Q172">
        <v>6.02</v>
      </c>
      <c r="R172">
        <v>7.81</v>
      </c>
      <c r="S172">
        <v>59</v>
      </c>
      <c r="T172">
        <v>71.08</v>
      </c>
      <c r="U172">
        <v>92.19</v>
      </c>
      <c r="V172">
        <v>1</v>
      </c>
      <c r="W172" t="s">
        <v>214</v>
      </c>
      <c r="X172" t="s">
        <v>163</v>
      </c>
      <c r="Y172" t="s">
        <v>215</v>
      </c>
      <c r="Z172">
        <v>6</v>
      </c>
      <c r="AA172">
        <v>7.23</v>
      </c>
      <c r="AB172">
        <v>10.17</v>
      </c>
      <c r="AC172">
        <v>2</v>
      </c>
      <c r="AD172" t="s">
        <v>214</v>
      </c>
      <c r="AE172" t="s">
        <v>164</v>
      </c>
      <c r="AF172" t="s">
        <v>216</v>
      </c>
      <c r="AG172">
        <v>0</v>
      </c>
      <c r="AH172">
        <v>0</v>
      </c>
      <c r="AI172">
        <v>0</v>
      </c>
      <c r="AJ172">
        <v>3</v>
      </c>
      <c r="AK172" t="s">
        <v>217</v>
      </c>
      <c r="AL172" t="s">
        <v>165</v>
      </c>
      <c r="AM172" t="s">
        <v>218</v>
      </c>
      <c r="AN172">
        <v>42</v>
      </c>
      <c r="AO172">
        <v>50.6</v>
      </c>
      <c r="AP172">
        <v>71.19</v>
      </c>
      <c r="AQ172">
        <v>4</v>
      </c>
      <c r="AR172" t="s">
        <v>214</v>
      </c>
      <c r="AS172" t="s">
        <v>166</v>
      </c>
      <c r="AT172" t="s">
        <v>219</v>
      </c>
      <c r="AU172">
        <v>0</v>
      </c>
      <c r="AV172">
        <v>0</v>
      </c>
      <c r="AW172">
        <v>0</v>
      </c>
      <c r="AX172">
        <v>5</v>
      </c>
      <c r="AY172" t="s">
        <v>214</v>
      </c>
      <c r="AZ172" t="s">
        <v>167</v>
      </c>
      <c r="BA172" t="s">
        <v>220</v>
      </c>
      <c r="BB172">
        <v>0</v>
      </c>
      <c r="BC172">
        <v>0</v>
      </c>
      <c r="BD172">
        <v>0</v>
      </c>
      <c r="BE172">
        <v>6</v>
      </c>
      <c r="BF172" t="s">
        <v>214</v>
      </c>
      <c r="BG172" t="s">
        <v>168</v>
      </c>
      <c r="BH172" t="s">
        <v>221</v>
      </c>
      <c r="BI172">
        <v>0</v>
      </c>
      <c r="BJ172">
        <v>0</v>
      </c>
      <c r="BK172">
        <v>0</v>
      </c>
      <c r="BL172">
        <v>7</v>
      </c>
      <c r="BM172" t="s">
        <v>214</v>
      </c>
      <c r="BN172" t="s">
        <v>169</v>
      </c>
      <c r="BO172" t="s">
        <v>222</v>
      </c>
      <c r="BP172">
        <v>0</v>
      </c>
      <c r="BQ172">
        <v>0</v>
      </c>
      <c r="BR172">
        <v>0</v>
      </c>
      <c r="BS172">
        <v>8</v>
      </c>
      <c r="BT172" t="s">
        <v>214</v>
      </c>
      <c r="BU172" t="s">
        <v>170</v>
      </c>
      <c r="BV172" t="s">
        <v>223</v>
      </c>
      <c r="BW172">
        <v>11</v>
      </c>
      <c r="BX172">
        <v>13.25</v>
      </c>
      <c r="BY172">
        <v>18.64</v>
      </c>
    </row>
    <row r="173" spans="1:98">
      <c r="A173" t="s">
        <v>38</v>
      </c>
      <c r="B173" t="s">
        <v>39</v>
      </c>
      <c r="C173">
        <v>1</v>
      </c>
      <c r="D173" t="s">
        <v>40</v>
      </c>
      <c r="E173">
        <v>40</v>
      </c>
      <c r="F173" t="s">
        <v>72</v>
      </c>
      <c r="G173">
        <v>4</v>
      </c>
      <c r="H173">
        <v>227</v>
      </c>
      <c r="I173">
        <v>90</v>
      </c>
      <c r="J173">
        <v>39.65</v>
      </c>
      <c r="K173">
        <v>137</v>
      </c>
      <c r="L173">
        <v>60.35</v>
      </c>
      <c r="M173">
        <v>1</v>
      </c>
      <c r="N173">
        <v>0.44</v>
      </c>
      <c r="O173">
        <v>0.73</v>
      </c>
      <c r="P173">
        <v>1</v>
      </c>
      <c r="Q173">
        <v>0.44</v>
      </c>
      <c r="R173">
        <v>0.73</v>
      </c>
      <c r="S173">
        <v>135</v>
      </c>
      <c r="T173">
        <v>59.47</v>
      </c>
      <c r="U173">
        <v>98.54</v>
      </c>
      <c r="V173">
        <v>1</v>
      </c>
      <c r="W173" t="s">
        <v>214</v>
      </c>
      <c r="X173" t="s">
        <v>163</v>
      </c>
      <c r="Y173" t="s">
        <v>215</v>
      </c>
      <c r="Z173">
        <v>14</v>
      </c>
      <c r="AA173">
        <v>6.17</v>
      </c>
      <c r="AB173">
        <v>10.37</v>
      </c>
      <c r="AC173">
        <v>2</v>
      </c>
      <c r="AD173" t="s">
        <v>214</v>
      </c>
      <c r="AE173" t="s">
        <v>164</v>
      </c>
      <c r="AF173" t="s">
        <v>216</v>
      </c>
      <c r="AG173">
        <v>0</v>
      </c>
      <c r="AH173">
        <v>0</v>
      </c>
      <c r="AI173">
        <v>0</v>
      </c>
      <c r="AJ173">
        <v>3</v>
      </c>
      <c r="AK173" t="s">
        <v>217</v>
      </c>
      <c r="AL173" t="s">
        <v>165</v>
      </c>
      <c r="AM173" t="s">
        <v>218</v>
      </c>
      <c r="AN173">
        <v>71</v>
      </c>
      <c r="AO173">
        <v>31.28</v>
      </c>
      <c r="AP173">
        <v>52.59</v>
      </c>
      <c r="AQ173">
        <v>4</v>
      </c>
      <c r="AR173" t="s">
        <v>214</v>
      </c>
      <c r="AS173" t="s">
        <v>166</v>
      </c>
      <c r="AT173" t="s">
        <v>219</v>
      </c>
      <c r="AU173">
        <v>0</v>
      </c>
      <c r="AV173">
        <v>0</v>
      </c>
      <c r="AW173">
        <v>0</v>
      </c>
      <c r="AX173">
        <v>5</v>
      </c>
      <c r="AY173" t="s">
        <v>214</v>
      </c>
      <c r="AZ173" t="s">
        <v>167</v>
      </c>
      <c r="BA173" t="s">
        <v>220</v>
      </c>
      <c r="BB173">
        <v>0</v>
      </c>
      <c r="BC173">
        <v>0</v>
      </c>
      <c r="BD173">
        <v>0</v>
      </c>
      <c r="BE173">
        <v>6</v>
      </c>
      <c r="BF173" t="s">
        <v>214</v>
      </c>
      <c r="BG173" t="s">
        <v>168</v>
      </c>
      <c r="BH173" t="s">
        <v>221</v>
      </c>
      <c r="BI173">
        <v>30</v>
      </c>
      <c r="BJ173">
        <v>13.22</v>
      </c>
      <c r="BK173">
        <v>22.22</v>
      </c>
      <c r="BL173">
        <v>7</v>
      </c>
      <c r="BM173" t="s">
        <v>214</v>
      </c>
      <c r="BN173" t="s">
        <v>169</v>
      </c>
      <c r="BO173" t="s">
        <v>222</v>
      </c>
      <c r="BP173">
        <v>3</v>
      </c>
      <c r="BQ173">
        <v>1.32</v>
      </c>
      <c r="BR173">
        <v>2.2200000000000002</v>
      </c>
      <c r="BS173">
        <v>8</v>
      </c>
      <c r="BT173" t="s">
        <v>214</v>
      </c>
      <c r="BU173" t="s">
        <v>170</v>
      </c>
      <c r="BV173" t="s">
        <v>223</v>
      </c>
      <c r="BW173">
        <v>17</v>
      </c>
      <c r="BX173">
        <v>7.49</v>
      </c>
      <c r="BY173">
        <v>12.59</v>
      </c>
    </row>
    <row r="174" spans="1:98">
      <c r="A174" t="s">
        <v>38</v>
      </c>
      <c r="B174" t="s">
        <v>39</v>
      </c>
      <c r="C174">
        <v>1</v>
      </c>
      <c r="D174" t="s">
        <v>40</v>
      </c>
      <c r="E174">
        <v>40</v>
      </c>
      <c r="F174" t="s">
        <v>72</v>
      </c>
      <c r="G174">
        <v>5</v>
      </c>
      <c r="H174">
        <v>463</v>
      </c>
      <c r="I174">
        <v>288</v>
      </c>
      <c r="J174">
        <v>62.2</v>
      </c>
      <c r="K174">
        <v>175</v>
      </c>
      <c r="L174">
        <v>37.799999999999997</v>
      </c>
      <c r="M174">
        <v>0</v>
      </c>
      <c r="N174">
        <v>0</v>
      </c>
      <c r="O174">
        <v>0</v>
      </c>
      <c r="P174">
        <v>1</v>
      </c>
      <c r="Q174">
        <v>0.22</v>
      </c>
      <c r="R174">
        <v>0.56999999999999995</v>
      </c>
      <c r="S174">
        <v>174</v>
      </c>
      <c r="T174">
        <v>37.58</v>
      </c>
      <c r="U174">
        <v>99.43</v>
      </c>
      <c r="V174">
        <v>1</v>
      </c>
      <c r="W174" t="s">
        <v>214</v>
      </c>
      <c r="X174" t="s">
        <v>163</v>
      </c>
      <c r="Y174" t="s">
        <v>215</v>
      </c>
      <c r="Z174">
        <v>14</v>
      </c>
      <c r="AA174">
        <v>3.02</v>
      </c>
      <c r="AB174">
        <v>8.0500000000000007</v>
      </c>
      <c r="AC174">
        <v>2</v>
      </c>
      <c r="AD174" t="s">
        <v>214</v>
      </c>
      <c r="AE174" t="s">
        <v>164</v>
      </c>
      <c r="AF174" t="s">
        <v>216</v>
      </c>
      <c r="AG174">
        <v>1</v>
      </c>
      <c r="AH174">
        <v>0.22</v>
      </c>
      <c r="AI174">
        <v>0.56999999999999995</v>
      </c>
      <c r="AJ174">
        <v>3</v>
      </c>
      <c r="AK174" t="s">
        <v>217</v>
      </c>
      <c r="AL174" t="s">
        <v>165</v>
      </c>
      <c r="AM174" t="s">
        <v>218</v>
      </c>
      <c r="AN174">
        <v>118</v>
      </c>
      <c r="AO174">
        <v>25.49</v>
      </c>
      <c r="AP174">
        <v>67.819999999999993</v>
      </c>
      <c r="AQ174">
        <v>4</v>
      </c>
      <c r="AR174" t="s">
        <v>214</v>
      </c>
      <c r="AS174" t="s">
        <v>166</v>
      </c>
      <c r="AT174" t="s">
        <v>219</v>
      </c>
      <c r="AU174">
        <v>0</v>
      </c>
      <c r="AV174">
        <v>0</v>
      </c>
      <c r="AW174">
        <v>0</v>
      </c>
      <c r="AX174">
        <v>5</v>
      </c>
      <c r="AY174" t="s">
        <v>214</v>
      </c>
      <c r="AZ174" t="s">
        <v>167</v>
      </c>
      <c r="BA174" t="s">
        <v>220</v>
      </c>
      <c r="BB174">
        <v>0</v>
      </c>
      <c r="BC174">
        <v>0</v>
      </c>
      <c r="BD174">
        <v>0</v>
      </c>
      <c r="BE174">
        <v>6</v>
      </c>
      <c r="BF174" t="s">
        <v>214</v>
      </c>
      <c r="BG174" t="s">
        <v>168</v>
      </c>
      <c r="BH174" t="s">
        <v>221</v>
      </c>
      <c r="BI174">
        <v>21</v>
      </c>
      <c r="BJ174">
        <v>4.54</v>
      </c>
      <c r="BK174">
        <v>12.07</v>
      </c>
      <c r="BL174">
        <v>7</v>
      </c>
      <c r="BM174" t="s">
        <v>214</v>
      </c>
      <c r="BN174" t="s">
        <v>169</v>
      </c>
      <c r="BO174" t="s">
        <v>222</v>
      </c>
      <c r="BP174">
        <v>0</v>
      </c>
      <c r="BQ174">
        <v>0</v>
      </c>
      <c r="BR174">
        <v>0</v>
      </c>
      <c r="BS174">
        <v>8</v>
      </c>
      <c r="BT174" t="s">
        <v>214</v>
      </c>
      <c r="BU174" t="s">
        <v>170</v>
      </c>
      <c r="BV174" t="s">
        <v>223</v>
      </c>
      <c r="BW174">
        <v>20</v>
      </c>
      <c r="BX174">
        <v>4.32</v>
      </c>
      <c r="BY174">
        <v>11.49</v>
      </c>
    </row>
    <row r="175" spans="1:98">
      <c r="A175" t="s">
        <v>38</v>
      </c>
      <c r="B175" t="s">
        <v>39</v>
      </c>
      <c r="C175">
        <v>2</v>
      </c>
      <c r="D175" t="s">
        <v>53</v>
      </c>
      <c r="E175">
        <v>41</v>
      </c>
      <c r="F175" t="s">
        <v>73</v>
      </c>
      <c r="G175">
        <v>1</v>
      </c>
      <c r="H175">
        <v>416</v>
      </c>
      <c r="I175">
        <v>59</v>
      </c>
      <c r="J175">
        <v>14.18</v>
      </c>
      <c r="K175">
        <v>357</v>
      </c>
      <c r="L175">
        <v>85.82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357</v>
      </c>
      <c r="T175">
        <v>85.82</v>
      </c>
      <c r="U175">
        <v>100</v>
      </c>
      <c r="V175">
        <v>1</v>
      </c>
      <c r="W175" t="s">
        <v>217</v>
      </c>
      <c r="X175" t="s">
        <v>199</v>
      </c>
      <c r="Y175" t="s">
        <v>232</v>
      </c>
      <c r="Z175">
        <v>265</v>
      </c>
      <c r="AA175">
        <v>63.7</v>
      </c>
      <c r="AB175">
        <v>74.23</v>
      </c>
      <c r="AC175">
        <v>2</v>
      </c>
      <c r="AD175" t="s">
        <v>217</v>
      </c>
      <c r="AE175" t="s">
        <v>171</v>
      </c>
      <c r="AF175" t="s">
        <v>233</v>
      </c>
      <c r="AG175">
        <v>2</v>
      </c>
      <c r="AH175">
        <v>0.48</v>
      </c>
      <c r="AI175">
        <v>0.56000000000000005</v>
      </c>
      <c r="AJ175">
        <v>3</v>
      </c>
      <c r="AK175" t="s">
        <v>217</v>
      </c>
      <c r="AL175" t="s">
        <v>200</v>
      </c>
      <c r="AM175" t="s">
        <v>234</v>
      </c>
      <c r="AN175">
        <v>84</v>
      </c>
      <c r="AO175">
        <v>20.190000000000001</v>
      </c>
      <c r="AP175">
        <v>23.53</v>
      </c>
      <c r="AQ175">
        <v>4</v>
      </c>
      <c r="AR175" t="s">
        <v>217</v>
      </c>
      <c r="AS175" t="s">
        <v>201</v>
      </c>
      <c r="AT175" t="s">
        <v>235</v>
      </c>
      <c r="AU175">
        <v>5</v>
      </c>
      <c r="AV175">
        <v>1.2</v>
      </c>
      <c r="AW175">
        <v>1.4</v>
      </c>
      <c r="AX175">
        <v>5</v>
      </c>
      <c r="AY175" t="s">
        <v>217</v>
      </c>
      <c r="AZ175" t="s">
        <v>172</v>
      </c>
      <c r="BA175" t="s">
        <v>236</v>
      </c>
      <c r="BB175">
        <v>0</v>
      </c>
      <c r="BC175">
        <v>0</v>
      </c>
      <c r="BD175">
        <v>0</v>
      </c>
      <c r="BE175">
        <v>6</v>
      </c>
      <c r="BF175" t="s">
        <v>214</v>
      </c>
      <c r="BG175" t="s">
        <v>237</v>
      </c>
      <c r="BH175" t="s">
        <v>238</v>
      </c>
      <c r="BI175">
        <v>0</v>
      </c>
      <c r="BJ175">
        <v>0</v>
      </c>
      <c r="BK175">
        <v>0</v>
      </c>
      <c r="BL175">
        <v>7</v>
      </c>
      <c r="BM175" t="s">
        <v>214</v>
      </c>
      <c r="BN175" t="s">
        <v>174</v>
      </c>
      <c r="BO175" t="s">
        <v>239</v>
      </c>
      <c r="BP175">
        <v>0</v>
      </c>
      <c r="BQ175">
        <v>0</v>
      </c>
      <c r="BR175">
        <v>0</v>
      </c>
      <c r="BS175">
        <v>8</v>
      </c>
      <c r="BT175" t="s">
        <v>214</v>
      </c>
      <c r="BU175" t="s">
        <v>175</v>
      </c>
      <c r="BV175" t="s">
        <v>240</v>
      </c>
      <c r="BW175">
        <v>0</v>
      </c>
      <c r="BX175">
        <v>0</v>
      </c>
      <c r="BY175">
        <v>0</v>
      </c>
      <c r="BZ175">
        <v>9</v>
      </c>
      <c r="CA175" t="s">
        <v>217</v>
      </c>
      <c r="CB175" t="s">
        <v>176</v>
      </c>
      <c r="CC175" t="s">
        <v>241</v>
      </c>
      <c r="CD175">
        <v>0</v>
      </c>
      <c r="CE175">
        <v>0</v>
      </c>
      <c r="CF175">
        <v>0</v>
      </c>
      <c r="CG175">
        <v>10</v>
      </c>
      <c r="CH175" t="s">
        <v>214</v>
      </c>
      <c r="CI175" t="s">
        <v>177</v>
      </c>
      <c r="CJ175" t="s">
        <v>242</v>
      </c>
      <c r="CK175">
        <v>1</v>
      </c>
      <c r="CL175">
        <v>0.24</v>
      </c>
      <c r="CM175">
        <v>0.28000000000000003</v>
      </c>
      <c r="CN175">
        <v>11</v>
      </c>
      <c r="CO175" t="s">
        <v>214</v>
      </c>
      <c r="CP175" t="s">
        <v>178</v>
      </c>
      <c r="CQ175" t="s">
        <v>243</v>
      </c>
      <c r="CR175">
        <v>0</v>
      </c>
      <c r="CS175">
        <v>0</v>
      </c>
      <c r="CT175">
        <v>0</v>
      </c>
    </row>
    <row r="176" spans="1:98">
      <c r="A176" t="s">
        <v>38</v>
      </c>
      <c r="B176" t="s">
        <v>39</v>
      </c>
      <c r="C176">
        <v>1</v>
      </c>
      <c r="D176" t="s">
        <v>40</v>
      </c>
      <c r="E176">
        <v>42</v>
      </c>
      <c r="F176" t="s">
        <v>74</v>
      </c>
      <c r="G176">
        <v>1</v>
      </c>
      <c r="H176">
        <v>313</v>
      </c>
      <c r="I176">
        <v>124</v>
      </c>
      <c r="J176">
        <v>39.619999999999997</v>
      </c>
      <c r="K176">
        <v>189</v>
      </c>
      <c r="L176">
        <v>60.38</v>
      </c>
      <c r="M176">
        <v>1</v>
      </c>
      <c r="N176">
        <v>0.32</v>
      </c>
      <c r="O176">
        <v>0.53</v>
      </c>
      <c r="P176">
        <v>1</v>
      </c>
      <c r="Q176">
        <v>0.32</v>
      </c>
      <c r="R176">
        <v>0.53</v>
      </c>
      <c r="S176">
        <v>187</v>
      </c>
      <c r="T176">
        <v>59.74</v>
      </c>
      <c r="U176">
        <v>98.94</v>
      </c>
      <c r="V176">
        <v>1</v>
      </c>
      <c r="W176" t="s">
        <v>214</v>
      </c>
      <c r="X176" t="s">
        <v>163</v>
      </c>
      <c r="Y176" t="s">
        <v>215</v>
      </c>
      <c r="Z176">
        <v>105</v>
      </c>
      <c r="AA176">
        <v>33.549999999999997</v>
      </c>
      <c r="AB176">
        <v>56.15</v>
      </c>
      <c r="AC176">
        <v>2</v>
      </c>
      <c r="AD176" t="s">
        <v>214</v>
      </c>
      <c r="AE176" t="s">
        <v>164</v>
      </c>
      <c r="AF176" t="s">
        <v>216</v>
      </c>
      <c r="AG176">
        <v>1</v>
      </c>
      <c r="AH176">
        <v>0.32</v>
      </c>
      <c r="AI176">
        <v>0.53</v>
      </c>
      <c r="AJ176">
        <v>3</v>
      </c>
      <c r="AK176" t="s">
        <v>217</v>
      </c>
      <c r="AL176" t="s">
        <v>165</v>
      </c>
      <c r="AM176" t="s">
        <v>218</v>
      </c>
      <c r="AN176">
        <v>26</v>
      </c>
      <c r="AO176">
        <v>8.31</v>
      </c>
      <c r="AP176">
        <v>13.9</v>
      </c>
      <c r="AQ176">
        <v>4</v>
      </c>
      <c r="AR176" t="s">
        <v>214</v>
      </c>
      <c r="AS176" t="s">
        <v>166</v>
      </c>
      <c r="AT176" t="s">
        <v>219</v>
      </c>
      <c r="AU176">
        <v>0</v>
      </c>
      <c r="AV176">
        <v>0</v>
      </c>
      <c r="AW176">
        <v>0</v>
      </c>
      <c r="AX176">
        <v>5</v>
      </c>
      <c r="AY176" t="s">
        <v>214</v>
      </c>
      <c r="AZ176" t="s">
        <v>167</v>
      </c>
      <c r="BA176" t="s">
        <v>220</v>
      </c>
      <c r="BB176">
        <v>0</v>
      </c>
      <c r="BC176">
        <v>0</v>
      </c>
      <c r="BD176">
        <v>0</v>
      </c>
      <c r="BE176">
        <v>6</v>
      </c>
      <c r="BF176" t="s">
        <v>214</v>
      </c>
      <c r="BG176" t="s">
        <v>168</v>
      </c>
      <c r="BH176" t="s">
        <v>221</v>
      </c>
      <c r="BI176">
        <v>28</v>
      </c>
      <c r="BJ176">
        <v>8.9499999999999993</v>
      </c>
      <c r="BK176">
        <v>14.97</v>
      </c>
      <c r="BL176">
        <v>7</v>
      </c>
      <c r="BM176" t="s">
        <v>214</v>
      </c>
      <c r="BN176" t="s">
        <v>169</v>
      </c>
      <c r="BO176" t="s">
        <v>222</v>
      </c>
      <c r="BP176">
        <v>0</v>
      </c>
      <c r="BQ176">
        <v>0</v>
      </c>
      <c r="BR176">
        <v>0</v>
      </c>
      <c r="BS176">
        <v>8</v>
      </c>
      <c r="BT176" t="s">
        <v>214</v>
      </c>
      <c r="BU176" t="s">
        <v>170</v>
      </c>
      <c r="BV176" t="s">
        <v>223</v>
      </c>
      <c r="BW176">
        <v>27</v>
      </c>
      <c r="BX176">
        <v>8.6300000000000008</v>
      </c>
      <c r="BY176">
        <v>14.44</v>
      </c>
    </row>
    <row r="177" spans="1:98">
      <c r="A177" t="s">
        <v>38</v>
      </c>
      <c r="B177" t="s">
        <v>39</v>
      </c>
      <c r="C177">
        <v>1</v>
      </c>
      <c r="D177" t="s">
        <v>40</v>
      </c>
      <c r="E177">
        <v>42</v>
      </c>
      <c r="F177" t="s">
        <v>74</v>
      </c>
      <c r="G177">
        <v>2</v>
      </c>
      <c r="H177">
        <v>174</v>
      </c>
      <c r="I177">
        <v>66</v>
      </c>
      <c r="J177">
        <v>37.93</v>
      </c>
      <c r="K177">
        <v>108</v>
      </c>
      <c r="L177">
        <v>62.07</v>
      </c>
      <c r="M177">
        <v>2</v>
      </c>
      <c r="N177">
        <v>1.1499999999999999</v>
      </c>
      <c r="O177">
        <v>1.85</v>
      </c>
      <c r="P177">
        <v>3</v>
      </c>
      <c r="Q177">
        <v>1.72</v>
      </c>
      <c r="R177">
        <v>2.78</v>
      </c>
      <c r="S177">
        <v>103</v>
      </c>
      <c r="T177">
        <v>59.2</v>
      </c>
      <c r="U177">
        <v>95.37</v>
      </c>
      <c r="V177">
        <v>1</v>
      </c>
      <c r="W177" t="s">
        <v>214</v>
      </c>
      <c r="X177" t="s">
        <v>163</v>
      </c>
      <c r="Y177" t="s">
        <v>215</v>
      </c>
      <c r="Z177">
        <v>28</v>
      </c>
      <c r="AA177">
        <v>16.09</v>
      </c>
      <c r="AB177">
        <v>27.18</v>
      </c>
      <c r="AC177">
        <v>2</v>
      </c>
      <c r="AD177" t="s">
        <v>214</v>
      </c>
      <c r="AE177" t="s">
        <v>164</v>
      </c>
      <c r="AF177" t="s">
        <v>216</v>
      </c>
      <c r="AG177">
        <v>0</v>
      </c>
      <c r="AH177">
        <v>0</v>
      </c>
      <c r="AI177">
        <v>0</v>
      </c>
      <c r="AJ177">
        <v>3</v>
      </c>
      <c r="AK177" t="s">
        <v>217</v>
      </c>
      <c r="AL177" t="s">
        <v>165</v>
      </c>
      <c r="AM177" t="s">
        <v>218</v>
      </c>
      <c r="AN177">
        <v>56</v>
      </c>
      <c r="AO177">
        <v>32.18</v>
      </c>
      <c r="AP177">
        <v>54.37</v>
      </c>
      <c r="AQ177">
        <v>4</v>
      </c>
      <c r="AR177" t="s">
        <v>214</v>
      </c>
      <c r="AS177" t="s">
        <v>166</v>
      </c>
      <c r="AT177" t="s">
        <v>219</v>
      </c>
      <c r="AU177">
        <v>0</v>
      </c>
      <c r="AV177">
        <v>0</v>
      </c>
      <c r="AW177">
        <v>0</v>
      </c>
      <c r="AX177">
        <v>5</v>
      </c>
      <c r="AY177" t="s">
        <v>214</v>
      </c>
      <c r="AZ177" t="s">
        <v>167</v>
      </c>
      <c r="BA177" t="s">
        <v>220</v>
      </c>
      <c r="BB177">
        <v>0</v>
      </c>
      <c r="BC177">
        <v>0</v>
      </c>
      <c r="BD177">
        <v>0</v>
      </c>
      <c r="BE177">
        <v>6</v>
      </c>
      <c r="BF177" t="s">
        <v>214</v>
      </c>
      <c r="BG177" t="s">
        <v>168</v>
      </c>
      <c r="BH177" t="s">
        <v>221</v>
      </c>
      <c r="BI177">
        <v>14</v>
      </c>
      <c r="BJ177">
        <v>8.0500000000000007</v>
      </c>
      <c r="BK177">
        <v>13.59</v>
      </c>
      <c r="BL177">
        <v>7</v>
      </c>
      <c r="BM177" t="s">
        <v>214</v>
      </c>
      <c r="BN177" t="s">
        <v>169</v>
      </c>
      <c r="BO177" t="s">
        <v>222</v>
      </c>
      <c r="BP177">
        <v>0</v>
      </c>
      <c r="BQ177">
        <v>0</v>
      </c>
      <c r="BR177">
        <v>0</v>
      </c>
      <c r="BS177">
        <v>8</v>
      </c>
      <c r="BT177" t="s">
        <v>214</v>
      </c>
      <c r="BU177" t="s">
        <v>170</v>
      </c>
      <c r="BV177" t="s">
        <v>223</v>
      </c>
      <c r="BW177">
        <v>5</v>
      </c>
      <c r="BX177">
        <v>2.87</v>
      </c>
      <c r="BY177">
        <v>4.8499999999999996</v>
      </c>
    </row>
    <row r="178" spans="1:98">
      <c r="A178" t="s">
        <v>38</v>
      </c>
      <c r="B178" t="s">
        <v>39</v>
      </c>
      <c r="C178">
        <v>2</v>
      </c>
      <c r="D178" t="s">
        <v>53</v>
      </c>
      <c r="E178">
        <v>43</v>
      </c>
      <c r="F178" t="s">
        <v>75</v>
      </c>
      <c r="G178">
        <v>1</v>
      </c>
      <c r="H178">
        <v>237</v>
      </c>
      <c r="I178">
        <v>41</v>
      </c>
      <c r="J178">
        <v>17.3</v>
      </c>
      <c r="K178">
        <v>196</v>
      </c>
      <c r="L178">
        <v>82.7</v>
      </c>
      <c r="M178">
        <v>4</v>
      </c>
      <c r="N178">
        <v>1.69</v>
      </c>
      <c r="O178">
        <v>2.04</v>
      </c>
      <c r="P178">
        <v>3</v>
      </c>
      <c r="Q178">
        <v>1.27</v>
      </c>
      <c r="R178">
        <v>1.53</v>
      </c>
      <c r="S178">
        <v>189</v>
      </c>
      <c r="T178">
        <v>79.75</v>
      </c>
      <c r="U178">
        <v>96.43</v>
      </c>
      <c r="V178">
        <v>1</v>
      </c>
      <c r="W178" t="s">
        <v>217</v>
      </c>
      <c r="X178" t="s">
        <v>199</v>
      </c>
      <c r="Y178" t="s">
        <v>232</v>
      </c>
      <c r="Z178">
        <v>47</v>
      </c>
      <c r="AA178">
        <v>19.829999999999998</v>
      </c>
      <c r="AB178">
        <v>24.87</v>
      </c>
      <c r="AC178">
        <v>2</v>
      </c>
      <c r="AD178" t="s">
        <v>217</v>
      </c>
      <c r="AE178" t="s">
        <v>171</v>
      </c>
      <c r="AF178" t="s">
        <v>233</v>
      </c>
      <c r="AG178">
        <v>1</v>
      </c>
      <c r="AH178">
        <v>0.42</v>
      </c>
      <c r="AI178">
        <v>0.53</v>
      </c>
      <c r="AJ178">
        <v>3</v>
      </c>
      <c r="AK178" t="s">
        <v>217</v>
      </c>
      <c r="AL178" t="s">
        <v>200</v>
      </c>
      <c r="AM178" t="s">
        <v>234</v>
      </c>
      <c r="AN178">
        <v>84</v>
      </c>
      <c r="AO178">
        <v>35.44</v>
      </c>
      <c r="AP178">
        <v>44.44</v>
      </c>
      <c r="AQ178">
        <v>4</v>
      </c>
      <c r="AR178" t="s">
        <v>217</v>
      </c>
      <c r="AS178" t="s">
        <v>201</v>
      </c>
      <c r="AT178" t="s">
        <v>235</v>
      </c>
      <c r="AU178">
        <v>29</v>
      </c>
      <c r="AV178">
        <v>12.24</v>
      </c>
      <c r="AW178">
        <v>15.34</v>
      </c>
      <c r="AX178">
        <v>5</v>
      </c>
      <c r="AY178" t="s">
        <v>217</v>
      </c>
      <c r="AZ178" t="s">
        <v>172</v>
      </c>
      <c r="BA178" t="s">
        <v>236</v>
      </c>
      <c r="BB178">
        <v>0</v>
      </c>
      <c r="BC178">
        <v>0</v>
      </c>
      <c r="BD178">
        <v>0</v>
      </c>
      <c r="BE178">
        <v>6</v>
      </c>
      <c r="BF178" t="s">
        <v>214</v>
      </c>
      <c r="BG178" t="s">
        <v>237</v>
      </c>
      <c r="BH178" t="s">
        <v>238</v>
      </c>
      <c r="BI178">
        <v>4</v>
      </c>
      <c r="BJ178">
        <v>1.69</v>
      </c>
      <c r="BK178">
        <v>2.12</v>
      </c>
      <c r="BL178">
        <v>7</v>
      </c>
      <c r="BM178" t="s">
        <v>214</v>
      </c>
      <c r="BN178" t="s">
        <v>174</v>
      </c>
      <c r="BO178" t="s">
        <v>239</v>
      </c>
      <c r="BP178">
        <v>1</v>
      </c>
      <c r="BQ178">
        <v>0.42</v>
      </c>
      <c r="BR178">
        <v>0.53</v>
      </c>
      <c r="BS178">
        <v>8</v>
      </c>
      <c r="BT178" t="s">
        <v>214</v>
      </c>
      <c r="BU178" t="s">
        <v>175</v>
      </c>
      <c r="BV178" t="s">
        <v>240</v>
      </c>
      <c r="BW178">
        <v>0</v>
      </c>
      <c r="BX178">
        <v>0</v>
      </c>
      <c r="BY178">
        <v>0</v>
      </c>
      <c r="BZ178">
        <v>9</v>
      </c>
      <c r="CA178" t="s">
        <v>217</v>
      </c>
      <c r="CB178" t="s">
        <v>176</v>
      </c>
      <c r="CC178" t="s">
        <v>241</v>
      </c>
      <c r="CD178">
        <v>23</v>
      </c>
      <c r="CE178">
        <v>9.6999999999999993</v>
      </c>
      <c r="CF178">
        <v>12.17</v>
      </c>
      <c r="CG178">
        <v>10</v>
      </c>
      <c r="CH178" t="s">
        <v>214</v>
      </c>
      <c r="CI178" t="s">
        <v>177</v>
      </c>
      <c r="CJ178" t="s">
        <v>242</v>
      </c>
      <c r="CK178">
        <v>0</v>
      </c>
      <c r="CL178">
        <v>0</v>
      </c>
      <c r="CM178">
        <v>0</v>
      </c>
      <c r="CN178">
        <v>11</v>
      </c>
      <c r="CO178" t="s">
        <v>214</v>
      </c>
      <c r="CP178" t="s">
        <v>178</v>
      </c>
      <c r="CQ178" t="s">
        <v>243</v>
      </c>
      <c r="CR178">
        <v>0</v>
      </c>
      <c r="CS178">
        <v>0</v>
      </c>
      <c r="CT178">
        <v>0</v>
      </c>
    </row>
    <row r="179" spans="1:98">
      <c r="A179" t="s">
        <v>38</v>
      </c>
      <c r="B179" t="s">
        <v>39</v>
      </c>
      <c r="C179">
        <v>2</v>
      </c>
      <c r="D179" t="s">
        <v>53</v>
      </c>
      <c r="E179">
        <v>43</v>
      </c>
      <c r="F179" t="s">
        <v>75</v>
      </c>
      <c r="G179">
        <v>2</v>
      </c>
      <c r="H179">
        <v>266</v>
      </c>
      <c r="I179">
        <v>90</v>
      </c>
      <c r="J179">
        <v>33.83</v>
      </c>
      <c r="K179">
        <v>176</v>
      </c>
      <c r="L179">
        <v>66.17</v>
      </c>
      <c r="M179">
        <v>2</v>
      </c>
      <c r="N179">
        <v>0.75</v>
      </c>
      <c r="O179">
        <v>1.1399999999999999</v>
      </c>
      <c r="P179">
        <v>0</v>
      </c>
      <c r="Q179">
        <v>0</v>
      </c>
      <c r="R179">
        <v>0</v>
      </c>
      <c r="S179">
        <v>174</v>
      </c>
      <c r="T179">
        <v>65.41</v>
      </c>
      <c r="U179">
        <v>98.86</v>
      </c>
      <c r="V179">
        <v>1</v>
      </c>
      <c r="W179" t="s">
        <v>217</v>
      </c>
      <c r="X179" t="s">
        <v>199</v>
      </c>
      <c r="Y179" t="s">
        <v>232</v>
      </c>
      <c r="Z179">
        <v>44</v>
      </c>
      <c r="AA179">
        <v>16.54</v>
      </c>
      <c r="AB179">
        <v>25.29</v>
      </c>
      <c r="AC179">
        <v>2</v>
      </c>
      <c r="AD179" t="s">
        <v>217</v>
      </c>
      <c r="AE179" t="s">
        <v>171</v>
      </c>
      <c r="AF179" t="s">
        <v>233</v>
      </c>
      <c r="AG179">
        <v>1</v>
      </c>
      <c r="AH179">
        <v>0.38</v>
      </c>
      <c r="AI179">
        <v>0.56999999999999995</v>
      </c>
      <c r="AJ179">
        <v>3</v>
      </c>
      <c r="AK179" t="s">
        <v>217</v>
      </c>
      <c r="AL179" t="s">
        <v>200</v>
      </c>
      <c r="AM179" t="s">
        <v>234</v>
      </c>
      <c r="AN179">
        <v>56</v>
      </c>
      <c r="AO179">
        <v>21.05</v>
      </c>
      <c r="AP179">
        <v>32.18</v>
      </c>
      <c r="AQ179">
        <v>4</v>
      </c>
      <c r="AR179" t="s">
        <v>217</v>
      </c>
      <c r="AS179" t="s">
        <v>201</v>
      </c>
      <c r="AT179" t="s">
        <v>235</v>
      </c>
      <c r="AU179">
        <v>48</v>
      </c>
      <c r="AV179">
        <v>18.05</v>
      </c>
      <c r="AW179">
        <v>27.59</v>
      </c>
      <c r="AX179">
        <v>5</v>
      </c>
      <c r="AY179" t="s">
        <v>217</v>
      </c>
      <c r="AZ179" t="s">
        <v>172</v>
      </c>
      <c r="BA179" t="s">
        <v>236</v>
      </c>
      <c r="BB179">
        <v>0</v>
      </c>
      <c r="BC179">
        <v>0</v>
      </c>
      <c r="BD179">
        <v>0</v>
      </c>
      <c r="BE179">
        <v>6</v>
      </c>
      <c r="BF179" t="s">
        <v>214</v>
      </c>
      <c r="BG179" t="s">
        <v>237</v>
      </c>
      <c r="BH179" t="s">
        <v>238</v>
      </c>
      <c r="BI179">
        <v>1</v>
      </c>
      <c r="BJ179">
        <v>0.38</v>
      </c>
      <c r="BK179">
        <v>0.56999999999999995</v>
      </c>
      <c r="BL179">
        <v>7</v>
      </c>
      <c r="BM179" t="s">
        <v>214</v>
      </c>
      <c r="BN179" t="s">
        <v>174</v>
      </c>
      <c r="BO179" t="s">
        <v>239</v>
      </c>
      <c r="BP179">
        <v>0</v>
      </c>
      <c r="BQ179">
        <v>0</v>
      </c>
      <c r="BR179">
        <v>0</v>
      </c>
      <c r="BS179">
        <v>8</v>
      </c>
      <c r="BT179" t="s">
        <v>214</v>
      </c>
      <c r="BU179" t="s">
        <v>175</v>
      </c>
      <c r="BV179" t="s">
        <v>240</v>
      </c>
      <c r="BW179">
        <v>0</v>
      </c>
      <c r="BX179">
        <v>0</v>
      </c>
      <c r="BY179">
        <v>0</v>
      </c>
      <c r="BZ179">
        <v>9</v>
      </c>
      <c r="CA179" t="s">
        <v>217</v>
      </c>
      <c r="CB179" t="s">
        <v>176</v>
      </c>
      <c r="CC179" t="s">
        <v>241</v>
      </c>
      <c r="CD179">
        <v>24</v>
      </c>
      <c r="CE179">
        <v>9.02</v>
      </c>
      <c r="CF179">
        <v>13.79</v>
      </c>
      <c r="CG179">
        <v>10</v>
      </c>
      <c r="CH179" t="s">
        <v>214</v>
      </c>
      <c r="CI179" t="s">
        <v>177</v>
      </c>
      <c r="CJ179" t="s">
        <v>242</v>
      </c>
      <c r="CK179">
        <v>0</v>
      </c>
      <c r="CL179">
        <v>0</v>
      </c>
      <c r="CM179">
        <v>0</v>
      </c>
      <c r="CN179">
        <v>11</v>
      </c>
      <c r="CO179" t="s">
        <v>214</v>
      </c>
      <c r="CP179" t="s">
        <v>178</v>
      </c>
      <c r="CQ179" t="s">
        <v>243</v>
      </c>
      <c r="CR179">
        <v>0</v>
      </c>
      <c r="CS179">
        <v>0</v>
      </c>
      <c r="CT179">
        <v>0</v>
      </c>
    </row>
    <row r="180" spans="1:98">
      <c r="A180" t="s">
        <v>38</v>
      </c>
      <c r="B180" t="s">
        <v>39</v>
      </c>
      <c r="C180">
        <v>2</v>
      </c>
      <c r="D180" t="s">
        <v>53</v>
      </c>
      <c r="E180">
        <v>43</v>
      </c>
      <c r="F180" t="s">
        <v>75</v>
      </c>
      <c r="G180">
        <v>3</v>
      </c>
      <c r="H180">
        <v>180</v>
      </c>
      <c r="I180">
        <v>61</v>
      </c>
      <c r="J180">
        <v>33.89</v>
      </c>
      <c r="K180">
        <v>119</v>
      </c>
      <c r="L180">
        <v>66.11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119</v>
      </c>
      <c r="T180">
        <v>66.11</v>
      </c>
      <c r="U180">
        <v>100</v>
      </c>
      <c r="V180">
        <v>1</v>
      </c>
      <c r="W180" t="s">
        <v>217</v>
      </c>
      <c r="X180" t="s">
        <v>199</v>
      </c>
      <c r="Y180" t="s">
        <v>232</v>
      </c>
      <c r="Z180">
        <v>39</v>
      </c>
      <c r="AA180">
        <v>21.67</v>
      </c>
      <c r="AB180">
        <v>32.770000000000003</v>
      </c>
      <c r="AC180">
        <v>2</v>
      </c>
      <c r="AD180" t="s">
        <v>217</v>
      </c>
      <c r="AE180" t="s">
        <v>171</v>
      </c>
      <c r="AF180" t="s">
        <v>233</v>
      </c>
      <c r="AG180">
        <v>0</v>
      </c>
      <c r="AH180">
        <v>0</v>
      </c>
      <c r="AI180">
        <v>0</v>
      </c>
      <c r="AJ180">
        <v>3</v>
      </c>
      <c r="AK180" t="s">
        <v>217</v>
      </c>
      <c r="AL180" t="s">
        <v>200</v>
      </c>
      <c r="AM180" t="s">
        <v>234</v>
      </c>
      <c r="AN180">
        <v>38</v>
      </c>
      <c r="AO180">
        <v>21.11</v>
      </c>
      <c r="AP180">
        <v>31.93</v>
      </c>
      <c r="AQ180">
        <v>4</v>
      </c>
      <c r="AR180" t="s">
        <v>217</v>
      </c>
      <c r="AS180" t="s">
        <v>201</v>
      </c>
      <c r="AT180" t="s">
        <v>235</v>
      </c>
      <c r="AU180">
        <v>29</v>
      </c>
      <c r="AV180">
        <v>16.11</v>
      </c>
      <c r="AW180">
        <v>24.37</v>
      </c>
      <c r="AX180">
        <v>5</v>
      </c>
      <c r="AY180" t="s">
        <v>217</v>
      </c>
      <c r="AZ180" t="s">
        <v>172</v>
      </c>
      <c r="BA180" t="s">
        <v>236</v>
      </c>
      <c r="BB180">
        <v>1</v>
      </c>
      <c r="BC180">
        <v>0.56000000000000005</v>
      </c>
      <c r="BD180">
        <v>0.84</v>
      </c>
      <c r="BE180">
        <v>6</v>
      </c>
      <c r="BF180" t="s">
        <v>214</v>
      </c>
      <c r="BG180" t="s">
        <v>237</v>
      </c>
      <c r="BH180" t="s">
        <v>238</v>
      </c>
      <c r="BI180">
        <v>0</v>
      </c>
      <c r="BJ180">
        <v>0</v>
      </c>
      <c r="BK180">
        <v>0</v>
      </c>
      <c r="BL180">
        <v>7</v>
      </c>
      <c r="BM180" t="s">
        <v>214</v>
      </c>
      <c r="BN180" t="s">
        <v>174</v>
      </c>
      <c r="BO180" t="s">
        <v>239</v>
      </c>
      <c r="BP180">
        <v>1</v>
      </c>
      <c r="BQ180">
        <v>0.56000000000000005</v>
      </c>
      <c r="BR180">
        <v>0.84</v>
      </c>
      <c r="BS180">
        <v>8</v>
      </c>
      <c r="BT180" t="s">
        <v>214</v>
      </c>
      <c r="BU180" t="s">
        <v>175</v>
      </c>
      <c r="BV180" t="s">
        <v>240</v>
      </c>
      <c r="BW180">
        <v>0</v>
      </c>
      <c r="BX180">
        <v>0</v>
      </c>
      <c r="BY180">
        <v>0</v>
      </c>
      <c r="BZ180">
        <v>9</v>
      </c>
      <c r="CA180" t="s">
        <v>217</v>
      </c>
      <c r="CB180" t="s">
        <v>176</v>
      </c>
      <c r="CC180" t="s">
        <v>241</v>
      </c>
      <c r="CD180">
        <v>11</v>
      </c>
      <c r="CE180">
        <v>6.11</v>
      </c>
      <c r="CF180">
        <v>9.24</v>
      </c>
      <c r="CG180">
        <v>10</v>
      </c>
      <c r="CH180" t="s">
        <v>214</v>
      </c>
      <c r="CI180" t="s">
        <v>177</v>
      </c>
      <c r="CJ180" t="s">
        <v>242</v>
      </c>
      <c r="CK180">
        <v>0</v>
      </c>
      <c r="CL180">
        <v>0</v>
      </c>
      <c r="CM180">
        <v>0</v>
      </c>
      <c r="CN180">
        <v>11</v>
      </c>
      <c r="CO180" t="s">
        <v>214</v>
      </c>
      <c r="CP180" t="s">
        <v>178</v>
      </c>
      <c r="CQ180" t="s">
        <v>243</v>
      </c>
      <c r="CR180">
        <v>0</v>
      </c>
      <c r="CS180">
        <v>0</v>
      </c>
      <c r="CT180">
        <v>0</v>
      </c>
    </row>
    <row r="181" spans="1:98">
      <c r="A181" t="s">
        <v>38</v>
      </c>
      <c r="B181" t="s">
        <v>39</v>
      </c>
      <c r="C181">
        <v>2</v>
      </c>
      <c r="D181" t="s">
        <v>53</v>
      </c>
      <c r="E181">
        <v>44</v>
      </c>
      <c r="F181" t="s">
        <v>76</v>
      </c>
      <c r="G181">
        <v>1</v>
      </c>
      <c r="H181">
        <v>978</v>
      </c>
      <c r="I181">
        <v>256</v>
      </c>
      <c r="J181">
        <v>26.18</v>
      </c>
      <c r="K181">
        <v>722</v>
      </c>
      <c r="L181">
        <v>73.819999999999993</v>
      </c>
      <c r="M181">
        <v>5</v>
      </c>
      <c r="N181">
        <v>0.51</v>
      </c>
      <c r="O181">
        <v>0.69</v>
      </c>
      <c r="P181">
        <v>4</v>
      </c>
      <c r="Q181">
        <v>0.41</v>
      </c>
      <c r="R181">
        <v>0.55000000000000004</v>
      </c>
      <c r="S181">
        <v>713</v>
      </c>
      <c r="T181">
        <v>72.900000000000006</v>
      </c>
      <c r="U181">
        <v>98.75</v>
      </c>
      <c r="V181">
        <v>1</v>
      </c>
      <c r="W181" t="s">
        <v>217</v>
      </c>
      <c r="X181" t="s">
        <v>199</v>
      </c>
      <c r="Y181" t="s">
        <v>232</v>
      </c>
      <c r="Z181">
        <v>193</v>
      </c>
      <c r="AA181">
        <v>19.73</v>
      </c>
      <c r="AB181">
        <v>27.07</v>
      </c>
      <c r="AC181">
        <v>2</v>
      </c>
      <c r="AD181" t="s">
        <v>217</v>
      </c>
      <c r="AE181" t="s">
        <v>171</v>
      </c>
      <c r="AF181" t="s">
        <v>233</v>
      </c>
      <c r="AG181">
        <v>4</v>
      </c>
      <c r="AH181">
        <v>0.41</v>
      </c>
      <c r="AI181">
        <v>0.56000000000000005</v>
      </c>
      <c r="AJ181">
        <v>3</v>
      </c>
      <c r="AK181" t="s">
        <v>217</v>
      </c>
      <c r="AL181" t="s">
        <v>200</v>
      </c>
      <c r="AM181" t="s">
        <v>234</v>
      </c>
      <c r="AN181">
        <v>410</v>
      </c>
      <c r="AO181">
        <v>41.92</v>
      </c>
      <c r="AP181">
        <v>57.5</v>
      </c>
      <c r="AQ181">
        <v>4</v>
      </c>
      <c r="AR181" t="s">
        <v>217</v>
      </c>
      <c r="AS181" t="s">
        <v>201</v>
      </c>
      <c r="AT181" t="s">
        <v>235</v>
      </c>
      <c r="AU181">
        <v>58</v>
      </c>
      <c r="AV181">
        <v>5.93</v>
      </c>
      <c r="AW181">
        <v>8.1300000000000008</v>
      </c>
      <c r="AX181">
        <v>5</v>
      </c>
      <c r="AY181" t="s">
        <v>217</v>
      </c>
      <c r="AZ181" t="s">
        <v>172</v>
      </c>
      <c r="BA181" t="s">
        <v>236</v>
      </c>
      <c r="BB181">
        <v>5</v>
      </c>
      <c r="BC181">
        <v>0.51</v>
      </c>
      <c r="BD181">
        <v>0.7</v>
      </c>
      <c r="BE181">
        <v>6</v>
      </c>
      <c r="BF181" t="s">
        <v>214</v>
      </c>
      <c r="BG181" t="s">
        <v>237</v>
      </c>
      <c r="BH181" t="s">
        <v>238</v>
      </c>
      <c r="BI181">
        <v>3</v>
      </c>
      <c r="BJ181">
        <v>0.31</v>
      </c>
      <c r="BK181">
        <v>0.42</v>
      </c>
      <c r="BL181">
        <v>7</v>
      </c>
      <c r="BM181" t="s">
        <v>214</v>
      </c>
      <c r="BN181" t="s">
        <v>174</v>
      </c>
      <c r="BO181" t="s">
        <v>239</v>
      </c>
      <c r="BP181">
        <v>9</v>
      </c>
      <c r="BQ181">
        <v>0.92</v>
      </c>
      <c r="BR181">
        <v>1.26</v>
      </c>
      <c r="BS181">
        <v>8</v>
      </c>
      <c r="BT181" t="s">
        <v>214</v>
      </c>
      <c r="BU181" t="s">
        <v>175</v>
      </c>
      <c r="BV181" t="s">
        <v>240</v>
      </c>
      <c r="BW181">
        <v>9</v>
      </c>
      <c r="BX181">
        <v>0.92</v>
      </c>
      <c r="BY181">
        <v>1.26</v>
      </c>
      <c r="BZ181">
        <v>9</v>
      </c>
      <c r="CA181" t="s">
        <v>217</v>
      </c>
      <c r="CB181" t="s">
        <v>176</v>
      </c>
      <c r="CC181" t="s">
        <v>241</v>
      </c>
      <c r="CD181">
        <v>16</v>
      </c>
      <c r="CE181">
        <v>1.64</v>
      </c>
      <c r="CF181">
        <v>2.2400000000000002</v>
      </c>
      <c r="CG181">
        <v>10</v>
      </c>
      <c r="CH181" t="s">
        <v>214</v>
      </c>
      <c r="CI181" t="s">
        <v>177</v>
      </c>
      <c r="CJ181" t="s">
        <v>242</v>
      </c>
      <c r="CK181">
        <v>4</v>
      </c>
      <c r="CL181">
        <v>0.41</v>
      </c>
      <c r="CM181">
        <v>0.56000000000000005</v>
      </c>
      <c r="CN181">
        <v>11</v>
      </c>
      <c r="CO181" t="s">
        <v>214</v>
      </c>
      <c r="CP181" t="s">
        <v>178</v>
      </c>
      <c r="CQ181" t="s">
        <v>243</v>
      </c>
      <c r="CR181">
        <v>2</v>
      </c>
      <c r="CS181">
        <v>0.2</v>
      </c>
      <c r="CT181">
        <v>0.28000000000000003</v>
      </c>
    </row>
    <row r="182" spans="1:98">
      <c r="A182" t="s">
        <v>38</v>
      </c>
      <c r="B182" t="s">
        <v>39</v>
      </c>
      <c r="C182">
        <v>2</v>
      </c>
      <c r="D182" t="s">
        <v>53</v>
      </c>
      <c r="E182">
        <v>44</v>
      </c>
      <c r="F182" t="s">
        <v>76</v>
      </c>
      <c r="G182">
        <v>2</v>
      </c>
      <c r="H182">
        <v>645</v>
      </c>
      <c r="I182">
        <v>248</v>
      </c>
      <c r="J182">
        <v>38.450000000000003</v>
      </c>
      <c r="K182">
        <v>397</v>
      </c>
      <c r="L182">
        <v>61.55</v>
      </c>
      <c r="M182">
        <v>0</v>
      </c>
      <c r="N182">
        <v>0</v>
      </c>
      <c r="O182">
        <v>0</v>
      </c>
      <c r="P182">
        <v>1</v>
      </c>
      <c r="Q182">
        <v>0.16</v>
      </c>
      <c r="R182">
        <v>0.25</v>
      </c>
      <c r="S182">
        <v>396</v>
      </c>
      <c r="T182">
        <v>61.4</v>
      </c>
      <c r="U182">
        <v>99.75</v>
      </c>
      <c r="V182">
        <v>1</v>
      </c>
      <c r="W182" t="s">
        <v>217</v>
      </c>
      <c r="X182" t="s">
        <v>199</v>
      </c>
      <c r="Y182" t="s">
        <v>232</v>
      </c>
      <c r="Z182">
        <v>114</v>
      </c>
      <c r="AA182">
        <v>17.670000000000002</v>
      </c>
      <c r="AB182">
        <v>28.79</v>
      </c>
      <c r="AC182">
        <v>2</v>
      </c>
      <c r="AD182" t="s">
        <v>217</v>
      </c>
      <c r="AE182" t="s">
        <v>171</v>
      </c>
      <c r="AF182" t="s">
        <v>233</v>
      </c>
      <c r="AG182">
        <v>1</v>
      </c>
      <c r="AH182">
        <v>0.16</v>
      </c>
      <c r="AI182">
        <v>0.25</v>
      </c>
      <c r="AJ182">
        <v>3</v>
      </c>
      <c r="AK182" t="s">
        <v>217</v>
      </c>
      <c r="AL182" t="s">
        <v>200</v>
      </c>
      <c r="AM182" t="s">
        <v>234</v>
      </c>
      <c r="AN182">
        <v>193</v>
      </c>
      <c r="AO182">
        <v>29.92</v>
      </c>
      <c r="AP182">
        <v>48.74</v>
      </c>
      <c r="AQ182">
        <v>4</v>
      </c>
      <c r="AR182" t="s">
        <v>217</v>
      </c>
      <c r="AS182" t="s">
        <v>201</v>
      </c>
      <c r="AT182" t="s">
        <v>235</v>
      </c>
      <c r="AU182">
        <v>65</v>
      </c>
      <c r="AV182">
        <v>10.08</v>
      </c>
      <c r="AW182">
        <v>16.41</v>
      </c>
      <c r="AX182">
        <v>5</v>
      </c>
      <c r="AY182" t="s">
        <v>217</v>
      </c>
      <c r="AZ182" t="s">
        <v>172</v>
      </c>
      <c r="BA182" t="s">
        <v>236</v>
      </c>
      <c r="BB182">
        <v>0</v>
      </c>
      <c r="BC182">
        <v>0</v>
      </c>
      <c r="BD182">
        <v>0</v>
      </c>
      <c r="BE182">
        <v>6</v>
      </c>
      <c r="BF182" t="s">
        <v>214</v>
      </c>
      <c r="BG182" t="s">
        <v>237</v>
      </c>
      <c r="BH182" t="s">
        <v>238</v>
      </c>
      <c r="BI182">
        <v>2</v>
      </c>
      <c r="BJ182">
        <v>0.31</v>
      </c>
      <c r="BK182">
        <v>0.51</v>
      </c>
      <c r="BL182">
        <v>7</v>
      </c>
      <c r="BM182" t="s">
        <v>214</v>
      </c>
      <c r="BN182" t="s">
        <v>174</v>
      </c>
      <c r="BO182" t="s">
        <v>239</v>
      </c>
      <c r="BP182">
        <v>2</v>
      </c>
      <c r="BQ182">
        <v>0.31</v>
      </c>
      <c r="BR182">
        <v>0.51</v>
      </c>
      <c r="BS182">
        <v>8</v>
      </c>
      <c r="BT182" t="s">
        <v>214</v>
      </c>
      <c r="BU182" t="s">
        <v>175</v>
      </c>
      <c r="BV182" t="s">
        <v>240</v>
      </c>
      <c r="BW182">
        <v>1</v>
      </c>
      <c r="BX182">
        <v>0.16</v>
      </c>
      <c r="BY182">
        <v>0.25</v>
      </c>
      <c r="BZ182">
        <v>9</v>
      </c>
      <c r="CA182" t="s">
        <v>217</v>
      </c>
      <c r="CB182" t="s">
        <v>176</v>
      </c>
      <c r="CC182" t="s">
        <v>241</v>
      </c>
      <c r="CD182">
        <v>14</v>
      </c>
      <c r="CE182">
        <v>2.17</v>
      </c>
      <c r="CF182">
        <v>3.54</v>
      </c>
      <c r="CG182">
        <v>10</v>
      </c>
      <c r="CH182" t="s">
        <v>214</v>
      </c>
      <c r="CI182" t="s">
        <v>177</v>
      </c>
      <c r="CJ182" t="s">
        <v>242</v>
      </c>
      <c r="CK182">
        <v>2</v>
      </c>
      <c r="CL182">
        <v>0.31</v>
      </c>
      <c r="CM182">
        <v>0.51</v>
      </c>
      <c r="CN182">
        <v>11</v>
      </c>
      <c r="CO182" t="s">
        <v>214</v>
      </c>
      <c r="CP182" t="s">
        <v>178</v>
      </c>
      <c r="CQ182" t="s">
        <v>243</v>
      </c>
      <c r="CR182">
        <v>2</v>
      </c>
      <c r="CS182">
        <v>0.31</v>
      </c>
      <c r="CT182">
        <v>0.51</v>
      </c>
    </row>
    <row r="183" spans="1:98">
      <c r="A183" t="s">
        <v>38</v>
      </c>
      <c r="B183" t="s">
        <v>39</v>
      </c>
      <c r="C183">
        <v>2</v>
      </c>
      <c r="D183" t="s">
        <v>53</v>
      </c>
      <c r="E183">
        <v>44</v>
      </c>
      <c r="F183" t="s">
        <v>76</v>
      </c>
      <c r="G183">
        <v>3</v>
      </c>
      <c r="H183">
        <v>365</v>
      </c>
      <c r="I183">
        <v>99</v>
      </c>
      <c r="J183">
        <v>27.12</v>
      </c>
      <c r="K183">
        <v>266</v>
      </c>
      <c r="L183">
        <v>72.88</v>
      </c>
      <c r="M183">
        <v>1</v>
      </c>
      <c r="N183">
        <v>0.27</v>
      </c>
      <c r="O183">
        <v>0.38</v>
      </c>
      <c r="P183">
        <v>3</v>
      </c>
      <c r="Q183">
        <v>0.82</v>
      </c>
      <c r="R183">
        <v>1.1299999999999999</v>
      </c>
      <c r="S183">
        <v>262</v>
      </c>
      <c r="T183">
        <v>71.78</v>
      </c>
      <c r="U183">
        <v>98.5</v>
      </c>
      <c r="V183">
        <v>1</v>
      </c>
      <c r="W183" t="s">
        <v>217</v>
      </c>
      <c r="X183" t="s">
        <v>199</v>
      </c>
      <c r="Y183" t="s">
        <v>232</v>
      </c>
      <c r="Z183">
        <v>75</v>
      </c>
      <c r="AA183">
        <v>20.55</v>
      </c>
      <c r="AB183">
        <v>28.63</v>
      </c>
      <c r="AC183">
        <v>2</v>
      </c>
      <c r="AD183" t="s">
        <v>217</v>
      </c>
      <c r="AE183" t="s">
        <v>171</v>
      </c>
      <c r="AF183" t="s">
        <v>233</v>
      </c>
      <c r="AG183">
        <v>0</v>
      </c>
      <c r="AH183">
        <v>0</v>
      </c>
      <c r="AI183">
        <v>0</v>
      </c>
      <c r="AJ183">
        <v>3</v>
      </c>
      <c r="AK183" t="s">
        <v>217</v>
      </c>
      <c r="AL183" t="s">
        <v>200</v>
      </c>
      <c r="AM183" t="s">
        <v>234</v>
      </c>
      <c r="AN183">
        <v>153</v>
      </c>
      <c r="AO183">
        <v>41.92</v>
      </c>
      <c r="AP183">
        <v>58.4</v>
      </c>
      <c r="AQ183">
        <v>4</v>
      </c>
      <c r="AR183" t="s">
        <v>217</v>
      </c>
      <c r="AS183" t="s">
        <v>201</v>
      </c>
      <c r="AT183" t="s">
        <v>235</v>
      </c>
      <c r="AU183">
        <v>18</v>
      </c>
      <c r="AV183">
        <v>4.93</v>
      </c>
      <c r="AW183">
        <v>6.87</v>
      </c>
      <c r="AX183">
        <v>5</v>
      </c>
      <c r="AY183" t="s">
        <v>217</v>
      </c>
      <c r="AZ183" t="s">
        <v>172</v>
      </c>
      <c r="BA183" t="s">
        <v>236</v>
      </c>
      <c r="BB183">
        <v>1</v>
      </c>
      <c r="BC183">
        <v>0.27</v>
      </c>
      <c r="BD183">
        <v>0.38</v>
      </c>
      <c r="BE183">
        <v>6</v>
      </c>
      <c r="BF183" t="s">
        <v>214</v>
      </c>
      <c r="BG183" t="s">
        <v>237</v>
      </c>
      <c r="BH183" t="s">
        <v>238</v>
      </c>
      <c r="BI183">
        <v>2</v>
      </c>
      <c r="BJ183">
        <v>0.55000000000000004</v>
      </c>
      <c r="BK183">
        <v>0.76</v>
      </c>
      <c r="BL183">
        <v>7</v>
      </c>
      <c r="BM183" t="s">
        <v>214</v>
      </c>
      <c r="BN183" t="s">
        <v>174</v>
      </c>
      <c r="BO183" t="s">
        <v>239</v>
      </c>
      <c r="BP183">
        <v>0</v>
      </c>
      <c r="BQ183">
        <v>0</v>
      </c>
      <c r="BR183">
        <v>0</v>
      </c>
      <c r="BS183">
        <v>8</v>
      </c>
      <c r="BT183" t="s">
        <v>214</v>
      </c>
      <c r="BU183" t="s">
        <v>175</v>
      </c>
      <c r="BV183" t="s">
        <v>240</v>
      </c>
      <c r="BW183">
        <v>2</v>
      </c>
      <c r="BX183">
        <v>0.55000000000000004</v>
      </c>
      <c r="BY183">
        <v>0.76</v>
      </c>
      <c r="BZ183">
        <v>9</v>
      </c>
      <c r="CA183" t="s">
        <v>217</v>
      </c>
      <c r="CB183" t="s">
        <v>176</v>
      </c>
      <c r="CC183" t="s">
        <v>241</v>
      </c>
      <c r="CD183">
        <v>8</v>
      </c>
      <c r="CE183">
        <v>2.19</v>
      </c>
      <c r="CF183">
        <v>3.05</v>
      </c>
      <c r="CG183">
        <v>10</v>
      </c>
      <c r="CH183" t="s">
        <v>214</v>
      </c>
      <c r="CI183" t="s">
        <v>177</v>
      </c>
      <c r="CJ183" t="s">
        <v>242</v>
      </c>
      <c r="CK183">
        <v>2</v>
      </c>
      <c r="CL183">
        <v>0.55000000000000004</v>
      </c>
      <c r="CM183">
        <v>0.76</v>
      </c>
      <c r="CN183">
        <v>11</v>
      </c>
      <c r="CO183" t="s">
        <v>214</v>
      </c>
      <c r="CP183" t="s">
        <v>178</v>
      </c>
      <c r="CQ183" t="s">
        <v>243</v>
      </c>
      <c r="CR183">
        <v>1</v>
      </c>
      <c r="CS183">
        <v>0.27</v>
      </c>
      <c r="CT183">
        <v>0.38</v>
      </c>
    </row>
    <row r="184" spans="1:98">
      <c r="A184" t="s">
        <v>38</v>
      </c>
      <c r="B184" t="s">
        <v>39</v>
      </c>
      <c r="C184">
        <v>3</v>
      </c>
      <c r="D184" t="s">
        <v>44</v>
      </c>
      <c r="E184">
        <v>45</v>
      </c>
      <c r="F184" t="s">
        <v>77</v>
      </c>
      <c r="G184">
        <v>1</v>
      </c>
      <c r="H184">
        <v>1091</v>
      </c>
      <c r="I184">
        <v>411</v>
      </c>
      <c r="J184">
        <v>37.67</v>
      </c>
      <c r="K184">
        <v>680</v>
      </c>
      <c r="L184">
        <v>62.33</v>
      </c>
      <c r="M184">
        <v>9</v>
      </c>
      <c r="N184">
        <v>0.82</v>
      </c>
      <c r="O184">
        <v>1.32</v>
      </c>
      <c r="P184">
        <v>7</v>
      </c>
      <c r="Q184">
        <v>0.64</v>
      </c>
      <c r="R184">
        <v>1.03</v>
      </c>
      <c r="S184">
        <v>664</v>
      </c>
      <c r="T184">
        <v>60.86</v>
      </c>
      <c r="U184">
        <v>97.65</v>
      </c>
      <c r="V184">
        <v>1</v>
      </c>
      <c r="W184" t="s">
        <v>214</v>
      </c>
      <c r="X184" t="s">
        <v>179</v>
      </c>
      <c r="Y184" t="s">
        <v>224</v>
      </c>
      <c r="Z184">
        <v>167</v>
      </c>
      <c r="AA184">
        <v>15.31</v>
      </c>
      <c r="AB184">
        <v>25.15</v>
      </c>
      <c r="AC184">
        <v>2</v>
      </c>
      <c r="AD184" t="s">
        <v>217</v>
      </c>
      <c r="AE184" t="s">
        <v>180</v>
      </c>
      <c r="AF184" t="s">
        <v>225</v>
      </c>
      <c r="AG184">
        <v>4</v>
      </c>
      <c r="AH184">
        <v>0.37</v>
      </c>
      <c r="AI184">
        <v>0.6</v>
      </c>
      <c r="AJ184">
        <v>3</v>
      </c>
      <c r="AK184" t="s">
        <v>214</v>
      </c>
      <c r="AL184" t="s">
        <v>181</v>
      </c>
      <c r="AM184" t="s">
        <v>226</v>
      </c>
      <c r="AN184">
        <v>3</v>
      </c>
      <c r="AO184">
        <v>0.27</v>
      </c>
      <c r="AP184">
        <v>0.45</v>
      </c>
      <c r="AQ184">
        <v>4</v>
      </c>
      <c r="AR184" t="s">
        <v>217</v>
      </c>
      <c r="AS184" t="s">
        <v>182</v>
      </c>
      <c r="AT184" t="s">
        <v>227</v>
      </c>
      <c r="AU184">
        <v>10</v>
      </c>
      <c r="AV184">
        <v>0.92</v>
      </c>
      <c r="AW184">
        <v>1.51</v>
      </c>
      <c r="AX184">
        <v>5</v>
      </c>
      <c r="AY184" t="s">
        <v>214</v>
      </c>
      <c r="AZ184" t="s">
        <v>183</v>
      </c>
      <c r="BA184" t="s">
        <v>228</v>
      </c>
      <c r="BB184">
        <v>234</v>
      </c>
      <c r="BC184">
        <v>21.45</v>
      </c>
      <c r="BD184">
        <v>35.24</v>
      </c>
      <c r="BE184">
        <v>6</v>
      </c>
      <c r="BF184" t="s">
        <v>214</v>
      </c>
      <c r="BG184" t="s">
        <v>184</v>
      </c>
      <c r="BH184" t="s">
        <v>229</v>
      </c>
      <c r="BI184">
        <v>234</v>
      </c>
      <c r="BJ184">
        <v>21.45</v>
      </c>
      <c r="BK184">
        <v>35.24</v>
      </c>
      <c r="BL184">
        <v>7</v>
      </c>
      <c r="BM184" t="s">
        <v>214</v>
      </c>
      <c r="BN184" t="s">
        <v>185</v>
      </c>
      <c r="BO184" t="s">
        <v>230</v>
      </c>
      <c r="BP184">
        <v>8</v>
      </c>
      <c r="BQ184">
        <v>0.73</v>
      </c>
      <c r="BR184">
        <v>1.2</v>
      </c>
      <c r="BS184">
        <v>8</v>
      </c>
      <c r="BT184" t="s">
        <v>217</v>
      </c>
      <c r="BU184" t="s">
        <v>186</v>
      </c>
      <c r="BV184" t="s">
        <v>231</v>
      </c>
      <c r="BW184">
        <v>4</v>
      </c>
      <c r="BX184">
        <v>0.37</v>
      </c>
      <c r="BY184">
        <v>0.6</v>
      </c>
    </row>
    <row r="185" spans="1:98">
      <c r="A185" t="s">
        <v>38</v>
      </c>
      <c r="B185" t="s">
        <v>39</v>
      </c>
      <c r="C185">
        <v>3</v>
      </c>
      <c r="D185" t="s">
        <v>44</v>
      </c>
      <c r="E185">
        <v>45</v>
      </c>
      <c r="F185" t="s">
        <v>77</v>
      </c>
      <c r="G185">
        <v>2</v>
      </c>
      <c r="H185">
        <v>513</v>
      </c>
      <c r="I185">
        <v>268</v>
      </c>
      <c r="J185">
        <v>52.24</v>
      </c>
      <c r="K185">
        <v>245</v>
      </c>
      <c r="L185">
        <v>47.76</v>
      </c>
      <c r="M185">
        <v>5</v>
      </c>
      <c r="N185">
        <v>0.97</v>
      </c>
      <c r="O185">
        <v>2.04</v>
      </c>
      <c r="P185">
        <v>5</v>
      </c>
      <c r="Q185">
        <v>0.97</v>
      </c>
      <c r="R185">
        <v>2.04</v>
      </c>
      <c r="S185">
        <v>235</v>
      </c>
      <c r="T185">
        <v>45.81</v>
      </c>
      <c r="U185">
        <v>95.92</v>
      </c>
      <c r="V185">
        <v>1</v>
      </c>
      <c r="W185" t="s">
        <v>214</v>
      </c>
      <c r="X185" t="s">
        <v>179</v>
      </c>
      <c r="Y185" t="s">
        <v>224</v>
      </c>
      <c r="Z185">
        <v>50</v>
      </c>
      <c r="AA185">
        <v>9.75</v>
      </c>
      <c r="AB185">
        <v>21.28</v>
      </c>
      <c r="AC185">
        <v>2</v>
      </c>
      <c r="AD185" t="s">
        <v>217</v>
      </c>
      <c r="AE185" t="s">
        <v>180</v>
      </c>
      <c r="AF185" t="s">
        <v>225</v>
      </c>
      <c r="AG185">
        <v>4</v>
      </c>
      <c r="AH185">
        <v>0.78</v>
      </c>
      <c r="AI185">
        <v>1.7</v>
      </c>
      <c r="AJ185">
        <v>3</v>
      </c>
      <c r="AK185" t="s">
        <v>214</v>
      </c>
      <c r="AL185" t="s">
        <v>181</v>
      </c>
      <c r="AM185" t="s">
        <v>226</v>
      </c>
      <c r="AN185">
        <v>2</v>
      </c>
      <c r="AO185">
        <v>0.39</v>
      </c>
      <c r="AP185">
        <v>0.85</v>
      </c>
      <c r="AQ185">
        <v>4</v>
      </c>
      <c r="AR185" t="s">
        <v>217</v>
      </c>
      <c r="AS185" t="s">
        <v>182</v>
      </c>
      <c r="AT185" t="s">
        <v>227</v>
      </c>
      <c r="AU185">
        <v>9</v>
      </c>
      <c r="AV185">
        <v>1.75</v>
      </c>
      <c r="AW185">
        <v>3.83</v>
      </c>
      <c r="AX185">
        <v>5</v>
      </c>
      <c r="AY185" t="s">
        <v>214</v>
      </c>
      <c r="AZ185" t="s">
        <v>183</v>
      </c>
      <c r="BA185" t="s">
        <v>228</v>
      </c>
      <c r="BB185">
        <v>122</v>
      </c>
      <c r="BC185">
        <v>23.78</v>
      </c>
      <c r="BD185">
        <v>51.91</v>
      </c>
      <c r="BE185">
        <v>6</v>
      </c>
      <c r="BF185" t="s">
        <v>214</v>
      </c>
      <c r="BG185" t="s">
        <v>184</v>
      </c>
      <c r="BH185" t="s">
        <v>229</v>
      </c>
      <c r="BI185">
        <v>45</v>
      </c>
      <c r="BJ185">
        <v>8.77</v>
      </c>
      <c r="BK185">
        <v>19.149999999999999</v>
      </c>
      <c r="BL185">
        <v>7</v>
      </c>
      <c r="BM185" t="s">
        <v>214</v>
      </c>
      <c r="BN185" t="s">
        <v>185</v>
      </c>
      <c r="BO185" t="s">
        <v>230</v>
      </c>
      <c r="BP185">
        <v>1</v>
      </c>
      <c r="BQ185">
        <v>0.19</v>
      </c>
      <c r="BR185">
        <v>0.43</v>
      </c>
      <c r="BS185">
        <v>8</v>
      </c>
      <c r="BT185" t="s">
        <v>217</v>
      </c>
      <c r="BU185" t="s">
        <v>186</v>
      </c>
      <c r="BV185" t="s">
        <v>231</v>
      </c>
      <c r="BW185">
        <v>2</v>
      </c>
      <c r="BX185">
        <v>0.39</v>
      </c>
      <c r="BY185">
        <v>0.85</v>
      </c>
    </row>
    <row r="186" spans="1:98">
      <c r="A186" t="s">
        <v>38</v>
      </c>
      <c r="B186" t="s">
        <v>39</v>
      </c>
      <c r="C186">
        <v>3</v>
      </c>
      <c r="D186" t="s">
        <v>44</v>
      </c>
      <c r="E186">
        <v>45</v>
      </c>
      <c r="F186" t="s">
        <v>77</v>
      </c>
      <c r="G186">
        <v>3</v>
      </c>
      <c r="H186">
        <v>466</v>
      </c>
      <c r="I186">
        <v>233</v>
      </c>
      <c r="J186">
        <v>50</v>
      </c>
      <c r="K186">
        <v>233</v>
      </c>
      <c r="L186">
        <v>50</v>
      </c>
      <c r="M186">
        <v>4</v>
      </c>
      <c r="N186">
        <v>0.86</v>
      </c>
      <c r="O186">
        <v>1.72</v>
      </c>
      <c r="P186">
        <v>1</v>
      </c>
      <c r="Q186">
        <v>0.21</v>
      </c>
      <c r="R186">
        <v>0.43</v>
      </c>
      <c r="S186">
        <v>228</v>
      </c>
      <c r="T186">
        <v>48.93</v>
      </c>
      <c r="U186">
        <v>97.85</v>
      </c>
      <c r="V186">
        <v>1</v>
      </c>
      <c r="W186" t="s">
        <v>214</v>
      </c>
      <c r="X186" t="s">
        <v>179</v>
      </c>
      <c r="Y186" t="s">
        <v>224</v>
      </c>
      <c r="Z186">
        <v>28</v>
      </c>
      <c r="AA186">
        <v>6.01</v>
      </c>
      <c r="AB186">
        <v>12.28</v>
      </c>
      <c r="AC186">
        <v>2</v>
      </c>
      <c r="AD186" t="s">
        <v>217</v>
      </c>
      <c r="AE186" t="s">
        <v>180</v>
      </c>
      <c r="AF186" t="s">
        <v>225</v>
      </c>
      <c r="AG186">
        <v>3</v>
      </c>
      <c r="AH186">
        <v>0.64</v>
      </c>
      <c r="AI186">
        <v>1.32</v>
      </c>
      <c r="AJ186">
        <v>3</v>
      </c>
      <c r="AK186" t="s">
        <v>214</v>
      </c>
      <c r="AL186" t="s">
        <v>181</v>
      </c>
      <c r="AM186" t="s">
        <v>226</v>
      </c>
      <c r="AN186">
        <v>1</v>
      </c>
      <c r="AO186">
        <v>0.21</v>
      </c>
      <c r="AP186">
        <v>0.44</v>
      </c>
      <c r="AQ186">
        <v>4</v>
      </c>
      <c r="AR186" t="s">
        <v>217</v>
      </c>
      <c r="AS186" t="s">
        <v>182</v>
      </c>
      <c r="AT186" t="s">
        <v>227</v>
      </c>
      <c r="AU186">
        <v>40</v>
      </c>
      <c r="AV186">
        <v>8.58</v>
      </c>
      <c r="AW186">
        <v>17.54</v>
      </c>
      <c r="AX186">
        <v>5</v>
      </c>
      <c r="AY186" t="s">
        <v>214</v>
      </c>
      <c r="AZ186" t="s">
        <v>183</v>
      </c>
      <c r="BA186" t="s">
        <v>228</v>
      </c>
      <c r="BB186">
        <v>59</v>
      </c>
      <c r="BC186">
        <v>12.66</v>
      </c>
      <c r="BD186">
        <v>25.88</v>
      </c>
      <c r="BE186">
        <v>6</v>
      </c>
      <c r="BF186" t="s">
        <v>214</v>
      </c>
      <c r="BG186" t="s">
        <v>184</v>
      </c>
      <c r="BH186" t="s">
        <v>229</v>
      </c>
      <c r="BI186">
        <v>92</v>
      </c>
      <c r="BJ186">
        <v>19.739999999999998</v>
      </c>
      <c r="BK186">
        <v>40.35</v>
      </c>
      <c r="BL186">
        <v>7</v>
      </c>
      <c r="BM186" t="s">
        <v>214</v>
      </c>
      <c r="BN186" t="s">
        <v>185</v>
      </c>
      <c r="BO186" t="s">
        <v>230</v>
      </c>
      <c r="BP186">
        <v>5</v>
      </c>
      <c r="BQ186">
        <v>1.07</v>
      </c>
      <c r="BR186">
        <v>2.19</v>
      </c>
      <c r="BS186">
        <v>8</v>
      </c>
      <c r="BT186" t="s">
        <v>217</v>
      </c>
      <c r="BU186" t="s">
        <v>186</v>
      </c>
      <c r="BV186" t="s">
        <v>231</v>
      </c>
      <c r="BW186">
        <v>0</v>
      </c>
      <c r="BX186">
        <v>0</v>
      </c>
      <c r="BY186">
        <v>0</v>
      </c>
    </row>
    <row r="187" spans="1:98">
      <c r="A187" t="s">
        <v>38</v>
      </c>
      <c r="B187" t="s">
        <v>39</v>
      </c>
      <c r="C187">
        <v>3</v>
      </c>
      <c r="D187" t="s">
        <v>44</v>
      </c>
      <c r="E187">
        <v>45</v>
      </c>
      <c r="F187" t="s">
        <v>77</v>
      </c>
      <c r="G187">
        <v>4</v>
      </c>
      <c r="H187">
        <v>461</v>
      </c>
      <c r="I187">
        <v>203</v>
      </c>
      <c r="J187">
        <v>44.03</v>
      </c>
      <c r="K187">
        <v>258</v>
      </c>
      <c r="L187">
        <v>55.97</v>
      </c>
      <c r="M187">
        <v>2</v>
      </c>
      <c r="N187">
        <v>0.43</v>
      </c>
      <c r="O187">
        <v>0.78</v>
      </c>
      <c r="P187">
        <v>1</v>
      </c>
      <c r="Q187">
        <v>0.22</v>
      </c>
      <c r="R187">
        <v>0.39</v>
      </c>
      <c r="S187">
        <v>255</v>
      </c>
      <c r="T187">
        <v>55.31</v>
      </c>
      <c r="U187">
        <v>98.84</v>
      </c>
      <c r="V187">
        <v>1</v>
      </c>
      <c r="W187" t="s">
        <v>214</v>
      </c>
      <c r="X187" t="s">
        <v>179</v>
      </c>
      <c r="Y187" t="s">
        <v>224</v>
      </c>
      <c r="Z187">
        <v>66</v>
      </c>
      <c r="AA187">
        <v>14.32</v>
      </c>
      <c r="AB187">
        <v>25.88</v>
      </c>
      <c r="AC187">
        <v>2</v>
      </c>
      <c r="AD187" t="s">
        <v>217</v>
      </c>
      <c r="AE187" t="s">
        <v>180</v>
      </c>
      <c r="AF187" t="s">
        <v>225</v>
      </c>
      <c r="AG187">
        <v>5</v>
      </c>
      <c r="AH187">
        <v>1.08</v>
      </c>
      <c r="AI187">
        <v>1.96</v>
      </c>
      <c r="AJ187">
        <v>3</v>
      </c>
      <c r="AK187" t="s">
        <v>214</v>
      </c>
      <c r="AL187" t="s">
        <v>181</v>
      </c>
      <c r="AM187" t="s">
        <v>226</v>
      </c>
      <c r="AN187">
        <v>2</v>
      </c>
      <c r="AO187">
        <v>0.43</v>
      </c>
      <c r="AP187">
        <v>0.78</v>
      </c>
      <c r="AQ187">
        <v>4</v>
      </c>
      <c r="AR187" t="s">
        <v>217</v>
      </c>
      <c r="AS187" t="s">
        <v>182</v>
      </c>
      <c r="AT187" t="s">
        <v>227</v>
      </c>
      <c r="AU187">
        <v>4</v>
      </c>
      <c r="AV187">
        <v>0.87</v>
      </c>
      <c r="AW187">
        <v>1.57</v>
      </c>
      <c r="AX187">
        <v>5</v>
      </c>
      <c r="AY187" t="s">
        <v>214</v>
      </c>
      <c r="AZ187" t="s">
        <v>183</v>
      </c>
      <c r="BA187" t="s">
        <v>228</v>
      </c>
      <c r="BB187">
        <v>73</v>
      </c>
      <c r="BC187">
        <v>15.84</v>
      </c>
      <c r="BD187">
        <v>28.63</v>
      </c>
      <c r="BE187">
        <v>6</v>
      </c>
      <c r="BF187" t="s">
        <v>214</v>
      </c>
      <c r="BG187" t="s">
        <v>184</v>
      </c>
      <c r="BH187" t="s">
        <v>229</v>
      </c>
      <c r="BI187">
        <v>99</v>
      </c>
      <c r="BJ187">
        <v>21.48</v>
      </c>
      <c r="BK187">
        <v>38.82</v>
      </c>
      <c r="BL187">
        <v>7</v>
      </c>
      <c r="BM187" t="s">
        <v>214</v>
      </c>
      <c r="BN187" t="s">
        <v>185</v>
      </c>
      <c r="BO187" t="s">
        <v>230</v>
      </c>
      <c r="BP187">
        <v>5</v>
      </c>
      <c r="BQ187">
        <v>1.08</v>
      </c>
      <c r="BR187">
        <v>1.96</v>
      </c>
      <c r="BS187">
        <v>8</v>
      </c>
      <c r="BT187" t="s">
        <v>217</v>
      </c>
      <c r="BU187" t="s">
        <v>186</v>
      </c>
      <c r="BV187" t="s">
        <v>231</v>
      </c>
      <c r="BW187">
        <v>1</v>
      </c>
      <c r="BX187">
        <v>0.22</v>
      </c>
      <c r="BY187">
        <v>0.39</v>
      </c>
    </row>
    <row r="188" spans="1:98">
      <c r="A188" t="s">
        <v>38</v>
      </c>
      <c r="B188" t="s">
        <v>39</v>
      </c>
      <c r="C188">
        <v>3</v>
      </c>
      <c r="D188" t="s">
        <v>44</v>
      </c>
      <c r="E188">
        <v>45</v>
      </c>
      <c r="F188" t="s">
        <v>77</v>
      </c>
      <c r="G188">
        <v>5</v>
      </c>
      <c r="H188">
        <v>425</v>
      </c>
      <c r="I188">
        <v>216</v>
      </c>
      <c r="J188">
        <v>50.82</v>
      </c>
      <c r="K188">
        <v>209</v>
      </c>
      <c r="L188">
        <v>49.18</v>
      </c>
      <c r="M188">
        <v>1</v>
      </c>
      <c r="N188">
        <v>0.24</v>
      </c>
      <c r="O188">
        <v>0.48</v>
      </c>
      <c r="P188">
        <v>0</v>
      </c>
      <c r="Q188">
        <v>0</v>
      </c>
      <c r="R188">
        <v>0</v>
      </c>
      <c r="S188">
        <v>208</v>
      </c>
      <c r="T188">
        <v>48.94</v>
      </c>
      <c r="U188">
        <v>99.52</v>
      </c>
      <c r="V188">
        <v>1</v>
      </c>
      <c r="W188" t="s">
        <v>214</v>
      </c>
      <c r="X188" t="s">
        <v>179</v>
      </c>
      <c r="Y188" t="s">
        <v>224</v>
      </c>
      <c r="Z188">
        <v>30</v>
      </c>
      <c r="AA188">
        <v>7.06</v>
      </c>
      <c r="AB188">
        <v>14.42</v>
      </c>
      <c r="AC188">
        <v>2</v>
      </c>
      <c r="AD188" t="s">
        <v>217</v>
      </c>
      <c r="AE188" t="s">
        <v>180</v>
      </c>
      <c r="AF188" t="s">
        <v>225</v>
      </c>
      <c r="AG188">
        <v>1</v>
      </c>
      <c r="AH188">
        <v>0.24</v>
      </c>
      <c r="AI188">
        <v>0.48</v>
      </c>
      <c r="AJ188">
        <v>3</v>
      </c>
      <c r="AK188" t="s">
        <v>214</v>
      </c>
      <c r="AL188" t="s">
        <v>181</v>
      </c>
      <c r="AM188" t="s">
        <v>226</v>
      </c>
      <c r="AN188">
        <v>3</v>
      </c>
      <c r="AO188">
        <v>0.71</v>
      </c>
      <c r="AP188">
        <v>1.44</v>
      </c>
      <c r="AQ188">
        <v>4</v>
      </c>
      <c r="AR188" t="s">
        <v>217</v>
      </c>
      <c r="AS188" t="s">
        <v>182</v>
      </c>
      <c r="AT188" t="s">
        <v>227</v>
      </c>
      <c r="AU188">
        <v>5</v>
      </c>
      <c r="AV188">
        <v>1.18</v>
      </c>
      <c r="AW188">
        <v>2.4</v>
      </c>
      <c r="AX188">
        <v>5</v>
      </c>
      <c r="AY188" t="s">
        <v>214</v>
      </c>
      <c r="AZ188" t="s">
        <v>183</v>
      </c>
      <c r="BA188" t="s">
        <v>228</v>
      </c>
      <c r="BB188">
        <v>101</v>
      </c>
      <c r="BC188">
        <v>23.76</v>
      </c>
      <c r="BD188">
        <v>48.56</v>
      </c>
      <c r="BE188">
        <v>6</v>
      </c>
      <c r="BF188" t="s">
        <v>214</v>
      </c>
      <c r="BG188" t="s">
        <v>184</v>
      </c>
      <c r="BH188" t="s">
        <v>229</v>
      </c>
      <c r="BI188">
        <v>62</v>
      </c>
      <c r="BJ188">
        <v>14.59</v>
      </c>
      <c r="BK188">
        <v>29.81</v>
      </c>
      <c r="BL188">
        <v>7</v>
      </c>
      <c r="BM188" t="s">
        <v>214</v>
      </c>
      <c r="BN188" t="s">
        <v>185</v>
      </c>
      <c r="BO188" t="s">
        <v>230</v>
      </c>
      <c r="BP188">
        <v>3</v>
      </c>
      <c r="BQ188">
        <v>0.71</v>
      </c>
      <c r="BR188">
        <v>1.44</v>
      </c>
      <c r="BS188">
        <v>8</v>
      </c>
      <c r="BT188" t="s">
        <v>217</v>
      </c>
      <c r="BU188" t="s">
        <v>186</v>
      </c>
      <c r="BV188" t="s">
        <v>231</v>
      </c>
      <c r="BW188">
        <v>3</v>
      </c>
      <c r="BX188">
        <v>0.71</v>
      </c>
      <c r="BY188">
        <v>1.44</v>
      </c>
    </row>
    <row r="189" spans="1:98">
      <c r="A189" t="s">
        <v>38</v>
      </c>
      <c r="B189" t="s">
        <v>39</v>
      </c>
      <c r="C189">
        <v>3</v>
      </c>
      <c r="D189" t="s">
        <v>44</v>
      </c>
      <c r="E189">
        <v>45</v>
      </c>
      <c r="F189" t="s">
        <v>77</v>
      </c>
      <c r="G189">
        <v>6</v>
      </c>
      <c r="H189">
        <v>831</v>
      </c>
      <c r="I189">
        <v>323</v>
      </c>
      <c r="J189">
        <v>38.869999999999997</v>
      </c>
      <c r="K189">
        <v>508</v>
      </c>
      <c r="L189">
        <v>61.13</v>
      </c>
      <c r="M189">
        <v>6</v>
      </c>
      <c r="N189">
        <v>0.72</v>
      </c>
      <c r="O189">
        <v>1.18</v>
      </c>
      <c r="P189">
        <v>9</v>
      </c>
      <c r="Q189">
        <v>1.08</v>
      </c>
      <c r="R189">
        <v>1.77</v>
      </c>
      <c r="S189">
        <v>493</v>
      </c>
      <c r="T189">
        <v>59.33</v>
      </c>
      <c r="U189">
        <v>97.05</v>
      </c>
      <c r="V189">
        <v>1</v>
      </c>
      <c r="W189" t="s">
        <v>214</v>
      </c>
      <c r="X189" t="s">
        <v>179</v>
      </c>
      <c r="Y189" t="s">
        <v>224</v>
      </c>
      <c r="Z189">
        <v>42</v>
      </c>
      <c r="AA189">
        <v>5.05</v>
      </c>
      <c r="AB189">
        <v>8.52</v>
      </c>
      <c r="AC189">
        <v>2</v>
      </c>
      <c r="AD189" t="s">
        <v>217</v>
      </c>
      <c r="AE189" t="s">
        <v>180</v>
      </c>
      <c r="AF189" t="s">
        <v>225</v>
      </c>
      <c r="AG189">
        <v>3</v>
      </c>
      <c r="AH189">
        <v>0.36</v>
      </c>
      <c r="AI189">
        <v>0.61</v>
      </c>
      <c r="AJ189">
        <v>3</v>
      </c>
      <c r="AK189" t="s">
        <v>214</v>
      </c>
      <c r="AL189" t="s">
        <v>181</v>
      </c>
      <c r="AM189" t="s">
        <v>226</v>
      </c>
      <c r="AN189">
        <v>0</v>
      </c>
      <c r="AO189">
        <v>0</v>
      </c>
      <c r="AP189">
        <v>0</v>
      </c>
      <c r="AQ189">
        <v>4</v>
      </c>
      <c r="AR189" t="s">
        <v>217</v>
      </c>
      <c r="AS189" t="s">
        <v>182</v>
      </c>
      <c r="AT189" t="s">
        <v>227</v>
      </c>
      <c r="AU189">
        <v>7</v>
      </c>
      <c r="AV189">
        <v>0.84</v>
      </c>
      <c r="AW189">
        <v>1.42</v>
      </c>
      <c r="AX189">
        <v>5</v>
      </c>
      <c r="AY189" t="s">
        <v>214</v>
      </c>
      <c r="AZ189" t="s">
        <v>183</v>
      </c>
      <c r="BA189" t="s">
        <v>228</v>
      </c>
      <c r="BB189">
        <v>99</v>
      </c>
      <c r="BC189">
        <v>11.91</v>
      </c>
      <c r="BD189">
        <v>20.079999999999998</v>
      </c>
      <c r="BE189">
        <v>6</v>
      </c>
      <c r="BF189" t="s">
        <v>214</v>
      </c>
      <c r="BG189" t="s">
        <v>184</v>
      </c>
      <c r="BH189" t="s">
        <v>229</v>
      </c>
      <c r="BI189">
        <v>319</v>
      </c>
      <c r="BJ189">
        <v>38.39</v>
      </c>
      <c r="BK189">
        <v>64.709999999999994</v>
      </c>
      <c r="BL189">
        <v>7</v>
      </c>
      <c r="BM189" t="s">
        <v>214</v>
      </c>
      <c r="BN189" t="s">
        <v>185</v>
      </c>
      <c r="BO189" t="s">
        <v>230</v>
      </c>
      <c r="BP189">
        <v>10</v>
      </c>
      <c r="BQ189">
        <v>1.2</v>
      </c>
      <c r="BR189">
        <v>2.0299999999999998</v>
      </c>
      <c r="BS189">
        <v>8</v>
      </c>
      <c r="BT189" t="s">
        <v>217</v>
      </c>
      <c r="BU189" t="s">
        <v>186</v>
      </c>
      <c r="BV189" t="s">
        <v>231</v>
      </c>
      <c r="BW189">
        <v>13</v>
      </c>
      <c r="BX189">
        <v>1.56</v>
      </c>
      <c r="BY189">
        <v>2.64</v>
      </c>
    </row>
    <row r="190" spans="1:98">
      <c r="A190" t="s">
        <v>38</v>
      </c>
      <c r="B190" t="s">
        <v>39</v>
      </c>
      <c r="C190">
        <v>3</v>
      </c>
      <c r="D190" t="s">
        <v>44</v>
      </c>
      <c r="E190">
        <v>45</v>
      </c>
      <c r="F190" t="s">
        <v>77</v>
      </c>
      <c r="G190">
        <v>7</v>
      </c>
      <c r="H190">
        <v>474</v>
      </c>
      <c r="I190">
        <v>252</v>
      </c>
      <c r="J190">
        <v>53.16</v>
      </c>
      <c r="K190">
        <v>222</v>
      </c>
      <c r="L190">
        <v>46.84</v>
      </c>
      <c r="M190">
        <v>2</v>
      </c>
      <c r="N190">
        <v>0.42</v>
      </c>
      <c r="O190">
        <v>0.9</v>
      </c>
      <c r="P190">
        <v>0</v>
      </c>
      <c r="Q190">
        <v>0</v>
      </c>
      <c r="R190">
        <v>0</v>
      </c>
      <c r="S190">
        <v>220</v>
      </c>
      <c r="T190">
        <v>46.41</v>
      </c>
      <c r="U190">
        <v>99.1</v>
      </c>
      <c r="V190">
        <v>1</v>
      </c>
      <c r="W190" t="s">
        <v>214</v>
      </c>
      <c r="X190" t="s">
        <v>179</v>
      </c>
      <c r="Y190" t="s">
        <v>224</v>
      </c>
      <c r="Z190">
        <v>50</v>
      </c>
      <c r="AA190">
        <v>10.55</v>
      </c>
      <c r="AB190">
        <v>22.73</v>
      </c>
      <c r="AC190">
        <v>2</v>
      </c>
      <c r="AD190" t="s">
        <v>217</v>
      </c>
      <c r="AE190" t="s">
        <v>180</v>
      </c>
      <c r="AF190" t="s">
        <v>225</v>
      </c>
      <c r="AG190">
        <v>0</v>
      </c>
      <c r="AH190">
        <v>0</v>
      </c>
      <c r="AI190">
        <v>0</v>
      </c>
      <c r="AJ190">
        <v>3</v>
      </c>
      <c r="AK190" t="s">
        <v>214</v>
      </c>
      <c r="AL190" t="s">
        <v>181</v>
      </c>
      <c r="AM190" t="s">
        <v>226</v>
      </c>
      <c r="AN190">
        <v>2</v>
      </c>
      <c r="AO190">
        <v>0.42</v>
      </c>
      <c r="AP190">
        <v>0.91</v>
      </c>
      <c r="AQ190">
        <v>4</v>
      </c>
      <c r="AR190" t="s">
        <v>217</v>
      </c>
      <c r="AS190" t="s">
        <v>182</v>
      </c>
      <c r="AT190" t="s">
        <v>227</v>
      </c>
      <c r="AU190">
        <v>5</v>
      </c>
      <c r="AV190">
        <v>1.05</v>
      </c>
      <c r="AW190">
        <v>2.27</v>
      </c>
      <c r="AX190">
        <v>5</v>
      </c>
      <c r="AY190" t="s">
        <v>214</v>
      </c>
      <c r="AZ190" t="s">
        <v>183</v>
      </c>
      <c r="BA190" t="s">
        <v>228</v>
      </c>
      <c r="BB190">
        <v>90</v>
      </c>
      <c r="BC190">
        <v>18.989999999999998</v>
      </c>
      <c r="BD190">
        <v>40.909999999999997</v>
      </c>
      <c r="BE190">
        <v>6</v>
      </c>
      <c r="BF190" t="s">
        <v>214</v>
      </c>
      <c r="BG190" t="s">
        <v>184</v>
      </c>
      <c r="BH190" t="s">
        <v>229</v>
      </c>
      <c r="BI190">
        <v>71</v>
      </c>
      <c r="BJ190">
        <v>14.98</v>
      </c>
      <c r="BK190">
        <v>32.270000000000003</v>
      </c>
      <c r="BL190">
        <v>7</v>
      </c>
      <c r="BM190" t="s">
        <v>214</v>
      </c>
      <c r="BN190" t="s">
        <v>185</v>
      </c>
      <c r="BO190" t="s">
        <v>230</v>
      </c>
      <c r="BP190">
        <v>1</v>
      </c>
      <c r="BQ190">
        <v>0.21</v>
      </c>
      <c r="BR190">
        <v>0.45</v>
      </c>
      <c r="BS190">
        <v>8</v>
      </c>
      <c r="BT190" t="s">
        <v>217</v>
      </c>
      <c r="BU190" t="s">
        <v>186</v>
      </c>
      <c r="BV190" t="s">
        <v>231</v>
      </c>
      <c r="BW190">
        <v>1</v>
      </c>
      <c r="BX190">
        <v>0.21</v>
      </c>
      <c r="BY190">
        <v>0.45</v>
      </c>
    </row>
    <row r="191" spans="1:98">
      <c r="A191" t="s">
        <v>38</v>
      </c>
      <c r="B191" t="s">
        <v>39</v>
      </c>
      <c r="C191">
        <v>3</v>
      </c>
      <c r="D191" t="s">
        <v>44</v>
      </c>
      <c r="E191">
        <v>45</v>
      </c>
      <c r="F191" t="s">
        <v>77</v>
      </c>
      <c r="G191">
        <v>8</v>
      </c>
      <c r="H191">
        <v>376</v>
      </c>
      <c r="I191">
        <v>172</v>
      </c>
      <c r="J191">
        <v>45.74</v>
      </c>
      <c r="K191">
        <v>204</v>
      </c>
      <c r="L191">
        <v>54.26</v>
      </c>
      <c r="M191">
        <v>1</v>
      </c>
      <c r="N191">
        <v>0.27</v>
      </c>
      <c r="O191">
        <v>0.49</v>
      </c>
      <c r="P191">
        <v>1</v>
      </c>
      <c r="Q191">
        <v>0.27</v>
      </c>
      <c r="R191">
        <v>0.49</v>
      </c>
      <c r="S191">
        <v>202</v>
      </c>
      <c r="T191">
        <v>53.72</v>
      </c>
      <c r="U191">
        <v>99.02</v>
      </c>
      <c r="V191">
        <v>1</v>
      </c>
      <c r="W191" t="s">
        <v>214</v>
      </c>
      <c r="X191" t="s">
        <v>179</v>
      </c>
      <c r="Y191" t="s">
        <v>224</v>
      </c>
      <c r="Z191">
        <v>17</v>
      </c>
      <c r="AA191">
        <v>4.5199999999999996</v>
      </c>
      <c r="AB191">
        <v>8.42</v>
      </c>
      <c r="AC191">
        <v>2</v>
      </c>
      <c r="AD191" t="s">
        <v>217</v>
      </c>
      <c r="AE191" t="s">
        <v>180</v>
      </c>
      <c r="AF191" t="s">
        <v>225</v>
      </c>
      <c r="AG191">
        <v>0</v>
      </c>
      <c r="AH191">
        <v>0</v>
      </c>
      <c r="AI191">
        <v>0</v>
      </c>
      <c r="AJ191">
        <v>3</v>
      </c>
      <c r="AK191" t="s">
        <v>214</v>
      </c>
      <c r="AL191" t="s">
        <v>181</v>
      </c>
      <c r="AM191" t="s">
        <v>226</v>
      </c>
      <c r="AN191">
        <v>0</v>
      </c>
      <c r="AO191">
        <v>0</v>
      </c>
      <c r="AP191">
        <v>0</v>
      </c>
      <c r="AQ191">
        <v>4</v>
      </c>
      <c r="AR191" t="s">
        <v>217</v>
      </c>
      <c r="AS191" t="s">
        <v>182</v>
      </c>
      <c r="AT191" t="s">
        <v>227</v>
      </c>
      <c r="AU191">
        <v>6</v>
      </c>
      <c r="AV191">
        <v>1.6</v>
      </c>
      <c r="AW191">
        <v>2.97</v>
      </c>
      <c r="AX191">
        <v>5</v>
      </c>
      <c r="AY191" t="s">
        <v>214</v>
      </c>
      <c r="AZ191" t="s">
        <v>183</v>
      </c>
      <c r="BA191" t="s">
        <v>228</v>
      </c>
      <c r="BB191">
        <v>102</v>
      </c>
      <c r="BC191">
        <v>27.13</v>
      </c>
      <c r="BD191">
        <v>50.5</v>
      </c>
      <c r="BE191">
        <v>6</v>
      </c>
      <c r="BF191" t="s">
        <v>214</v>
      </c>
      <c r="BG191" t="s">
        <v>184</v>
      </c>
      <c r="BH191" t="s">
        <v>229</v>
      </c>
      <c r="BI191">
        <v>76</v>
      </c>
      <c r="BJ191">
        <v>20.21</v>
      </c>
      <c r="BK191">
        <v>37.619999999999997</v>
      </c>
      <c r="BL191">
        <v>7</v>
      </c>
      <c r="BM191" t="s">
        <v>214</v>
      </c>
      <c r="BN191" t="s">
        <v>185</v>
      </c>
      <c r="BO191" t="s">
        <v>230</v>
      </c>
      <c r="BP191">
        <v>1</v>
      </c>
      <c r="BQ191">
        <v>0.27</v>
      </c>
      <c r="BR191">
        <v>0.5</v>
      </c>
      <c r="BS191">
        <v>8</v>
      </c>
      <c r="BT191" t="s">
        <v>217</v>
      </c>
      <c r="BU191" t="s">
        <v>186</v>
      </c>
      <c r="BV191" t="s">
        <v>231</v>
      </c>
      <c r="BW191">
        <v>0</v>
      </c>
      <c r="BX191">
        <v>0</v>
      </c>
      <c r="BY191">
        <v>0</v>
      </c>
    </row>
    <row r="192" spans="1:98">
      <c r="A192" t="s">
        <v>38</v>
      </c>
      <c r="B192" t="s">
        <v>39</v>
      </c>
      <c r="C192">
        <v>1</v>
      </c>
      <c r="D192" t="s">
        <v>40</v>
      </c>
      <c r="E192">
        <v>46</v>
      </c>
      <c r="F192" t="s">
        <v>78</v>
      </c>
      <c r="G192">
        <v>1</v>
      </c>
      <c r="H192">
        <v>279</v>
      </c>
      <c r="I192">
        <v>147</v>
      </c>
      <c r="J192">
        <v>52.69</v>
      </c>
      <c r="K192">
        <v>132</v>
      </c>
      <c r="L192">
        <v>47.31</v>
      </c>
      <c r="M192">
        <v>0</v>
      </c>
      <c r="N192">
        <v>0</v>
      </c>
      <c r="O192">
        <v>0</v>
      </c>
      <c r="P192">
        <v>2</v>
      </c>
      <c r="Q192">
        <v>0.72</v>
      </c>
      <c r="R192">
        <v>1.52</v>
      </c>
      <c r="S192">
        <v>130</v>
      </c>
      <c r="T192">
        <v>46.59</v>
      </c>
      <c r="U192">
        <v>98.48</v>
      </c>
      <c r="V192">
        <v>1</v>
      </c>
      <c r="W192" t="s">
        <v>214</v>
      </c>
      <c r="X192" t="s">
        <v>163</v>
      </c>
      <c r="Y192" t="s">
        <v>215</v>
      </c>
      <c r="Z192">
        <v>57</v>
      </c>
      <c r="AA192">
        <v>20.43</v>
      </c>
      <c r="AB192">
        <v>43.85</v>
      </c>
      <c r="AC192">
        <v>2</v>
      </c>
      <c r="AD192" t="s">
        <v>214</v>
      </c>
      <c r="AE192" t="s">
        <v>164</v>
      </c>
      <c r="AF192" t="s">
        <v>216</v>
      </c>
      <c r="AG192">
        <v>1</v>
      </c>
      <c r="AH192">
        <v>0.36</v>
      </c>
      <c r="AI192">
        <v>0.77</v>
      </c>
      <c r="AJ192">
        <v>3</v>
      </c>
      <c r="AK192" t="s">
        <v>217</v>
      </c>
      <c r="AL192" t="s">
        <v>165</v>
      </c>
      <c r="AM192" t="s">
        <v>218</v>
      </c>
      <c r="AN192">
        <v>50</v>
      </c>
      <c r="AO192">
        <v>17.920000000000002</v>
      </c>
      <c r="AP192">
        <v>38.46</v>
      </c>
      <c r="AQ192">
        <v>4</v>
      </c>
      <c r="AR192" t="s">
        <v>214</v>
      </c>
      <c r="AS192" t="s">
        <v>166</v>
      </c>
      <c r="AT192" t="s">
        <v>219</v>
      </c>
      <c r="AU192">
        <v>0</v>
      </c>
      <c r="AV192">
        <v>0</v>
      </c>
      <c r="AW192">
        <v>0</v>
      </c>
      <c r="AX192">
        <v>5</v>
      </c>
      <c r="AY192" t="s">
        <v>214</v>
      </c>
      <c r="AZ192" t="s">
        <v>167</v>
      </c>
      <c r="BA192" t="s">
        <v>220</v>
      </c>
      <c r="BB192">
        <v>0</v>
      </c>
      <c r="BC192">
        <v>0</v>
      </c>
      <c r="BD192">
        <v>0</v>
      </c>
      <c r="BE192">
        <v>6</v>
      </c>
      <c r="BF192" t="s">
        <v>214</v>
      </c>
      <c r="BG192" t="s">
        <v>168</v>
      </c>
      <c r="BH192" t="s">
        <v>221</v>
      </c>
      <c r="BI192">
        <v>4</v>
      </c>
      <c r="BJ192">
        <v>1.43</v>
      </c>
      <c r="BK192">
        <v>3.08</v>
      </c>
      <c r="BL192">
        <v>7</v>
      </c>
      <c r="BM192" t="s">
        <v>214</v>
      </c>
      <c r="BN192" t="s">
        <v>169</v>
      </c>
      <c r="BO192" t="s">
        <v>222</v>
      </c>
      <c r="BP192">
        <v>0</v>
      </c>
      <c r="BQ192">
        <v>0</v>
      </c>
      <c r="BR192">
        <v>0</v>
      </c>
      <c r="BS192">
        <v>8</v>
      </c>
      <c r="BT192" t="s">
        <v>214</v>
      </c>
      <c r="BU192" t="s">
        <v>170</v>
      </c>
      <c r="BV192" t="s">
        <v>223</v>
      </c>
      <c r="BW192">
        <v>18</v>
      </c>
      <c r="BX192">
        <v>6.45</v>
      </c>
      <c r="BY192">
        <v>13.85</v>
      </c>
    </row>
    <row r="193" spans="1:98">
      <c r="A193" t="s">
        <v>38</v>
      </c>
      <c r="B193" t="s">
        <v>39</v>
      </c>
      <c r="C193">
        <v>1</v>
      </c>
      <c r="D193" t="s">
        <v>40</v>
      </c>
      <c r="E193">
        <v>46</v>
      </c>
      <c r="F193" t="s">
        <v>78</v>
      </c>
      <c r="G193">
        <v>2</v>
      </c>
      <c r="H193">
        <v>121</v>
      </c>
      <c r="I193">
        <v>66</v>
      </c>
      <c r="J193">
        <v>54.55</v>
      </c>
      <c r="K193">
        <v>55</v>
      </c>
      <c r="L193">
        <v>45.45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55</v>
      </c>
      <c r="T193">
        <v>45.45</v>
      </c>
      <c r="U193">
        <v>100</v>
      </c>
      <c r="V193">
        <v>1</v>
      </c>
      <c r="W193" t="s">
        <v>214</v>
      </c>
      <c r="X193" t="s">
        <v>163</v>
      </c>
      <c r="Y193" t="s">
        <v>215</v>
      </c>
      <c r="Z193">
        <v>9</v>
      </c>
      <c r="AA193">
        <v>7.44</v>
      </c>
      <c r="AB193">
        <v>16.36</v>
      </c>
      <c r="AC193">
        <v>2</v>
      </c>
      <c r="AD193" t="s">
        <v>214</v>
      </c>
      <c r="AE193" t="s">
        <v>164</v>
      </c>
      <c r="AF193" t="s">
        <v>216</v>
      </c>
      <c r="AG193">
        <v>0</v>
      </c>
      <c r="AH193">
        <v>0</v>
      </c>
      <c r="AI193">
        <v>0</v>
      </c>
      <c r="AJ193">
        <v>3</v>
      </c>
      <c r="AK193" t="s">
        <v>217</v>
      </c>
      <c r="AL193" t="s">
        <v>165</v>
      </c>
      <c r="AM193" t="s">
        <v>218</v>
      </c>
      <c r="AN193">
        <v>42</v>
      </c>
      <c r="AO193">
        <v>34.71</v>
      </c>
      <c r="AP193">
        <v>76.36</v>
      </c>
      <c r="AQ193">
        <v>4</v>
      </c>
      <c r="AR193" t="s">
        <v>214</v>
      </c>
      <c r="AS193" t="s">
        <v>166</v>
      </c>
      <c r="AT193" t="s">
        <v>219</v>
      </c>
      <c r="AU193">
        <v>0</v>
      </c>
      <c r="AV193">
        <v>0</v>
      </c>
      <c r="AW193">
        <v>0</v>
      </c>
      <c r="AX193">
        <v>5</v>
      </c>
      <c r="AY193" t="s">
        <v>214</v>
      </c>
      <c r="AZ193" t="s">
        <v>167</v>
      </c>
      <c r="BA193" t="s">
        <v>220</v>
      </c>
      <c r="BB193">
        <v>0</v>
      </c>
      <c r="BC193">
        <v>0</v>
      </c>
      <c r="BD193">
        <v>0</v>
      </c>
      <c r="BE193">
        <v>6</v>
      </c>
      <c r="BF193" t="s">
        <v>214</v>
      </c>
      <c r="BG193" t="s">
        <v>168</v>
      </c>
      <c r="BH193" t="s">
        <v>221</v>
      </c>
      <c r="BI193">
        <v>1</v>
      </c>
      <c r="BJ193">
        <v>0.83</v>
      </c>
      <c r="BK193">
        <v>1.82</v>
      </c>
      <c r="BL193">
        <v>7</v>
      </c>
      <c r="BM193" t="s">
        <v>214</v>
      </c>
      <c r="BN193" t="s">
        <v>169</v>
      </c>
      <c r="BO193" t="s">
        <v>222</v>
      </c>
      <c r="BP193">
        <v>0</v>
      </c>
      <c r="BQ193">
        <v>0</v>
      </c>
      <c r="BR193">
        <v>0</v>
      </c>
      <c r="BS193">
        <v>8</v>
      </c>
      <c r="BT193" t="s">
        <v>214</v>
      </c>
      <c r="BU193" t="s">
        <v>170</v>
      </c>
      <c r="BV193" t="s">
        <v>223</v>
      </c>
      <c r="BW193">
        <v>3</v>
      </c>
      <c r="BX193">
        <v>2.48</v>
      </c>
      <c r="BY193">
        <v>5.45</v>
      </c>
    </row>
    <row r="194" spans="1:98">
      <c r="A194" t="s">
        <v>38</v>
      </c>
      <c r="B194" t="s">
        <v>39</v>
      </c>
      <c r="C194">
        <v>1</v>
      </c>
      <c r="D194" t="s">
        <v>40</v>
      </c>
      <c r="E194">
        <v>46</v>
      </c>
      <c r="F194" t="s">
        <v>78</v>
      </c>
      <c r="G194">
        <v>3</v>
      </c>
      <c r="H194">
        <v>115</v>
      </c>
      <c r="I194">
        <v>51</v>
      </c>
      <c r="J194">
        <v>44.35</v>
      </c>
      <c r="K194">
        <v>64</v>
      </c>
      <c r="L194">
        <v>55.65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64</v>
      </c>
      <c r="T194">
        <v>55.65</v>
      </c>
      <c r="U194">
        <v>100</v>
      </c>
      <c r="V194">
        <v>1</v>
      </c>
      <c r="W194" t="s">
        <v>214</v>
      </c>
      <c r="X194" t="s">
        <v>163</v>
      </c>
      <c r="Y194" t="s">
        <v>215</v>
      </c>
      <c r="Z194">
        <v>18</v>
      </c>
      <c r="AA194">
        <v>15.65</v>
      </c>
      <c r="AB194">
        <v>28.13</v>
      </c>
      <c r="AC194">
        <v>2</v>
      </c>
      <c r="AD194" t="s">
        <v>214</v>
      </c>
      <c r="AE194" t="s">
        <v>164</v>
      </c>
      <c r="AF194" t="s">
        <v>216</v>
      </c>
      <c r="AG194">
        <v>0</v>
      </c>
      <c r="AH194">
        <v>0</v>
      </c>
      <c r="AI194">
        <v>0</v>
      </c>
      <c r="AJ194">
        <v>3</v>
      </c>
      <c r="AK194" t="s">
        <v>217</v>
      </c>
      <c r="AL194" t="s">
        <v>165</v>
      </c>
      <c r="AM194" t="s">
        <v>218</v>
      </c>
      <c r="AN194">
        <v>35</v>
      </c>
      <c r="AO194">
        <v>30.43</v>
      </c>
      <c r="AP194">
        <v>54.69</v>
      </c>
      <c r="AQ194">
        <v>4</v>
      </c>
      <c r="AR194" t="s">
        <v>214</v>
      </c>
      <c r="AS194" t="s">
        <v>166</v>
      </c>
      <c r="AT194" t="s">
        <v>219</v>
      </c>
      <c r="AU194">
        <v>0</v>
      </c>
      <c r="AV194">
        <v>0</v>
      </c>
      <c r="AW194">
        <v>0</v>
      </c>
      <c r="AX194">
        <v>5</v>
      </c>
      <c r="AY194" t="s">
        <v>214</v>
      </c>
      <c r="AZ194" t="s">
        <v>167</v>
      </c>
      <c r="BA194" t="s">
        <v>220</v>
      </c>
      <c r="BB194">
        <v>0</v>
      </c>
      <c r="BC194">
        <v>0</v>
      </c>
      <c r="BD194">
        <v>0</v>
      </c>
      <c r="BE194">
        <v>6</v>
      </c>
      <c r="BF194" t="s">
        <v>214</v>
      </c>
      <c r="BG194" t="s">
        <v>168</v>
      </c>
      <c r="BH194" t="s">
        <v>221</v>
      </c>
      <c r="BI194">
        <v>3</v>
      </c>
      <c r="BJ194">
        <v>2.61</v>
      </c>
      <c r="BK194">
        <v>4.6900000000000004</v>
      </c>
      <c r="BL194">
        <v>7</v>
      </c>
      <c r="BM194" t="s">
        <v>214</v>
      </c>
      <c r="BN194" t="s">
        <v>169</v>
      </c>
      <c r="BO194" t="s">
        <v>222</v>
      </c>
      <c r="BP194">
        <v>2</v>
      </c>
      <c r="BQ194">
        <v>1.74</v>
      </c>
      <c r="BR194">
        <v>3.13</v>
      </c>
      <c r="BS194">
        <v>8</v>
      </c>
      <c r="BT194" t="s">
        <v>214</v>
      </c>
      <c r="BU194" t="s">
        <v>170</v>
      </c>
      <c r="BV194" t="s">
        <v>223</v>
      </c>
      <c r="BW194">
        <v>6</v>
      </c>
      <c r="BX194">
        <v>5.22</v>
      </c>
      <c r="BY194">
        <v>9.3800000000000008</v>
      </c>
    </row>
    <row r="195" spans="1:98">
      <c r="A195" t="s">
        <v>38</v>
      </c>
      <c r="B195" t="s">
        <v>39</v>
      </c>
      <c r="C195">
        <v>1</v>
      </c>
      <c r="D195" t="s">
        <v>40</v>
      </c>
      <c r="E195">
        <v>46</v>
      </c>
      <c r="F195" t="s">
        <v>78</v>
      </c>
      <c r="G195">
        <v>4</v>
      </c>
      <c r="H195">
        <v>90</v>
      </c>
      <c r="I195">
        <v>44</v>
      </c>
      <c r="J195">
        <v>48.89</v>
      </c>
      <c r="K195">
        <v>46</v>
      </c>
      <c r="L195">
        <v>51.11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46</v>
      </c>
      <c r="T195">
        <v>51.11</v>
      </c>
      <c r="U195">
        <v>100</v>
      </c>
      <c r="V195">
        <v>1</v>
      </c>
      <c r="W195" t="s">
        <v>214</v>
      </c>
      <c r="X195" t="s">
        <v>163</v>
      </c>
      <c r="Y195" t="s">
        <v>215</v>
      </c>
      <c r="Z195">
        <v>33</v>
      </c>
      <c r="AA195">
        <v>36.67</v>
      </c>
      <c r="AB195">
        <v>71.739999999999995</v>
      </c>
      <c r="AC195">
        <v>2</v>
      </c>
      <c r="AD195" t="s">
        <v>214</v>
      </c>
      <c r="AE195" t="s">
        <v>164</v>
      </c>
      <c r="AF195" t="s">
        <v>216</v>
      </c>
      <c r="AG195">
        <v>0</v>
      </c>
      <c r="AH195">
        <v>0</v>
      </c>
      <c r="AI195">
        <v>0</v>
      </c>
      <c r="AJ195">
        <v>3</v>
      </c>
      <c r="AK195" t="s">
        <v>217</v>
      </c>
      <c r="AL195" t="s">
        <v>165</v>
      </c>
      <c r="AM195" t="s">
        <v>218</v>
      </c>
      <c r="AN195">
        <v>12</v>
      </c>
      <c r="AO195">
        <v>13.33</v>
      </c>
      <c r="AP195">
        <v>26.09</v>
      </c>
      <c r="AQ195">
        <v>4</v>
      </c>
      <c r="AR195" t="s">
        <v>214</v>
      </c>
      <c r="AS195" t="s">
        <v>166</v>
      </c>
      <c r="AT195" t="s">
        <v>219</v>
      </c>
      <c r="AU195">
        <v>0</v>
      </c>
      <c r="AV195">
        <v>0</v>
      </c>
      <c r="AW195">
        <v>0</v>
      </c>
      <c r="AX195">
        <v>5</v>
      </c>
      <c r="AY195" t="s">
        <v>214</v>
      </c>
      <c r="AZ195" t="s">
        <v>167</v>
      </c>
      <c r="BA195" t="s">
        <v>220</v>
      </c>
      <c r="BB195">
        <v>0</v>
      </c>
      <c r="BC195">
        <v>0</v>
      </c>
      <c r="BD195">
        <v>0</v>
      </c>
      <c r="BE195">
        <v>6</v>
      </c>
      <c r="BF195" t="s">
        <v>214</v>
      </c>
      <c r="BG195" t="s">
        <v>168</v>
      </c>
      <c r="BH195" t="s">
        <v>221</v>
      </c>
      <c r="BI195">
        <v>1</v>
      </c>
      <c r="BJ195">
        <v>1.1100000000000001</v>
      </c>
      <c r="BK195">
        <v>2.17</v>
      </c>
      <c r="BL195">
        <v>7</v>
      </c>
      <c r="BM195" t="s">
        <v>214</v>
      </c>
      <c r="BN195" t="s">
        <v>169</v>
      </c>
      <c r="BO195" t="s">
        <v>222</v>
      </c>
      <c r="BP195">
        <v>0</v>
      </c>
      <c r="BQ195">
        <v>0</v>
      </c>
      <c r="BR195">
        <v>0</v>
      </c>
      <c r="BS195">
        <v>8</v>
      </c>
      <c r="BT195" t="s">
        <v>214</v>
      </c>
      <c r="BU195" t="s">
        <v>170</v>
      </c>
      <c r="BV195" t="s">
        <v>223</v>
      </c>
      <c r="BW195">
        <v>0</v>
      </c>
      <c r="BX195">
        <v>0</v>
      </c>
      <c r="BY195">
        <v>0</v>
      </c>
    </row>
    <row r="196" spans="1:98">
      <c r="A196" t="s">
        <v>38</v>
      </c>
      <c r="B196" t="s">
        <v>39</v>
      </c>
      <c r="C196">
        <v>2</v>
      </c>
      <c r="D196" t="s">
        <v>53</v>
      </c>
      <c r="E196">
        <v>47</v>
      </c>
      <c r="F196" t="s">
        <v>79</v>
      </c>
      <c r="G196">
        <v>1</v>
      </c>
      <c r="H196">
        <v>1141</v>
      </c>
      <c r="I196">
        <v>768</v>
      </c>
      <c r="J196">
        <v>67.31</v>
      </c>
      <c r="K196">
        <v>373</v>
      </c>
      <c r="L196">
        <v>32.69</v>
      </c>
      <c r="M196">
        <v>1</v>
      </c>
      <c r="N196">
        <v>0.09</v>
      </c>
      <c r="O196">
        <v>0.27</v>
      </c>
      <c r="P196">
        <v>2</v>
      </c>
      <c r="Q196">
        <v>0.18</v>
      </c>
      <c r="R196">
        <v>0.54</v>
      </c>
      <c r="S196">
        <v>370</v>
      </c>
      <c r="T196">
        <v>32.43</v>
      </c>
      <c r="U196">
        <v>99.2</v>
      </c>
      <c r="V196">
        <v>1</v>
      </c>
      <c r="W196" t="s">
        <v>217</v>
      </c>
      <c r="X196" t="s">
        <v>199</v>
      </c>
      <c r="Y196" t="s">
        <v>232</v>
      </c>
      <c r="Z196">
        <v>57</v>
      </c>
      <c r="AA196">
        <v>5</v>
      </c>
      <c r="AB196">
        <v>15.41</v>
      </c>
      <c r="AC196">
        <v>2</v>
      </c>
      <c r="AD196" t="s">
        <v>217</v>
      </c>
      <c r="AE196" t="s">
        <v>171</v>
      </c>
      <c r="AF196" t="s">
        <v>233</v>
      </c>
      <c r="AG196">
        <v>5</v>
      </c>
      <c r="AH196">
        <v>0.44</v>
      </c>
      <c r="AI196">
        <v>1.35</v>
      </c>
      <c r="AJ196">
        <v>3</v>
      </c>
      <c r="AK196" t="s">
        <v>217</v>
      </c>
      <c r="AL196" t="s">
        <v>200</v>
      </c>
      <c r="AM196" t="s">
        <v>234</v>
      </c>
      <c r="AN196">
        <v>74</v>
      </c>
      <c r="AO196">
        <v>6.49</v>
      </c>
      <c r="AP196">
        <v>20</v>
      </c>
      <c r="AQ196">
        <v>4</v>
      </c>
      <c r="AR196" t="s">
        <v>217</v>
      </c>
      <c r="AS196" t="s">
        <v>201</v>
      </c>
      <c r="AT196" t="s">
        <v>235</v>
      </c>
      <c r="AU196">
        <v>64</v>
      </c>
      <c r="AV196">
        <v>5.61</v>
      </c>
      <c r="AW196">
        <v>17.3</v>
      </c>
      <c r="AX196">
        <v>5</v>
      </c>
      <c r="AY196" t="s">
        <v>217</v>
      </c>
      <c r="AZ196" t="s">
        <v>172</v>
      </c>
      <c r="BA196" t="s">
        <v>236</v>
      </c>
      <c r="BB196">
        <v>6</v>
      </c>
      <c r="BC196">
        <v>0.53</v>
      </c>
      <c r="BD196">
        <v>1.62</v>
      </c>
      <c r="BE196">
        <v>6</v>
      </c>
      <c r="BF196" t="s">
        <v>214</v>
      </c>
      <c r="BG196" t="s">
        <v>237</v>
      </c>
      <c r="BH196" t="s">
        <v>238</v>
      </c>
      <c r="BI196">
        <v>1</v>
      </c>
      <c r="BJ196">
        <v>0.09</v>
      </c>
      <c r="BK196">
        <v>0.27</v>
      </c>
      <c r="BL196">
        <v>7</v>
      </c>
      <c r="BM196" t="s">
        <v>214</v>
      </c>
      <c r="BN196" t="s">
        <v>174</v>
      </c>
      <c r="BO196" t="s">
        <v>239</v>
      </c>
      <c r="BP196">
        <v>15</v>
      </c>
      <c r="BQ196">
        <v>1.31</v>
      </c>
      <c r="BR196">
        <v>4.05</v>
      </c>
      <c r="BS196">
        <v>8</v>
      </c>
      <c r="BT196" t="s">
        <v>214</v>
      </c>
      <c r="BU196" t="s">
        <v>175</v>
      </c>
      <c r="BV196" t="s">
        <v>240</v>
      </c>
      <c r="BW196">
        <v>11</v>
      </c>
      <c r="BX196">
        <v>0.96</v>
      </c>
      <c r="BY196">
        <v>2.97</v>
      </c>
      <c r="BZ196">
        <v>9</v>
      </c>
      <c r="CA196" t="s">
        <v>217</v>
      </c>
      <c r="CB196" t="s">
        <v>176</v>
      </c>
      <c r="CC196" t="s">
        <v>241</v>
      </c>
      <c r="CD196">
        <v>132</v>
      </c>
      <c r="CE196">
        <v>11.57</v>
      </c>
      <c r="CF196">
        <v>35.68</v>
      </c>
      <c r="CG196">
        <v>10</v>
      </c>
      <c r="CH196" t="s">
        <v>214</v>
      </c>
      <c r="CI196" t="s">
        <v>177</v>
      </c>
      <c r="CJ196" t="s">
        <v>242</v>
      </c>
      <c r="CK196">
        <v>0</v>
      </c>
      <c r="CL196">
        <v>0</v>
      </c>
      <c r="CM196">
        <v>0</v>
      </c>
      <c r="CN196">
        <v>11</v>
      </c>
      <c r="CO196" t="s">
        <v>214</v>
      </c>
      <c r="CP196" t="s">
        <v>178</v>
      </c>
      <c r="CQ196" t="s">
        <v>243</v>
      </c>
      <c r="CR196">
        <v>5</v>
      </c>
      <c r="CS196">
        <v>0.44</v>
      </c>
      <c r="CT196">
        <v>1.35</v>
      </c>
    </row>
    <row r="197" spans="1:98">
      <c r="A197" t="s">
        <v>38</v>
      </c>
      <c r="B197" t="s">
        <v>39</v>
      </c>
      <c r="C197">
        <v>2</v>
      </c>
      <c r="D197" t="s">
        <v>53</v>
      </c>
      <c r="E197">
        <v>47</v>
      </c>
      <c r="F197" t="s">
        <v>79</v>
      </c>
      <c r="G197">
        <v>2</v>
      </c>
      <c r="H197">
        <v>1005</v>
      </c>
      <c r="I197">
        <v>692</v>
      </c>
      <c r="J197">
        <v>68.86</v>
      </c>
      <c r="K197">
        <v>313</v>
      </c>
      <c r="L197">
        <v>31.14</v>
      </c>
      <c r="M197">
        <v>5</v>
      </c>
      <c r="N197">
        <v>0.5</v>
      </c>
      <c r="O197">
        <v>1.6</v>
      </c>
      <c r="P197">
        <v>3</v>
      </c>
      <c r="Q197">
        <v>0.3</v>
      </c>
      <c r="R197">
        <v>0.96</v>
      </c>
      <c r="S197">
        <v>305</v>
      </c>
      <c r="T197">
        <v>30.35</v>
      </c>
      <c r="U197">
        <v>97.44</v>
      </c>
      <c r="V197">
        <v>1</v>
      </c>
      <c r="W197" t="s">
        <v>217</v>
      </c>
      <c r="X197" t="s">
        <v>199</v>
      </c>
      <c r="Y197" t="s">
        <v>232</v>
      </c>
      <c r="Z197">
        <v>41</v>
      </c>
      <c r="AA197">
        <v>4.08</v>
      </c>
      <c r="AB197">
        <v>13.44</v>
      </c>
      <c r="AC197">
        <v>2</v>
      </c>
      <c r="AD197" t="s">
        <v>217</v>
      </c>
      <c r="AE197" t="s">
        <v>171</v>
      </c>
      <c r="AF197" t="s">
        <v>233</v>
      </c>
      <c r="AG197">
        <v>10</v>
      </c>
      <c r="AH197">
        <v>1</v>
      </c>
      <c r="AI197">
        <v>3.28</v>
      </c>
      <c r="AJ197">
        <v>3</v>
      </c>
      <c r="AK197" t="s">
        <v>217</v>
      </c>
      <c r="AL197" t="s">
        <v>200</v>
      </c>
      <c r="AM197" t="s">
        <v>234</v>
      </c>
      <c r="AN197">
        <v>101</v>
      </c>
      <c r="AO197">
        <v>10.050000000000001</v>
      </c>
      <c r="AP197">
        <v>33.11</v>
      </c>
      <c r="AQ197">
        <v>4</v>
      </c>
      <c r="AR197" t="s">
        <v>217</v>
      </c>
      <c r="AS197" t="s">
        <v>201</v>
      </c>
      <c r="AT197" t="s">
        <v>235</v>
      </c>
      <c r="AU197">
        <v>25</v>
      </c>
      <c r="AV197">
        <v>2.4900000000000002</v>
      </c>
      <c r="AW197">
        <v>8.1999999999999993</v>
      </c>
      <c r="AX197">
        <v>5</v>
      </c>
      <c r="AY197" t="s">
        <v>217</v>
      </c>
      <c r="AZ197" t="s">
        <v>172</v>
      </c>
      <c r="BA197" t="s">
        <v>236</v>
      </c>
      <c r="BB197">
        <v>9</v>
      </c>
      <c r="BC197">
        <v>0.9</v>
      </c>
      <c r="BD197">
        <v>2.95</v>
      </c>
      <c r="BE197">
        <v>6</v>
      </c>
      <c r="BF197" t="s">
        <v>214</v>
      </c>
      <c r="BG197" t="s">
        <v>237</v>
      </c>
      <c r="BH197" t="s">
        <v>238</v>
      </c>
      <c r="BI197">
        <v>1</v>
      </c>
      <c r="BJ197">
        <v>0.1</v>
      </c>
      <c r="BK197">
        <v>0.33</v>
      </c>
      <c r="BL197">
        <v>7</v>
      </c>
      <c r="BM197" t="s">
        <v>214</v>
      </c>
      <c r="BN197" t="s">
        <v>174</v>
      </c>
      <c r="BO197" t="s">
        <v>239</v>
      </c>
      <c r="BP197">
        <v>12</v>
      </c>
      <c r="BQ197">
        <v>1.19</v>
      </c>
      <c r="BR197">
        <v>3.93</v>
      </c>
      <c r="BS197">
        <v>8</v>
      </c>
      <c r="BT197" t="s">
        <v>214</v>
      </c>
      <c r="BU197" t="s">
        <v>175</v>
      </c>
      <c r="BV197" t="s">
        <v>240</v>
      </c>
      <c r="BW197">
        <v>7</v>
      </c>
      <c r="BX197">
        <v>0.7</v>
      </c>
      <c r="BY197">
        <v>2.2999999999999998</v>
      </c>
      <c r="BZ197">
        <v>9</v>
      </c>
      <c r="CA197" t="s">
        <v>217</v>
      </c>
      <c r="CB197" t="s">
        <v>176</v>
      </c>
      <c r="CC197" t="s">
        <v>241</v>
      </c>
      <c r="CD197">
        <v>93</v>
      </c>
      <c r="CE197">
        <v>9.25</v>
      </c>
      <c r="CF197">
        <v>30.49</v>
      </c>
      <c r="CG197">
        <v>10</v>
      </c>
      <c r="CH197" t="s">
        <v>214</v>
      </c>
      <c r="CI197" t="s">
        <v>177</v>
      </c>
      <c r="CJ197" t="s">
        <v>242</v>
      </c>
      <c r="CK197">
        <v>1</v>
      </c>
      <c r="CL197">
        <v>0.1</v>
      </c>
      <c r="CM197">
        <v>0.33</v>
      </c>
      <c r="CN197">
        <v>11</v>
      </c>
      <c r="CO197" t="s">
        <v>214</v>
      </c>
      <c r="CP197" t="s">
        <v>178</v>
      </c>
      <c r="CQ197" t="s">
        <v>243</v>
      </c>
      <c r="CR197">
        <v>5</v>
      </c>
      <c r="CS197">
        <v>0.5</v>
      </c>
      <c r="CT197">
        <v>1.64</v>
      </c>
    </row>
    <row r="198" spans="1:98">
      <c r="A198" t="s">
        <v>38</v>
      </c>
      <c r="B198" t="s">
        <v>39</v>
      </c>
      <c r="C198">
        <v>2</v>
      </c>
      <c r="D198" t="s">
        <v>53</v>
      </c>
      <c r="E198">
        <v>47</v>
      </c>
      <c r="F198" t="s">
        <v>79</v>
      </c>
      <c r="G198">
        <v>3</v>
      </c>
      <c r="H198">
        <v>1464</v>
      </c>
      <c r="I198">
        <v>974</v>
      </c>
      <c r="J198">
        <v>66.53</v>
      </c>
      <c r="K198">
        <v>490</v>
      </c>
      <c r="L198">
        <v>33.47</v>
      </c>
      <c r="M198">
        <v>5</v>
      </c>
      <c r="N198">
        <v>0.34</v>
      </c>
      <c r="O198">
        <v>1.02</v>
      </c>
      <c r="P198">
        <v>5</v>
      </c>
      <c r="Q198">
        <v>0.34</v>
      </c>
      <c r="R198">
        <v>1.02</v>
      </c>
      <c r="S198">
        <v>480</v>
      </c>
      <c r="T198">
        <v>32.79</v>
      </c>
      <c r="U198">
        <v>97.96</v>
      </c>
      <c r="V198">
        <v>1</v>
      </c>
      <c r="W198" t="s">
        <v>217</v>
      </c>
      <c r="X198" t="s">
        <v>199</v>
      </c>
      <c r="Y198" t="s">
        <v>232</v>
      </c>
      <c r="Z198">
        <v>85</v>
      </c>
      <c r="AA198">
        <v>5.81</v>
      </c>
      <c r="AB198">
        <v>17.71</v>
      </c>
      <c r="AC198">
        <v>2</v>
      </c>
      <c r="AD198" t="s">
        <v>217</v>
      </c>
      <c r="AE198" t="s">
        <v>171</v>
      </c>
      <c r="AF198" t="s">
        <v>233</v>
      </c>
      <c r="AG198">
        <v>8</v>
      </c>
      <c r="AH198">
        <v>0.55000000000000004</v>
      </c>
      <c r="AI198">
        <v>1.67</v>
      </c>
      <c r="AJ198">
        <v>3</v>
      </c>
      <c r="AK198" t="s">
        <v>217</v>
      </c>
      <c r="AL198" t="s">
        <v>200</v>
      </c>
      <c r="AM198" t="s">
        <v>234</v>
      </c>
      <c r="AN198">
        <v>148</v>
      </c>
      <c r="AO198">
        <v>10.11</v>
      </c>
      <c r="AP198">
        <v>30.83</v>
      </c>
      <c r="AQ198">
        <v>4</v>
      </c>
      <c r="AR198" t="s">
        <v>217</v>
      </c>
      <c r="AS198" t="s">
        <v>201</v>
      </c>
      <c r="AT198" t="s">
        <v>235</v>
      </c>
      <c r="AU198">
        <v>54</v>
      </c>
      <c r="AV198">
        <v>3.69</v>
      </c>
      <c r="AW198">
        <v>11.25</v>
      </c>
      <c r="AX198">
        <v>5</v>
      </c>
      <c r="AY198" t="s">
        <v>217</v>
      </c>
      <c r="AZ198" t="s">
        <v>172</v>
      </c>
      <c r="BA198" t="s">
        <v>236</v>
      </c>
      <c r="BB198">
        <v>8</v>
      </c>
      <c r="BC198">
        <v>0.55000000000000004</v>
      </c>
      <c r="BD198">
        <v>1.67</v>
      </c>
      <c r="BE198">
        <v>6</v>
      </c>
      <c r="BF198" t="s">
        <v>214</v>
      </c>
      <c r="BG198" t="s">
        <v>237</v>
      </c>
      <c r="BH198" t="s">
        <v>238</v>
      </c>
      <c r="BI198">
        <v>3</v>
      </c>
      <c r="BJ198">
        <v>0.2</v>
      </c>
      <c r="BK198">
        <v>0.63</v>
      </c>
      <c r="BL198">
        <v>7</v>
      </c>
      <c r="BM198" t="s">
        <v>214</v>
      </c>
      <c r="BN198" t="s">
        <v>174</v>
      </c>
      <c r="BO198" t="s">
        <v>239</v>
      </c>
      <c r="BP198">
        <v>10</v>
      </c>
      <c r="BQ198">
        <v>0.68</v>
      </c>
      <c r="BR198">
        <v>2.08</v>
      </c>
      <c r="BS198">
        <v>8</v>
      </c>
      <c r="BT198" t="s">
        <v>214</v>
      </c>
      <c r="BU198" t="s">
        <v>175</v>
      </c>
      <c r="BV198" t="s">
        <v>240</v>
      </c>
      <c r="BW198">
        <v>10</v>
      </c>
      <c r="BX198">
        <v>0.68</v>
      </c>
      <c r="BY198">
        <v>2.08</v>
      </c>
      <c r="BZ198">
        <v>9</v>
      </c>
      <c r="CA198" t="s">
        <v>217</v>
      </c>
      <c r="CB198" t="s">
        <v>176</v>
      </c>
      <c r="CC198" t="s">
        <v>241</v>
      </c>
      <c r="CD198">
        <v>144</v>
      </c>
      <c r="CE198">
        <v>9.84</v>
      </c>
      <c r="CF198">
        <v>30</v>
      </c>
      <c r="CG198">
        <v>10</v>
      </c>
      <c r="CH198" t="s">
        <v>214</v>
      </c>
      <c r="CI198" t="s">
        <v>177</v>
      </c>
      <c r="CJ198" t="s">
        <v>242</v>
      </c>
      <c r="CK198">
        <v>3</v>
      </c>
      <c r="CL198">
        <v>0.2</v>
      </c>
      <c r="CM198">
        <v>0.63</v>
      </c>
      <c r="CN198">
        <v>11</v>
      </c>
      <c r="CO198" t="s">
        <v>214</v>
      </c>
      <c r="CP198" t="s">
        <v>178</v>
      </c>
      <c r="CQ198" t="s">
        <v>243</v>
      </c>
      <c r="CR198">
        <v>7</v>
      </c>
      <c r="CS198">
        <v>0.48</v>
      </c>
      <c r="CT198">
        <v>1.46</v>
      </c>
    </row>
    <row r="199" spans="1:98">
      <c r="A199" t="s">
        <v>38</v>
      </c>
      <c r="B199" t="s">
        <v>39</v>
      </c>
      <c r="C199">
        <v>2</v>
      </c>
      <c r="D199" t="s">
        <v>53</v>
      </c>
      <c r="E199">
        <v>47</v>
      </c>
      <c r="F199" t="s">
        <v>79</v>
      </c>
      <c r="G199">
        <v>4</v>
      </c>
      <c r="H199">
        <v>1182</v>
      </c>
      <c r="I199">
        <v>789</v>
      </c>
      <c r="J199">
        <v>66.75</v>
      </c>
      <c r="K199">
        <v>393</v>
      </c>
      <c r="L199">
        <v>33.25</v>
      </c>
      <c r="M199">
        <v>13</v>
      </c>
      <c r="N199">
        <v>1.1000000000000001</v>
      </c>
      <c r="O199">
        <v>3.31</v>
      </c>
      <c r="P199">
        <v>4</v>
      </c>
      <c r="Q199">
        <v>0.34</v>
      </c>
      <c r="R199">
        <v>1.02</v>
      </c>
      <c r="S199">
        <v>376</v>
      </c>
      <c r="T199">
        <v>31.81</v>
      </c>
      <c r="U199">
        <v>95.67</v>
      </c>
      <c r="V199">
        <v>1</v>
      </c>
      <c r="W199" t="s">
        <v>217</v>
      </c>
      <c r="X199" t="s">
        <v>199</v>
      </c>
      <c r="Y199" t="s">
        <v>232</v>
      </c>
      <c r="Z199">
        <v>71</v>
      </c>
      <c r="AA199">
        <v>6.01</v>
      </c>
      <c r="AB199">
        <v>18.88</v>
      </c>
      <c r="AC199">
        <v>2</v>
      </c>
      <c r="AD199" t="s">
        <v>217</v>
      </c>
      <c r="AE199" t="s">
        <v>171</v>
      </c>
      <c r="AF199" t="s">
        <v>233</v>
      </c>
      <c r="AG199">
        <v>17</v>
      </c>
      <c r="AH199">
        <v>1.44</v>
      </c>
      <c r="AI199">
        <v>4.5199999999999996</v>
      </c>
      <c r="AJ199">
        <v>3</v>
      </c>
      <c r="AK199" t="s">
        <v>217</v>
      </c>
      <c r="AL199" t="s">
        <v>200</v>
      </c>
      <c r="AM199" t="s">
        <v>234</v>
      </c>
      <c r="AN199">
        <v>106</v>
      </c>
      <c r="AO199">
        <v>8.9700000000000006</v>
      </c>
      <c r="AP199">
        <v>28.19</v>
      </c>
      <c r="AQ199">
        <v>4</v>
      </c>
      <c r="AR199" t="s">
        <v>217</v>
      </c>
      <c r="AS199" t="s">
        <v>201</v>
      </c>
      <c r="AT199" t="s">
        <v>235</v>
      </c>
      <c r="AU199">
        <v>40</v>
      </c>
      <c r="AV199">
        <v>3.38</v>
      </c>
      <c r="AW199">
        <v>10.64</v>
      </c>
      <c r="AX199">
        <v>5</v>
      </c>
      <c r="AY199" t="s">
        <v>217</v>
      </c>
      <c r="AZ199" t="s">
        <v>172</v>
      </c>
      <c r="BA199" t="s">
        <v>236</v>
      </c>
      <c r="BB199">
        <v>16</v>
      </c>
      <c r="BC199">
        <v>1.35</v>
      </c>
      <c r="BD199">
        <v>4.26</v>
      </c>
      <c r="BE199">
        <v>6</v>
      </c>
      <c r="BF199" t="s">
        <v>214</v>
      </c>
      <c r="BG199" t="s">
        <v>237</v>
      </c>
      <c r="BH199" t="s">
        <v>238</v>
      </c>
      <c r="BI199">
        <v>1</v>
      </c>
      <c r="BJ199">
        <v>0.08</v>
      </c>
      <c r="BK199">
        <v>0.27</v>
      </c>
      <c r="BL199">
        <v>7</v>
      </c>
      <c r="BM199" t="s">
        <v>214</v>
      </c>
      <c r="BN199" t="s">
        <v>174</v>
      </c>
      <c r="BO199" t="s">
        <v>239</v>
      </c>
      <c r="BP199">
        <v>19</v>
      </c>
      <c r="BQ199">
        <v>1.61</v>
      </c>
      <c r="BR199">
        <v>5.05</v>
      </c>
      <c r="BS199">
        <v>8</v>
      </c>
      <c r="BT199" t="s">
        <v>214</v>
      </c>
      <c r="BU199" t="s">
        <v>175</v>
      </c>
      <c r="BV199" t="s">
        <v>240</v>
      </c>
      <c r="BW199">
        <v>6</v>
      </c>
      <c r="BX199">
        <v>0.51</v>
      </c>
      <c r="BY199">
        <v>1.6</v>
      </c>
      <c r="BZ199">
        <v>9</v>
      </c>
      <c r="CA199" t="s">
        <v>217</v>
      </c>
      <c r="CB199" t="s">
        <v>176</v>
      </c>
      <c r="CC199" t="s">
        <v>241</v>
      </c>
      <c r="CD199">
        <v>94</v>
      </c>
      <c r="CE199">
        <v>7.95</v>
      </c>
      <c r="CF199">
        <v>25</v>
      </c>
      <c r="CG199">
        <v>10</v>
      </c>
      <c r="CH199" t="s">
        <v>214</v>
      </c>
      <c r="CI199" t="s">
        <v>177</v>
      </c>
      <c r="CJ199" t="s">
        <v>242</v>
      </c>
      <c r="CK199">
        <v>2</v>
      </c>
      <c r="CL199">
        <v>0.17</v>
      </c>
      <c r="CM199">
        <v>0.53</v>
      </c>
      <c r="CN199">
        <v>11</v>
      </c>
      <c r="CO199" t="s">
        <v>214</v>
      </c>
      <c r="CP199" t="s">
        <v>178</v>
      </c>
      <c r="CQ199" t="s">
        <v>243</v>
      </c>
      <c r="CR199">
        <v>4</v>
      </c>
      <c r="CS199">
        <v>0.34</v>
      </c>
      <c r="CT199">
        <v>1.06</v>
      </c>
    </row>
    <row r="200" spans="1:98">
      <c r="A200" t="s">
        <v>38</v>
      </c>
      <c r="B200" t="s">
        <v>39</v>
      </c>
      <c r="C200">
        <v>2</v>
      </c>
      <c r="D200" t="s">
        <v>53</v>
      </c>
      <c r="E200">
        <v>47</v>
      </c>
      <c r="F200" t="s">
        <v>79</v>
      </c>
      <c r="G200">
        <v>5</v>
      </c>
      <c r="H200">
        <v>1697</v>
      </c>
      <c r="I200">
        <v>1149</v>
      </c>
      <c r="J200">
        <v>67.709999999999994</v>
      </c>
      <c r="K200">
        <v>548</v>
      </c>
      <c r="L200">
        <v>32.29</v>
      </c>
      <c r="M200">
        <v>5</v>
      </c>
      <c r="N200">
        <v>0.28999999999999998</v>
      </c>
      <c r="O200">
        <v>0.91</v>
      </c>
      <c r="P200">
        <v>5</v>
      </c>
      <c r="Q200">
        <v>0.28999999999999998</v>
      </c>
      <c r="R200">
        <v>0.91</v>
      </c>
      <c r="S200">
        <v>538</v>
      </c>
      <c r="T200">
        <v>31.7</v>
      </c>
      <c r="U200">
        <v>98.18</v>
      </c>
      <c r="V200">
        <v>1</v>
      </c>
      <c r="W200" t="s">
        <v>217</v>
      </c>
      <c r="X200" t="s">
        <v>199</v>
      </c>
      <c r="Y200" t="s">
        <v>232</v>
      </c>
      <c r="Z200">
        <v>163</v>
      </c>
      <c r="AA200">
        <v>9.61</v>
      </c>
      <c r="AB200">
        <v>30.3</v>
      </c>
      <c r="AC200">
        <v>2</v>
      </c>
      <c r="AD200" t="s">
        <v>217</v>
      </c>
      <c r="AE200" t="s">
        <v>171</v>
      </c>
      <c r="AF200" t="s">
        <v>233</v>
      </c>
      <c r="AG200">
        <v>9</v>
      </c>
      <c r="AH200">
        <v>0.53</v>
      </c>
      <c r="AI200">
        <v>1.67</v>
      </c>
      <c r="AJ200">
        <v>3</v>
      </c>
      <c r="AK200" t="s">
        <v>217</v>
      </c>
      <c r="AL200" t="s">
        <v>200</v>
      </c>
      <c r="AM200" t="s">
        <v>234</v>
      </c>
      <c r="AN200">
        <v>149</v>
      </c>
      <c r="AO200">
        <v>8.7799999999999994</v>
      </c>
      <c r="AP200">
        <v>27.7</v>
      </c>
      <c r="AQ200">
        <v>4</v>
      </c>
      <c r="AR200" t="s">
        <v>217</v>
      </c>
      <c r="AS200" t="s">
        <v>201</v>
      </c>
      <c r="AT200" t="s">
        <v>235</v>
      </c>
      <c r="AU200">
        <v>143</v>
      </c>
      <c r="AV200">
        <v>8.43</v>
      </c>
      <c r="AW200">
        <v>26.58</v>
      </c>
      <c r="AX200">
        <v>5</v>
      </c>
      <c r="AY200" t="s">
        <v>217</v>
      </c>
      <c r="AZ200" t="s">
        <v>172</v>
      </c>
      <c r="BA200" t="s">
        <v>236</v>
      </c>
      <c r="BB200">
        <v>0</v>
      </c>
      <c r="BC200">
        <v>0</v>
      </c>
      <c r="BD200">
        <v>0</v>
      </c>
      <c r="BE200">
        <v>6</v>
      </c>
      <c r="BF200" t="s">
        <v>214</v>
      </c>
      <c r="BG200" t="s">
        <v>237</v>
      </c>
      <c r="BH200" t="s">
        <v>238</v>
      </c>
      <c r="BI200">
        <v>3</v>
      </c>
      <c r="BJ200">
        <v>0.18</v>
      </c>
      <c r="BK200">
        <v>0.56000000000000005</v>
      </c>
      <c r="BL200">
        <v>7</v>
      </c>
      <c r="BM200" t="s">
        <v>214</v>
      </c>
      <c r="BN200" t="s">
        <v>174</v>
      </c>
      <c r="BO200" t="s">
        <v>239</v>
      </c>
      <c r="BP200">
        <v>8</v>
      </c>
      <c r="BQ200">
        <v>0.47</v>
      </c>
      <c r="BR200">
        <v>1.49</v>
      </c>
      <c r="BS200">
        <v>8</v>
      </c>
      <c r="BT200" t="s">
        <v>214</v>
      </c>
      <c r="BU200" t="s">
        <v>175</v>
      </c>
      <c r="BV200" t="s">
        <v>240</v>
      </c>
      <c r="BW200">
        <v>3</v>
      </c>
      <c r="BX200">
        <v>0.18</v>
      </c>
      <c r="BY200">
        <v>0.56000000000000005</v>
      </c>
      <c r="BZ200">
        <v>9</v>
      </c>
      <c r="CA200" t="s">
        <v>217</v>
      </c>
      <c r="CB200" t="s">
        <v>176</v>
      </c>
      <c r="CC200" t="s">
        <v>241</v>
      </c>
      <c r="CD200">
        <v>57</v>
      </c>
      <c r="CE200">
        <v>3.36</v>
      </c>
      <c r="CF200">
        <v>10.59</v>
      </c>
      <c r="CG200">
        <v>10</v>
      </c>
      <c r="CH200" t="s">
        <v>214</v>
      </c>
      <c r="CI200" t="s">
        <v>177</v>
      </c>
      <c r="CJ200" t="s">
        <v>242</v>
      </c>
      <c r="CK200">
        <v>2</v>
      </c>
      <c r="CL200">
        <v>0.12</v>
      </c>
      <c r="CM200">
        <v>0.37</v>
      </c>
      <c r="CN200">
        <v>11</v>
      </c>
      <c r="CO200" t="s">
        <v>214</v>
      </c>
      <c r="CP200" t="s">
        <v>178</v>
      </c>
      <c r="CQ200" t="s">
        <v>243</v>
      </c>
      <c r="CR200">
        <v>1</v>
      </c>
      <c r="CS200">
        <v>0.06</v>
      </c>
      <c r="CT200">
        <v>0.19</v>
      </c>
    </row>
    <row r="201" spans="1:98">
      <c r="A201" t="s">
        <v>38</v>
      </c>
      <c r="B201" t="s">
        <v>39</v>
      </c>
      <c r="C201">
        <v>2</v>
      </c>
      <c r="D201" t="s">
        <v>53</v>
      </c>
      <c r="E201">
        <v>47</v>
      </c>
      <c r="F201" t="s">
        <v>79</v>
      </c>
      <c r="G201">
        <v>6</v>
      </c>
      <c r="H201">
        <v>1566</v>
      </c>
      <c r="I201">
        <v>962</v>
      </c>
      <c r="J201">
        <v>61.43</v>
      </c>
      <c r="K201">
        <v>604</v>
      </c>
      <c r="L201">
        <v>38.57</v>
      </c>
      <c r="M201">
        <v>7</v>
      </c>
      <c r="N201">
        <v>0.45</v>
      </c>
      <c r="O201">
        <v>1.1599999999999999</v>
      </c>
      <c r="P201">
        <v>5</v>
      </c>
      <c r="Q201">
        <v>0.32</v>
      </c>
      <c r="R201">
        <v>0.83</v>
      </c>
      <c r="S201">
        <v>592</v>
      </c>
      <c r="T201">
        <v>37.799999999999997</v>
      </c>
      <c r="U201">
        <v>98.01</v>
      </c>
      <c r="V201">
        <v>1</v>
      </c>
      <c r="W201" t="s">
        <v>217</v>
      </c>
      <c r="X201" t="s">
        <v>199</v>
      </c>
      <c r="Y201" t="s">
        <v>232</v>
      </c>
      <c r="Z201">
        <v>118</v>
      </c>
      <c r="AA201">
        <v>7.54</v>
      </c>
      <c r="AB201">
        <v>19.93</v>
      </c>
      <c r="AC201">
        <v>2</v>
      </c>
      <c r="AD201" t="s">
        <v>217</v>
      </c>
      <c r="AE201" t="s">
        <v>171</v>
      </c>
      <c r="AF201" t="s">
        <v>233</v>
      </c>
      <c r="AG201">
        <v>2</v>
      </c>
      <c r="AH201">
        <v>0.13</v>
      </c>
      <c r="AI201">
        <v>0.34</v>
      </c>
      <c r="AJ201">
        <v>3</v>
      </c>
      <c r="AK201" t="s">
        <v>217</v>
      </c>
      <c r="AL201" t="s">
        <v>200</v>
      </c>
      <c r="AM201" t="s">
        <v>234</v>
      </c>
      <c r="AN201">
        <v>229</v>
      </c>
      <c r="AO201">
        <v>14.62</v>
      </c>
      <c r="AP201">
        <v>38.68</v>
      </c>
      <c r="AQ201">
        <v>4</v>
      </c>
      <c r="AR201" t="s">
        <v>217</v>
      </c>
      <c r="AS201" t="s">
        <v>201</v>
      </c>
      <c r="AT201" t="s">
        <v>235</v>
      </c>
      <c r="AU201">
        <v>120</v>
      </c>
      <c r="AV201">
        <v>7.66</v>
      </c>
      <c r="AW201">
        <v>20.27</v>
      </c>
      <c r="AX201">
        <v>5</v>
      </c>
      <c r="AY201" t="s">
        <v>217</v>
      </c>
      <c r="AZ201" t="s">
        <v>172</v>
      </c>
      <c r="BA201" t="s">
        <v>236</v>
      </c>
      <c r="BB201">
        <v>1</v>
      </c>
      <c r="BC201">
        <v>0.06</v>
      </c>
      <c r="BD201">
        <v>0.17</v>
      </c>
      <c r="BE201">
        <v>6</v>
      </c>
      <c r="BF201" t="s">
        <v>214</v>
      </c>
      <c r="BG201" t="s">
        <v>237</v>
      </c>
      <c r="BH201" t="s">
        <v>238</v>
      </c>
      <c r="BI201">
        <v>0</v>
      </c>
      <c r="BJ201">
        <v>0</v>
      </c>
      <c r="BK201">
        <v>0</v>
      </c>
      <c r="BL201">
        <v>7</v>
      </c>
      <c r="BM201" t="s">
        <v>214</v>
      </c>
      <c r="BN201" t="s">
        <v>174</v>
      </c>
      <c r="BO201" t="s">
        <v>239</v>
      </c>
      <c r="BP201">
        <v>5</v>
      </c>
      <c r="BQ201">
        <v>0.32</v>
      </c>
      <c r="BR201">
        <v>0.84</v>
      </c>
      <c r="BS201">
        <v>8</v>
      </c>
      <c r="BT201" t="s">
        <v>214</v>
      </c>
      <c r="BU201" t="s">
        <v>175</v>
      </c>
      <c r="BV201" t="s">
        <v>240</v>
      </c>
      <c r="BW201">
        <v>6</v>
      </c>
      <c r="BX201">
        <v>0.38</v>
      </c>
      <c r="BY201">
        <v>1.01</v>
      </c>
      <c r="BZ201">
        <v>9</v>
      </c>
      <c r="CA201" t="s">
        <v>217</v>
      </c>
      <c r="CB201" t="s">
        <v>176</v>
      </c>
      <c r="CC201" t="s">
        <v>241</v>
      </c>
      <c r="CD201">
        <v>111</v>
      </c>
      <c r="CE201">
        <v>7.09</v>
      </c>
      <c r="CF201">
        <v>18.75</v>
      </c>
      <c r="CG201">
        <v>10</v>
      </c>
      <c r="CH201" t="s">
        <v>214</v>
      </c>
      <c r="CI201" t="s">
        <v>177</v>
      </c>
      <c r="CJ201" t="s">
        <v>242</v>
      </c>
      <c r="CK201">
        <v>0</v>
      </c>
      <c r="CL201">
        <v>0</v>
      </c>
      <c r="CM201">
        <v>0</v>
      </c>
      <c r="CN201">
        <v>11</v>
      </c>
      <c r="CO201" t="s">
        <v>214</v>
      </c>
      <c r="CP201" t="s">
        <v>178</v>
      </c>
      <c r="CQ201" t="s">
        <v>243</v>
      </c>
      <c r="CR201">
        <v>0</v>
      </c>
      <c r="CS201">
        <v>0</v>
      </c>
      <c r="CT201">
        <v>0</v>
      </c>
    </row>
    <row r="202" spans="1:98">
      <c r="A202" t="s">
        <v>38</v>
      </c>
      <c r="B202" t="s">
        <v>39</v>
      </c>
      <c r="C202">
        <v>2</v>
      </c>
      <c r="D202" t="s">
        <v>53</v>
      </c>
      <c r="E202">
        <v>47</v>
      </c>
      <c r="F202" t="s">
        <v>79</v>
      </c>
      <c r="G202">
        <v>7</v>
      </c>
      <c r="H202">
        <v>1049</v>
      </c>
      <c r="I202">
        <v>691</v>
      </c>
      <c r="J202">
        <v>65.87</v>
      </c>
      <c r="K202">
        <v>358</v>
      </c>
      <c r="L202">
        <v>34.130000000000003</v>
      </c>
      <c r="M202">
        <v>2</v>
      </c>
      <c r="N202">
        <v>0.19</v>
      </c>
      <c r="O202">
        <v>0.56000000000000005</v>
      </c>
      <c r="P202">
        <v>3</v>
      </c>
      <c r="Q202">
        <v>0.28999999999999998</v>
      </c>
      <c r="R202">
        <v>0.84</v>
      </c>
      <c r="S202">
        <v>353</v>
      </c>
      <c r="T202">
        <v>33.65</v>
      </c>
      <c r="U202">
        <v>98.6</v>
      </c>
      <c r="V202">
        <v>1</v>
      </c>
      <c r="W202" t="s">
        <v>217</v>
      </c>
      <c r="X202" t="s">
        <v>199</v>
      </c>
      <c r="Y202" t="s">
        <v>232</v>
      </c>
      <c r="Z202">
        <v>123</v>
      </c>
      <c r="AA202">
        <v>11.73</v>
      </c>
      <c r="AB202">
        <v>34.840000000000003</v>
      </c>
      <c r="AC202">
        <v>2</v>
      </c>
      <c r="AD202" t="s">
        <v>217</v>
      </c>
      <c r="AE202" t="s">
        <v>171</v>
      </c>
      <c r="AF202" t="s">
        <v>233</v>
      </c>
      <c r="AG202">
        <v>1</v>
      </c>
      <c r="AH202">
        <v>0.1</v>
      </c>
      <c r="AI202">
        <v>0.28000000000000003</v>
      </c>
      <c r="AJ202">
        <v>3</v>
      </c>
      <c r="AK202" t="s">
        <v>217</v>
      </c>
      <c r="AL202" t="s">
        <v>200</v>
      </c>
      <c r="AM202" t="s">
        <v>234</v>
      </c>
      <c r="AN202">
        <v>54</v>
      </c>
      <c r="AO202">
        <v>5.15</v>
      </c>
      <c r="AP202">
        <v>15.3</v>
      </c>
      <c r="AQ202">
        <v>4</v>
      </c>
      <c r="AR202" t="s">
        <v>217</v>
      </c>
      <c r="AS202" t="s">
        <v>201</v>
      </c>
      <c r="AT202" t="s">
        <v>235</v>
      </c>
      <c r="AU202">
        <v>78</v>
      </c>
      <c r="AV202">
        <v>7.44</v>
      </c>
      <c r="AW202">
        <v>22.1</v>
      </c>
      <c r="AX202">
        <v>5</v>
      </c>
      <c r="AY202" t="s">
        <v>217</v>
      </c>
      <c r="AZ202" t="s">
        <v>172</v>
      </c>
      <c r="BA202" t="s">
        <v>236</v>
      </c>
      <c r="BB202">
        <v>1</v>
      </c>
      <c r="BC202">
        <v>0.1</v>
      </c>
      <c r="BD202">
        <v>0.28000000000000003</v>
      </c>
      <c r="BE202">
        <v>6</v>
      </c>
      <c r="BF202" t="s">
        <v>214</v>
      </c>
      <c r="BG202" t="s">
        <v>237</v>
      </c>
      <c r="BH202" t="s">
        <v>238</v>
      </c>
      <c r="BI202">
        <v>0</v>
      </c>
      <c r="BJ202">
        <v>0</v>
      </c>
      <c r="BK202">
        <v>0</v>
      </c>
      <c r="BL202">
        <v>7</v>
      </c>
      <c r="BM202" t="s">
        <v>214</v>
      </c>
      <c r="BN202" t="s">
        <v>174</v>
      </c>
      <c r="BO202" t="s">
        <v>239</v>
      </c>
      <c r="BP202">
        <v>11</v>
      </c>
      <c r="BQ202">
        <v>1.05</v>
      </c>
      <c r="BR202">
        <v>3.12</v>
      </c>
      <c r="BS202">
        <v>8</v>
      </c>
      <c r="BT202" t="s">
        <v>214</v>
      </c>
      <c r="BU202" t="s">
        <v>175</v>
      </c>
      <c r="BV202" t="s">
        <v>240</v>
      </c>
      <c r="BW202">
        <v>8</v>
      </c>
      <c r="BX202">
        <v>0.76</v>
      </c>
      <c r="BY202">
        <v>2.27</v>
      </c>
      <c r="BZ202">
        <v>9</v>
      </c>
      <c r="CA202" t="s">
        <v>217</v>
      </c>
      <c r="CB202" t="s">
        <v>176</v>
      </c>
      <c r="CC202" t="s">
        <v>241</v>
      </c>
      <c r="CD202">
        <v>76</v>
      </c>
      <c r="CE202">
        <v>7.24</v>
      </c>
      <c r="CF202">
        <v>21.53</v>
      </c>
      <c r="CG202">
        <v>10</v>
      </c>
      <c r="CH202" t="s">
        <v>214</v>
      </c>
      <c r="CI202" t="s">
        <v>177</v>
      </c>
      <c r="CJ202" t="s">
        <v>242</v>
      </c>
      <c r="CK202">
        <v>1</v>
      </c>
      <c r="CL202">
        <v>0.1</v>
      </c>
      <c r="CM202">
        <v>0.28000000000000003</v>
      </c>
      <c r="CN202">
        <v>11</v>
      </c>
      <c r="CO202" t="s">
        <v>214</v>
      </c>
      <c r="CP202" t="s">
        <v>178</v>
      </c>
      <c r="CQ202" t="s">
        <v>243</v>
      </c>
      <c r="CR202">
        <v>0</v>
      </c>
      <c r="CS202">
        <v>0</v>
      </c>
      <c r="CT202">
        <v>0</v>
      </c>
    </row>
    <row r="203" spans="1:98">
      <c r="A203" t="s">
        <v>38</v>
      </c>
      <c r="B203" t="s">
        <v>39</v>
      </c>
      <c r="C203">
        <v>2</v>
      </c>
      <c r="D203" t="s">
        <v>53</v>
      </c>
      <c r="E203">
        <v>47</v>
      </c>
      <c r="F203" t="s">
        <v>79</v>
      </c>
      <c r="G203">
        <v>8</v>
      </c>
      <c r="H203">
        <v>1196</v>
      </c>
      <c r="I203">
        <v>722</v>
      </c>
      <c r="J203">
        <v>60.37</v>
      </c>
      <c r="K203">
        <v>474</v>
      </c>
      <c r="L203">
        <v>39.630000000000003</v>
      </c>
      <c r="M203">
        <v>0</v>
      </c>
      <c r="N203">
        <v>0</v>
      </c>
      <c r="O203">
        <v>0</v>
      </c>
      <c r="P203">
        <v>4</v>
      </c>
      <c r="Q203">
        <v>0.33</v>
      </c>
      <c r="R203">
        <v>0.84</v>
      </c>
      <c r="S203">
        <v>470</v>
      </c>
      <c r="T203">
        <v>39.299999999999997</v>
      </c>
      <c r="U203">
        <v>99.16</v>
      </c>
      <c r="V203">
        <v>1</v>
      </c>
      <c r="W203" t="s">
        <v>217</v>
      </c>
      <c r="X203" t="s">
        <v>199</v>
      </c>
      <c r="Y203" t="s">
        <v>232</v>
      </c>
      <c r="Z203">
        <v>185</v>
      </c>
      <c r="AA203">
        <v>15.47</v>
      </c>
      <c r="AB203">
        <v>39.36</v>
      </c>
      <c r="AC203">
        <v>2</v>
      </c>
      <c r="AD203" t="s">
        <v>217</v>
      </c>
      <c r="AE203" t="s">
        <v>171</v>
      </c>
      <c r="AF203" t="s">
        <v>233</v>
      </c>
      <c r="AG203">
        <v>2</v>
      </c>
      <c r="AH203">
        <v>0.17</v>
      </c>
      <c r="AI203">
        <v>0.43</v>
      </c>
      <c r="AJ203">
        <v>3</v>
      </c>
      <c r="AK203" t="s">
        <v>217</v>
      </c>
      <c r="AL203" t="s">
        <v>200</v>
      </c>
      <c r="AM203" t="s">
        <v>234</v>
      </c>
      <c r="AN203">
        <v>86</v>
      </c>
      <c r="AO203">
        <v>7.19</v>
      </c>
      <c r="AP203">
        <v>18.3</v>
      </c>
      <c r="AQ203">
        <v>4</v>
      </c>
      <c r="AR203" t="s">
        <v>217</v>
      </c>
      <c r="AS203" t="s">
        <v>201</v>
      </c>
      <c r="AT203" t="s">
        <v>235</v>
      </c>
      <c r="AU203">
        <v>82</v>
      </c>
      <c r="AV203">
        <v>6.86</v>
      </c>
      <c r="AW203">
        <v>17.45</v>
      </c>
      <c r="AX203">
        <v>5</v>
      </c>
      <c r="AY203" t="s">
        <v>217</v>
      </c>
      <c r="AZ203" t="s">
        <v>172</v>
      </c>
      <c r="BA203" t="s">
        <v>236</v>
      </c>
      <c r="BB203">
        <v>0</v>
      </c>
      <c r="BC203">
        <v>0</v>
      </c>
      <c r="BD203">
        <v>0</v>
      </c>
      <c r="BE203">
        <v>6</v>
      </c>
      <c r="BF203" t="s">
        <v>214</v>
      </c>
      <c r="BG203" t="s">
        <v>237</v>
      </c>
      <c r="BH203" t="s">
        <v>238</v>
      </c>
      <c r="BI203">
        <v>0</v>
      </c>
      <c r="BJ203">
        <v>0</v>
      </c>
      <c r="BK203">
        <v>0</v>
      </c>
      <c r="BL203">
        <v>7</v>
      </c>
      <c r="BM203" t="s">
        <v>214</v>
      </c>
      <c r="BN203" t="s">
        <v>174</v>
      </c>
      <c r="BO203" t="s">
        <v>239</v>
      </c>
      <c r="BP203">
        <v>19</v>
      </c>
      <c r="BQ203">
        <v>1.59</v>
      </c>
      <c r="BR203">
        <v>4.04</v>
      </c>
      <c r="BS203">
        <v>8</v>
      </c>
      <c r="BT203" t="s">
        <v>214</v>
      </c>
      <c r="BU203" t="s">
        <v>175</v>
      </c>
      <c r="BV203" t="s">
        <v>240</v>
      </c>
      <c r="BW203">
        <v>5</v>
      </c>
      <c r="BX203">
        <v>0.42</v>
      </c>
      <c r="BY203">
        <v>1.06</v>
      </c>
      <c r="BZ203">
        <v>9</v>
      </c>
      <c r="CA203" t="s">
        <v>217</v>
      </c>
      <c r="CB203" t="s">
        <v>176</v>
      </c>
      <c r="CC203" t="s">
        <v>241</v>
      </c>
      <c r="CD203">
        <v>89</v>
      </c>
      <c r="CE203">
        <v>7.44</v>
      </c>
      <c r="CF203">
        <v>18.940000000000001</v>
      </c>
      <c r="CG203">
        <v>10</v>
      </c>
      <c r="CH203" t="s">
        <v>214</v>
      </c>
      <c r="CI203" t="s">
        <v>177</v>
      </c>
      <c r="CJ203" t="s">
        <v>242</v>
      </c>
      <c r="CK203">
        <v>2</v>
      </c>
      <c r="CL203">
        <v>0.17</v>
      </c>
      <c r="CM203">
        <v>0.43</v>
      </c>
      <c r="CN203">
        <v>11</v>
      </c>
      <c r="CO203" t="s">
        <v>214</v>
      </c>
      <c r="CP203" t="s">
        <v>178</v>
      </c>
      <c r="CQ203" t="s">
        <v>243</v>
      </c>
      <c r="CR203">
        <v>0</v>
      </c>
      <c r="CS203">
        <v>0</v>
      </c>
      <c r="CT203">
        <v>0</v>
      </c>
    </row>
    <row r="204" spans="1:98">
      <c r="A204" t="s">
        <v>38</v>
      </c>
      <c r="B204" t="s">
        <v>39</v>
      </c>
      <c r="C204">
        <v>2</v>
      </c>
      <c r="D204" t="s">
        <v>53</v>
      </c>
      <c r="E204">
        <v>48</v>
      </c>
      <c r="F204" t="s">
        <v>80</v>
      </c>
      <c r="G204">
        <v>1</v>
      </c>
      <c r="H204">
        <v>2427</v>
      </c>
      <c r="I204">
        <v>1486</v>
      </c>
      <c r="J204">
        <v>61.23</v>
      </c>
      <c r="K204">
        <v>941</v>
      </c>
      <c r="L204">
        <v>38.770000000000003</v>
      </c>
      <c r="M204">
        <v>20</v>
      </c>
      <c r="N204">
        <v>0.82</v>
      </c>
      <c r="O204">
        <v>2.13</v>
      </c>
      <c r="P204">
        <v>8</v>
      </c>
      <c r="Q204">
        <v>0.33</v>
      </c>
      <c r="R204">
        <v>0.85</v>
      </c>
      <c r="S204">
        <v>913</v>
      </c>
      <c r="T204">
        <v>37.619999999999997</v>
      </c>
      <c r="U204">
        <v>97.02</v>
      </c>
      <c r="V204">
        <v>1</v>
      </c>
      <c r="W204" t="s">
        <v>217</v>
      </c>
      <c r="X204" t="s">
        <v>199</v>
      </c>
      <c r="Y204" t="s">
        <v>232</v>
      </c>
      <c r="Z204">
        <v>270</v>
      </c>
      <c r="AA204">
        <v>11.12</v>
      </c>
      <c r="AB204">
        <v>29.57</v>
      </c>
      <c r="AC204">
        <v>2</v>
      </c>
      <c r="AD204" t="s">
        <v>217</v>
      </c>
      <c r="AE204" t="s">
        <v>171</v>
      </c>
      <c r="AF204" t="s">
        <v>233</v>
      </c>
      <c r="AG204">
        <v>21</v>
      </c>
      <c r="AH204">
        <v>0.87</v>
      </c>
      <c r="AI204">
        <v>2.2999999999999998</v>
      </c>
      <c r="AJ204">
        <v>3</v>
      </c>
      <c r="AK204" t="s">
        <v>217</v>
      </c>
      <c r="AL204" t="s">
        <v>200</v>
      </c>
      <c r="AM204" t="s">
        <v>234</v>
      </c>
      <c r="AN204">
        <v>296</v>
      </c>
      <c r="AO204">
        <v>12.2</v>
      </c>
      <c r="AP204">
        <v>32.42</v>
      </c>
      <c r="AQ204">
        <v>4</v>
      </c>
      <c r="AR204" t="s">
        <v>217</v>
      </c>
      <c r="AS204" t="s">
        <v>201</v>
      </c>
      <c r="AT204" t="s">
        <v>235</v>
      </c>
      <c r="AU204">
        <v>166</v>
      </c>
      <c r="AV204">
        <v>6.84</v>
      </c>
      <c r="AW204">
        <v>18.18</v>
      </c>
      <c r="AX204">
        <v>5</v>
      </c>
      <c r="AY204" t="s">
        <v>217</v>
      </c>
      <c r="AZ204" t="s">
        <v>172</v>
      </c>
      <c r="BA204" t="s">
        <v>236</v>
      </c>
      <c r="BB204">
        <v>12</v>
      </c>
      <c r="BC204">
        <v>0.49</v>
      </c>
      <c r="BD204">
        <v>1.31</v>
      </c>
      <c r="BE204">
        <v>6</v>
      </c>
      <c r="BF204" t="s">
        <v>214</v>
      </c>
      <c r="BG204" t="s">
        <v>237</v>
      </c>
      <c r="BH204" t="s">
        <v>238</v>
      </c>
      <c r="BI204">
        <v>2</v>
      </c>
      <c r="BJ204">
        <v>0.08</v>
      </c>
      <c r="BK204">
        <v>0.22</v>
      </c>
      <c r="BL204">
        <v>7</v>
      </c>
      <c r="BM204" t="s">
        <v>214</v>
      </c>
      <c r="BN204" t="s">
        <v>174</v>
      </c>
      <c r="BO204" t="s">
        <v>239</v>
      </c>
      <c r="BP204">
        <v>97</v>
      </c>
      <c r="BQ204">
        <v>4</v>
      </c>
      <c r="BR204">
        <v>10.62</v>
      </c>
      <c r="BS204">
        <v>8</v>
      </c>
      <c r="BT204" t="s">
        <v>214</v>
      </c>
      <c r="BU204" t="s">
        <v>175</v>
      </c>
      <c r="BV204" t="s">
        <v>240</v>
      </c>
      <c r="BW204">
        <v>10</v>
      </c>
      <c r="BX204">
        <v>0.41</v>
      </c>
      <c r="BY204">
        <v>1.1000000000000001</v>
      </c>
      <c r="BZ204">
        <v>9</v>
      </c>
      <c r="CA204" t="s">
        <v>217</v>
      </c>
      <c r="CB204" t="s">
        <v>176</v>
      </c>
      <c r="CC204" t="s">
        <v>241</v>
      </c>
      <c r="CD204">
        <v>33</v>
      </c>
      <c r="CE204">
        <v>1.36</v>
      </c>
      <c r="CF204">
        <v>3.61</v>
      </c>
      <c r="CG204">
        <v>10</v>
      </c>
      <c r="CH204" t="s">
        <v>214</v>
      </c>
      <c r="CI204" t="s">
        <v>177</v>
      </c>
      <c r="CJ204" t="s">
        <v>242</v>
      </c>
      <c r="CK204">
        <v>2</v>
      </c>
      <c r="CL204">
        <v>0.08</v>
      </c>
      <c r="CM204">
        <v>0.22</v>
      </c>
      <c r="CN204">
        <v>11</v>
      </c>
      <c r="CO204" t="s">
        <v>214</v>
      </c>
      <c r="CP204" t="s">
        <v>178</v>
      </c>
      <c r="CQ204" t="s">
        <v>243</v>
      </c>
      <c r="CR204">
        <v>4</v>
      </c>
      <c r="CS204">
        <v>0.16</v>
      </c>
      <c r="CT204">
        <v>0.44</v>
      </c>
    </row>
    <row r="205" spans="1:98">
      <c r="A205" t="s">
        <v>38</v>
      </c>
      <c r="B205" t="s">
        <v>39</v>
      </c>
      <c r="C205">
        <v>2</v>
      </c>
      <c r="D205" t="s">
        <v>53</v>
      </c>
      <c r="E205">
        <v>48</v>
      </c>
      <c r="F205" t="s">
        <v>80</v>
      </c>
      <c r="G205">
        <v>2</v>
      </c>
      <c r="H205">
        <v>2329</v>
      </c>
      <c r="I205">
        <v>1418</v>
      </c>
      <c r="J205">
        <v>60.88</v>
      </c>
      <c r="K205">
        <v>911</v>
      </c>
      <c r="L205">
        <v>39.119999999999997</v>
      </c>
      <c r="M205">
        <v>0</v>
      </c>
      <c r="N205">
        <v>0</v>
      </c>
      <c r="O205">
        <v>0</v>
      </c>
      <c r="P205">
        <v>16</v>
      </c>
      <c r="Q205">
        <v>0.69</v>
      </c>
      <c r="R205">
        <v>1.76</v>
      </c>
      <c r="S205">
        <v>895</v>
      </c>
      <c r="T205">
        <v>38.43</v>
      </c>
      <c r="U205">
        <v>98.24</v>
      </c>
      <c r="V205">
        <v>1</v>
      </c>
      <c r="W205" t="s">
        <v>217</v>
      </c>
      <c r="X205" t="s">
        <v>199</v>
      </c>
      <c r="Y205" t="s">
        <v>232</v>
      </c>
      <c r="Z205">
        <v>316</v>
      </c>
      <c r="AA205">
        <v>13.57</v>
      </c>
      <c r="AB205">
        <v>35.31</v>
      </c>
      <c r="AC205">
        <v>2</v>
      </c>
      <c r="AD205" t="s">
        <v>217</v>
      </c>
      <c r="AE205" t="s">
        <v>171</v>
      </c>
      <c r="AF205" t="s">
        <v>233</v>
      </c>
      <c r="AG205">
        <v>4</v>
      </c>
      <c r="AH205">
        <v>0.17</v>
      </c>
      <c r="AI205">
        <v>0.45</v>
      </c>
      <c r="AJ205">
        <v>3</v>
      </c>
      <c r="AK205" t="s">
        <v>217</v>
      </c>
      <c r="AL205" t="s">
        <v>200</v>
      </c>
      <c r="AM205" t="s">
        <v>234</v>
      </c>
      <c r="AN205">
        <v>365</v>
      </c>
      <c r="AO205">
        <v>15.67</v>
      </c>
      <c r="AP205">
        <v>40.78</v>
      </c>
      <c r="AQ205">
        <v>4</v>
      </c>
      <c r="AR205" t="s">
        <v>217</v>
      </c>
      <c r="AS205" t="s">
        <v>201</v>
      </c>
      <c r="AT205" t="s">
        <v>235</v>
      </c>
      <c r="AU205">
        <v>148</v>
      </c>
      <c r="AV205">
        <v>6.35</v>
      </c>
      <c r="AW205">
        <v>16.54</v>
      </c>
      <c r="AX205">
        <v>5</v>
      </c>
      <c r="AY205" t="s">
        <v>217</v>
      </c>
      <c r="AZ205" t="s">
        <v>172</v>
      </c>
      <c r="BA205" t="s">
        <v>236</v>
      </c>
      <c r="BB205">
        <v>8</v>
      </c>
      <c r="BC205">
        <v>0.34</v>
      </c>
      <c r="BD205">
        <v>0.89</v>
      </c>
      <c r="BE205">
        <v>6</v>
      </c>
      <c r="BF205" t="s">
        <v>214</v>
      </c>
      <c r="BG205" t="s">
        <v>237</v>
      </c>
      <c r="BH205" t="s">
        <v>238</v>
      </c>
      <c r="BI205">
        <v>3</v>
      </c>
      <c r="BJ205">
        <v>0.13</v>
      </c>
      <c r="BK205">
        <v>0.34</v>
      </c>
      <c r="BL205">
        <v>7</v>
      </c>
      <c r="BM205" t="s">
        <v>214</v>
      </c>
      <c r="BN205" t="s">
        <v>174</v>
      </c>
      <c r="BO205" t="s">
        <v>239</v>
      </c>
      <c r="BP205">
        <v>27</v>
      </c>
      <c r="BQ205">
        <v>1.1599999999999999</v>
      </c>
      <c r="BR205">
        <v>3.02</v>
      </c>
      <c r="BS205">
        <v>8</v>
      </c>
      <c r="BT205" t="s">
        <v>214</v>
      </c>
      <c r="BU205" t="s">
        <v>175</v>
      </c>
      <c r="BV205" t="s">
        <v>240</v>
      </c>
      <c r="BW205">
        <v>1</v>
      </c>
      <c r="BX205">
        <v>0.04</v>
      </c>
      <c r="BY205">
        <v>0.11</v>
      </c>
      <c r="BZ205">
        <v>9</v>
      </c>
      <c r="CA205" t="s">
        <v>217</v>
      </c>
      <c r="CB205" t="s">
        <v>176</v>
      </c>
      <c r="CC205" t="s">
        <v>241</v>
      </c>
      <c r="CD205">
        <v>22</v>
      </c>
      <c r="CE205">
        <v>0.94</v>
      </c>
      <c r="CF205">
        <v>2.46</v>
      </c>
      <c r="CG205">
        <v>10</v>
      </c>
      <c r="CH205" t="s">
        <v>214</v>
      </c>
      <c r="CI205" t="s">
        <v>177</v>
      </c>
      <c r="CJ205" t="s">
        <v>242</v>
      </c>
      <c r="CK205">
        <v>0</v>
      </c>
      <c r="CL205">
        <v>0</v>
      </c>
      <c r="CM205">
        <v>0</v>
      </c>
      <c r="CN205">
        <v>11</v>
      </c>
      <c r="CO205" t="s">
        <v>214</v>
      </c>
      <c r="CP205" t="s">
        <v>178</v>
      </c>
      <c r="CQ205" t="s">
        <v>243</v>
      </c>
      <c r="CR205">
        <v>1</v>
      </c>
      <c r="CS205">
        <v>0.04</v>
      </c>
      <c r="CT205">
        <v>0.11</v>
      </c>
    </row>
    <row r="206" spans="1:98">
      <c r="A206" t="s">
        <v>38</v>
      </c>
      <c r="B206" t="s">
        <v>39</v>
      </c>
      <c r="C206">
        <v>2</v>
      </c>
      <c r="D206" t="s">
        <v>53</v>
      </c>
      <c r="E206">
        <v>48</v>
      </c>
      <c r="F206" t="s">
        <v>80</v>
      </c>
      <c r="G206">
        <v>3</v>
      </c>
      <c r="H206">
        <v>1438</v>
      </c>
      <c r="I206">
        <v>963</v>
      </c>
      <c r="J206">
        <v>66.97</v>
      </c>
      <c r="K206">
        <v>475</v>
      </c>
      <c r="L206">
        <v>33.03</v>
      </c>
      <c r="M206">
        <v>0</v>
      </c>
      <c r="N206">
        <v>0</v>
      </c>
      <c r="O206">
        <v>0</v>
      </c>
      <c r="P206">
        <v>8</v>
      </c>
      <c r="Q206">
        <v>0.56000000000000005</v>
      </c>
      <c r="R206">
        <v>1.68</v>
      </c>
      <c r="S206">
        <v>467</v>
      </c>
      <c r="T206">
        <v>32.479999999999997</v>
      </c>
      <c r="U206">
        <v>98.32</v>
      </c>
      <c r="V206">
        <v>1</v>
      </c>
      <c r="W206" t="s">
        <v>217</v>
      </c>
      <c r="X206" t="s">
        <v>199</v>
      </c>
      <c r="Y206" t="s">
        <v>232</v>
      </c>
      <c r="Z206">
        <v>162</v>
      </c>
      <c r="AA206">
        <v>11.27</v>
      </c>
      <c r="AB206">
        <v>34.69</v>
      </c>
      <c r="AC206">
        <v>2</v>
      </c>
      <c r="AD206" t="s">
        <v>217</v>
      </c>
      <c r="AE206" t="s">
        <v>171</v>
      </c>
      <c r="AF206" t="s">
        <v>233</v>
      </c>
      <c r="AG206">
        <v>5</v>
      </c>
      <c r="AH206">
        <v>0.35</v>
      </c>
      <c r="AI206">
        <v>1.07</v>
      </c>
      <c r="AJ206">
        <v>3</v>
      </c>
      <c r="AK206" t="s">
        <v>217</v>
      </c>
      <c r="AL206" t="s">
        <v>200</v>
      </c>
      <c r="AM206" t="s">
        <v>234</v>
      </c>
      <c r="AN206">
        <v>142</v>
      </c>
      <c r="AO206">
        <v>9.8699999999999992</v>
      </c>
      <c r="AP206">
        <v>30.41</v>
      </c>
      <c r="AQ206">
        <v>4</v>
      </c>
      <c r="AR206" t="s">
        <v>217</v>
      </c>
      <c r="AS206" t="s">
        <v>201</v>
      </c>
      <c r="AT206" t="s">
        <v>235</v>
      </c>
      <c r="AU206">
        <v>104</v>
      </c>
      <c r="AV206">
        <v>7.23</v>
      </c>
      <c r="AW206">
        <v>22.27</v>
      </c>
      <c r="AX206">
        <v>5</v>
      </c>
      <c r="AY206" t="s">
        <v>217</v>
      </c>
      <c r="AZ206" t="s">
        <v>172</v>
      </c>
      <c r="BA206" t="s">
        <v>236</v>
      </c>
      <c r="BB206">
        <v>6</v>
      </c>
      <c r="BC206">
        <v>0.42</v>
      </c>
      <c r="BD206">
        <v>1.28</v>
      </c>
      <c r="BE206">
        <v>6</v>
      </c>
      <c r="BF206" t="s">
        <v>214</v>
      </c>
      <c r="BG206" t="s">
        <v>237</v>
      </c>
      <c r="BH206" t="s">
        <v>238</v>
      </c>
      <c r="BI206">
        <v>1</v>
      </c>
      <c r="BJ206">
        <v>7.0000000000000007E-2</v>
      </c>
      <c r="BK206">
        <v>0.21</v>
      </c>
      <c r="BL206">
        <v>7</v>
      </c>
      <c r="BM206" t="s">
        <v>214</v>
      </c>
      <c r="BN206" t="s">
        <v>174</v>
      </c>
      <c r="BO206" t="s">
        <v>239</v>
      </c>
      <c r="BP206">
        <v>26</v>
      </c>
      <c r="BQ206">
        <v>1.81</v>
      </c>
      <c r="BR206">
        <v>5.57</v>
      </c>
      <c r="BS206">
        <v>8</v>
      </c>
      <c r="BT206" t="s">
        <v>214</v>
      </c>
      <c r="BU206" t="s">
        <v>175</v>
      </c>
      <c r="BV206" t="s">
        <v>240</v>
      </c>
      <c r="BW206">
        <v>5</v>
      </c>
      <c r="BX206">
        <v>0.35</v>
      </c>
      <c r="BY206">
        <v>1.07</v>
      </c>
      <c r="BZ206">
        <v>9</v>
      </c>
      <c r="CA206" t="s">
        <v>217</v>
      </c>
      <c r="CB206" t="s">
        <v>176</v>
      </c>
      <c r="CC206" t="s">
        <v>241</v>
      </c>
      <c r="CD206">
        <v>14</v>
      </c>
      <c r="CE206">
        <v>0.97</v>
      </c>
      <c r="CF206">
        <v>3</v>
      </c>
      <c r="CG206">
        <v>10</v>
      </c>
      <c r="CH206" t="s">
        <v>214</v>
      </c>
      <c r="CI206" t="s">
        <v>177</v>
      </c>
      <c r="CJ206" t="s">
        <v>242</v>
      </c>
      <c r="CK206">
        <v>1</v>
      </c>
      <c r="CL206">
        <v>7.0000000000000007E-2</v>
      </c>
      <c r="CM206">
        <v>0.21</v>
      </c>
      <c r="CN206">
        <v>11</v>
      </c>
      <c r="CO206" t="s">
        <v>214</v>
      </c>
      <c r="CP206" t="s">
        <v>178</v>
      </c>
      <c r="CQ206" t="s">
        <v>243</v>
      </c>
      <c r="CR206">
        <v>1</v>
      </c>
      <c r="CS206">
        <v>7.0000000000000007E-2</v>
      </c>
      <c r="CT206">
        <v>0.21</v>
      </c>
    </row>
    <row r="207" spans="1:98">
      <c r="A207" t="s">
        <v>38</v>
      </c>
      <c r="B207" t="s">
        <v>39</v>
      </c>
      <c r="C207">
        <v>1</v>
      </c>
      <c r="D207" t="s">
        <v>40</v>
      </c>
      <c r="E207">
        <v>49</v>
      </c>
      <c r="F207" t="s">
        <v>81</v>
      </c>
      <c r="G207">
        <v>1</v>
      </c>
      <c r="H207">
        <v>826</v>
      </c>
      <c r="I207">
        <v>305</v>
      </c>
      <c r="J207">
        <v>36.92</v>
      </c>
      <c r="K207">
        <v>521</v>
      </c>
      <c r="L207">
        <v>63.08</v>
      </c>
      <c r="M207">
        <v>6</v>
      </c>
      <c r="N207">
        <v>0.73</v>
      </c>
      <c r="O207">
        <v>1.1499999999999999</v>
      </c>
      <c r="P207">
        <v>4</v>
      </c>
      <c r="Q207">
        <v>0.48</v>
      </c>
      <c r="R207">
        <v>0.77</v>
      </c>
      <c r="S207">
        <v>511</v>
      </c>
      <c r="T207">
        <v>61.86</v>
      </c>
      <c r="U207">
        <v>98.08</v>
      </c>
      <c r="V207">
        <v>1</v>
      </c>
      <c r="W207" t="s">
        <v>214</v>
      </c>
      <c r="X207" t="s">
        <v>163</v>
      </c>
      <c r="Y207" t="s">
        <v>215</v>
      </c>
      <c r="Z207">
        <v>167</v>
      </c>
      <c r="AA207">
        <v>20.22</v>
      </c>
      <c r="AB207">
        <v>32.68</v>
      </c>
      <c r="AC207">
        <v>2</v>
      </c>
      <c r="AD207" t="s">
        <v>214</v>
      </c>
      <c r="AE207" t="s">
        <v>164</v>
      </c>
      <c r="AF207" t="s">
        <v>216</v>
      </c>
      <c r="AG207">
        <v>0</v>
      </c>
      <c r="AH207">
        <v>0</v>
      </c>
      <c r="AI207">
        <v>0</v>
      </c>
      <c r="AJ207">
        <v>3</v>
      </c>
      <c r="AK207" t="s">
        <v>217</v>
      </c>
      <c r="AL207" t="s">
        <v>165</v>
      </c>
      <c r="AM207" t="s">
        <v>218</v>
      </c>
      <c r="AN207">
        <v>324</v>
      </c>
      <c r="AO207">
        <v>39.229999999999997</v>
      </c>
      <c r="AP207">
        <v>63.41</v>
      </c>
      <c r="AQ207">
        <v>4</v>
      </c>
      <c r="AR207" t="s">
        <v>214</v>
      </c>
      <c r="AS207" t="s">
        <v>166</v>
      </c>
      <c r="AT207" t="s">
        <v>219</v>
      </c>
      <c r="AU207">
        <v>0</v>
      </c>
      <c r="AV207">
        <v>0</v>
      </c>
      <c r="AW207">
        <v>0</v>
      </c>
      <c r="AX207">
        <v>5</v>
      </c>
      <c r="AY207" t="s">
        <v>214</v>
      </c>
      <c r="AZ207" t="s">
        <v>167</v>
      </c>
      <c r="BA207" t="s">
        <v>220</v>
      </c>
      <c r="BB207">
        <v>0</v>
      </c>
      <c r="BC207">
        <v>0</v>
      </c>
      <c r="BD207">
        <v>0</v>
      </c>
      <c r="BE207">
        <v>6</v>
      </c>
      <c r="BF207" t="s">
        <v>214</v>
      </c>
      <c r="BG207" t="s">
        <v>168</v>
      </c>
      <c r="BH207" t="s">
        <v>221</v>
      </c>
      <c r="BI207">
        <v>5</v>
      </c>
      <c r="BJ207">
        <v>0.61</v>
      </c>
      <c r="BK207">
        <v>0.98</v>
      </c>
      <c r="BL207">
        <v>7</v>
      </c>
      <c r="BM207" t="s">
        <v>214</v>
      </c>
      <c r="BN207" t="s">
        <v>169</v>
      </c>
      <c r="BO207" t="s">
        <v>222</v>
      </c>
      <c r="BP207">
        <v>0</v>
      </c>
      <c r="BQ207">
        <v>0</v>
      </c>
      <c r="BR207">
        <v>0</v>
      </c>
      <c r="BS207">
        <v>8</v>
      </c>
      <c r="BT207" t="s">
        <v>214</v>
      </c>
      <c r="BU207" t="s">
        <v>170</v>
      </c>
      <c r="BV207" t="s">
        <v>223</v>
      </c>
      <c r="BW207">
        <v>15</v>
      </c>
      <c r="BX207">
        <v>1.82</v>
      </c>
      <c r="BY207">
        <v>2.94</v>
      </c>
    </row>
    <row r="208" spans="1:98">
      <c r="A208" t="s">
        <v>38</v>
      </c>
      <c r="B208" t="s">
        <v>39</v>
      </c>
      <c r="C208">
        <v>1</v>
      </c>
      <c r="D208" t="s">
        <v>40</v>
      </c>
      <c r="E208">
        <v>49</v>
      </c>
      <c r="F208" t="s">
        <v>81</v>
      </c>
      <c r="G208">
        <v>2</v>
      </c>
      <c r="H208">
        <v>468</v>
      </c>
      <c r="I208">
        <v>207</v>
      </c>
      <c r="J208">
        <v>44.23</v>
      </c>
      <c r="K208">
        <v>261</v>
      </c>
      <c r="L208">
        <v>55.77</v>
      </c>
      <c r="M208">
        <v>3</v>
      </c>
      <c r="N208">
        <v>0.64</v>
      </c>
      <c r="O208">
        <v>1.1499999999999999</v>
      </c>
      <c r="P208">
        <v>1</v>
      </c>
      <c r="Q208">
        <v>0.21</v>
      </c>
      <c r="R208">
        <v>0.38</v>
      </c>
      <c r="S208">
        <v>257</v>
      </c>
      <c r="T208">
        <v>54.91</v>
      </c>
      <c r="U208">
        <v>98.47</v>
      </c>
      <c r="V208">
        <v>1</v>
      </c>
      <c r="W208" t="s">
        <v>214</v>
      </c>
      <c r="X208" t="s">
        <v>163</v>
      </c>
      <c r="Y208" t="s">
        <v>215</v>
      </c>
      <c r="Z208">
        <v>19</v>
      </c>
      <c r="AA208">
        <v>4.0599999999999996</v>
      </c>
      <c r="AB208">
        <v>7.39</v>
      </c>
      <c r="AC208">
        <v>2</v>
      </c>
      <c r="AD208" t="s">
        <v>214</v>
      </c>
      <c r="AE208" t="s">
        <v>164</v>
      </c>
      <c r="AF208" t="s">
        <v>216</v>
      </c>
      <c r="AG208">
        <v>1</v>
      </c>
      <c r="AH208">
        <v>0.21</v>
      </c>
      <c r="AI208">
        <v>0.39</v>
      </c>
      <c r="AJ208">
        <v>3</v>
      </c>
      <c r="AK208" t="s">
        <v>217</v>
      </c>
      <c r="AL208" t="s">
        <v>165</v>
      </c>
      <c r="AM208" t="s">
        <v>218</v>
      </c>
      <c r="AN208">
        <v>171</v>
      </c>
      <c r="AO208">
        <v>36.54</v>
      </c>
      <c r="AP208">
        <v>66.540000000000006</v>
      </c>
      <c r="AQ208">
        <v>4</v>
      </c>
      <c r="AR208" t="s">
        <v>214</v>
      </c>
      <c r="AS208" t="s">
        <v>166</v>
      </c>
      <c r="AT208" t="s">
        <v>219</v>
      </c>
      <c r="AU208">
        <v>1</v>
      </c>
      <c r="AV208">
        <v>0.21</v>
      </c>
      <c r="AW208">
        <v>0.39</v>
      </c>
      <c r="AX208">
        <v>5</v>
      </c>
      <c r="AY208" t="s">
        <v>214</v>
      </c>
      <c r="AZ208" t="s">
        <v>167</v>
      </c>
      <c r="BA208" t="s">
        <v>220</v>
      </c>
      <c r="BB208">
        <v>1</v>
      </c>
      <c r="BC208">
        <v>0.21</v>
      </c>
      <c r="BD208">
        <v>0.39</v>
      </c>
      <c r="BE208">
        <v>6</v>
      </c>
      <c r="BF208" t="s">
        <v>214</v>
      </c>
      <c r="BG208" t="s">
        <v>168</v>
      </c>
      <c r="BH208" t="s">
        <v>221</v>
      </c>
      <c r="BI208">
        <v>15</v>
      </c>
      <c r="BJ208">
        <v>3.21</v>
      </c>
      <c r="BK208">
        <v>5.84</v>
      </c>
      <c r="BL208">
        <v>7</v>
      </c>
      <c r="BM208" t="s">
        <v>214</v>
      </c>
      <c r="BN208" t="s">
        <v>169</v>
      </c>
      <c r="BO208" t="s">
        <v>222</v>
      </c>
      <c r="BP208">
        <v>5</v>
      </c>
      <c r="BQ208">
        <v>1.07</v>
      </c>
      <c r="BR208">
        <v>1.95</v>
      </c>
      <c r="BS208">
        <v>8</v>
      </c>
      <c r="BT208" t="s">
        <v>214</v>
      </c>
      <c r="BU208" t="s">
        <v>170</v>
      </c>
      <c r="BV208" t="s">
        <v>223</v>
      </c>
      <c r="BW208">
        <v>44</v>
      </c>
      <c r="BX208">
        <v>9.4</v>
      </c>
      <c r="BY208">
        <v>17.12</v>
      </c>
    </row>
    <row r="209" spans="1:98">
      <c r="A209" t="s">
        <v>38</v>
      </c>
      <c r="B209" t="s">
        <v>39</v>
      </c>
      <c r="C209">
        <v>3</v>
      </c>
      <c r="D209" t="s">
        <v>44</v>
      </c>
      <c r="E209">
        <v>50</v>
      </c>
      <c r="F209" t="s">
        <v>82</v>
      </c>
      <c r="G209">
        <v>1</v>
      </c>
      <c r="H209">
        <v>1284</v>
      </c>
      <c r="I209">
        <v>622</v>
      </c>
      <c r="J209">
        <v>48.44</v>
      </c>
      <c r="K209">
        <v>662</v>
      </c>
      <c r="L209">
        <v>51.56</v>
      </c>
      <c r="M209">
        <v>6</v>
      </c>
      <c r="N209">
        <v>0.47</v>
      </c>
      <c r="O209">
        <v>0.91</v>
      </c>
      <c r="P209">
        <v>11</v>
      </c>
      <c r="Q209">
        <v>0.86</v>
      </c>
      <c r="R209">
        <v>1.66</v>
      </c>
      <c r="S209">
        <v>645</v>
      </c>
      <c r="T209">
        <v>50.23</v>
      </c>
      <c r="U209">
        <v>97.43</v>
      </c>
      <c r="V209">
        <v>1</v>
      </c>
      <c r="W209" t="s">
        <v>214</v>
      </c>
      <c r="X209" t="s">
        <v>179</v>
      </c>
      <c r="Y209" t="s">
        <v>224</v>
      </c>
      <c r="Z209">
        <v>235</v>
      </c>
      <c r="AA209">
        <v>18.3</v>
      </c>
      <c r="AB209">
        <v>36.43</v>
      </c>
      <c r="AC209">
        <v>2</v>
      </c>
      <c r="AD209" t="s">
        <v>217</v>
      </c>
      <c r="AE209" t="s">
        <v>180</v>
      </c>
      <c r="AF209" t="s">
        <v>225</v>
      </c>
      <c r="AG209">
        <v>14</v>
      </c>
      <c r="AH209">
        <v>1.0900000000000001</v>
      </c>
      <c r="AI209">
        <v>2.17</v>
      </c>
      <c r="AJ209">
        <v>3</v>
      </c>
      <c r="AK209" t="s">
        <v>214</v>
      </c>
      <c r="AL209" t="s">
        <v>181</v>
      </c>
      <c r="AM209" t="s">
        <v>226</v>
      </c>
      <c r="AN209">
        <v>4</v>
      </c>
      <c r="AO209">
        <v>0.31</v>
      </c>
      <c r="AP209">
        <v>0.62</v>
      </c>
      <c r="AQ209">
        <v>4</v>
      </c>
      <c r="AR209" t="s">
        <v>217</v>
      </c>
      <c r="AS209" t="s">
        <v>182</v>
      </c>
      <c r="AT209" t="s">
        <v>227</v>
      </c>
      <c r="AU209">
        <v>6</v>
      </c>
      <c r="AV209">
        <v>0.47</v>
      </c>
      <c r="AW209">
        <v>0.93</v>
      </c>
      <c r="AX209">
        <v>5</v>
      </c>
      <c r="AY209" t="s">
        <v>214</v>
      </c>
      <c r="AZ209" t="s">
        <v>183</v>
      </c>
      <c r="BA209" t="s">
        <v>228</v>
      </c>
      <c r="BB209">
        <v>108</v>
      </c>
      <c r="BC209">
        <v>8.41</v>
      </c>
      <c r="BD209">
        <v>16.739999999999998</v>
      </c>
      <c r="BE209">
        <v>6</v>
      </c>
      <c r="BF209" t="s">
        <v>214</v>
      </c>
      <c r="BG209" t="s">
        <v>184</v>
      </c>
      <c r="BH209" t="s">
        <v>229</v>
      </c>
      <c r="BI209">
        <v>260</v>
      </c>
      <c r="BJ209">
        <v>20.25</v>
      </c>
      <c r="BK209">
        <v>40.31</v>
      </c>
      <c r="BL209">
        <v>7</v>
      </c>
      <c r="BM209" t="s">
        <v>214</v>
      </c>
      <c r="BN209" t="s">
        <v>185</v>
      </c>
      <c r="BO209" t="s">
        <v>230</v>
      </c>
      <c r="BP209">
        <v>12</v>
      </c>
      <c r="BQ209">
        <v>0.93</v>
      </c>
      <c r="BR209">
        <v>1.86</v>
      </c>
      <c r="BS209">
        <v>8</v>
      </c>
      <c r="BT209" t="s">
        <v>217</v>
      </c>
      <c r="BU209" t="s">
        <v>186</v>
      </c>
      <c r="BV209" t="s">
        <v>231</v>
      </c>
      <c r="BW209">
        <v>6</v>
      </c>
      <c r="BX209">
        <v>0.47</v>
      </c>
      <c r="BY209">
        <v>0.93</v>
      </c>
    </row>
    <row r="210" spans="1:98">
      <c r="A210" t="s">
        <v>38</v>
      </c>
      <c r="B210" t="s">
        <v>39</v>
      </c>
      <c r="C210">
        <v>3</v>
      </c>
      <c r="D210" t="s">
        <v>44</v>
      </c>
      <c r="E210">
        <v>50</v>
      </c>
      <c r="F210" t="s">
        <v>82</v>
      </c>
      <c r="G210">
        <v>2</v>
      </c>
      <c r="H210">
        <v>1318</v>
      </c>
      <c r="I210">
        <v>523</v>
      </c>
      <c r="J210">
        <v>39.68</v>
      </c>
      <c r="K210">
        <v>795</v>
      </c>
      <c r="L210">
        <v>60.32</v>
      </c>
      <c r="M210">
        <v>13</v>
      </c>
      <c r="N210">
        <v>0.99</v>
      </c>
      <c r="O210">
        <v>1.64</v>
      </c>
      <c r="P210">
        <v>13</v>
      </c>
      <c r="Q210">
        <v>0.99</v>
      </c>
      <c r="R210">
        <v>1.64</v>
      </c>
      <c r="S210">
        <v>769</v>
      </c>
      <c r="T210">
        <v>58.35</v>
      </c>
      <c r="U210">
        <v>96.73</v>
      </c>
      <c r="V210">
        <v>1</v>
      </c>
      <c r="W210" t="s">
        <v>214</v>
      </c>
      <c r="X210" t="s">
        <v>179</v>
      </c>
      <c r="Y210" t="s">
        <v>224</v>
      </c>
      <c r="Z210">
        <v>220</v>
      </c>
      <c r="AA210">
        <v>16.690000000000001</v>
      </c>
      <c r="AB210">
        <v>28.61</v>
      </c>
      <c r="AC210">
        <v>2</v>
      </c>
      <c r="AD210" t="s">
        <v>217</v>
      </c>
      <c r="AE210" t="s">
        <v>180</v>
      </c>
      <c r="AF210" t="s">
        <v>225</v>
      </c>
      <c r="AG210">
        <v>7</v>
      </c>
      <c r="AH210">
        <v>0.53</v>
      </c>
      <c r="AI210">
        <v>0.91</v>
      </c>
      <c r="AJ210">
        <v>3</v>
      </c>
      <c r="AK210" t="s">
        <v>214</v>
      </c>
      <c r="AL210" t="s">
        <v>181</v>
      </c>
      <c r="AM210" t="s">
        <v>226</v>
      </c>
      <c r="AN210">
        <v>0</v>
      </c>
      <c r="AO210">
        <v>0</v>
      </c>
      <c r="AP210">
        <v>0</v>
      </c>
      <c r="AQ210">
        <v>4</v>
      </c>
      <c r="AR210" t="s">
        <v>217</v>
      </c>
      <c r="AS210" t="s">
        <v>182</v>
      </c>
      <c r="AT210" t="s">
        <v>227</v>
      </c>
      <c r="AU210">
        <v>1</v>
      </c>
      <c r="AV210">
        <v>0.08</v>
      </c>
      <c r="AW210">
        <v>0.13</v>
      </c>
      <c r="AX210">
        <v>5</v>
      </c>
      <c r="AY210" t="s">
        <v>214</v>
      </c>
      <c r="AZ210" t="s">
        <v>183</v>
      </c>
      <c r="BA210" t="s">
        <v>228</v>
      </c>
      <c r="BB210">
        <v>173</v>
      </c>
      <c r="BC210">
        <v>13.13</v>
      </c>
      <c r="BD210">
        <v>22.5</v>
      </c>
      <c r="BE210">
        <v>6</v>
      </c>
      <c r="BF210" t="s">
        <v>214</v>
      </c>
      <c r="BG210" t="s">
        <v>184</v>
      </c>
      <c r="BH210" t="s">
        <v>229</v>
      </c>
      <c r="BI210">
        <v>353</v>
      </c>
      <c r="BJ210">
        <v>26.78</v>
      </c>
      <c r="BK210">
        <v>45.9</v>
      </c>
      <c r="BL210">
        <v>7</v>
      </c>
      <c r="BM210" t="s">
        <v>214</v>
      </c>
      <c r="BN210" t="s">
        <v>185</v>
      </c>
      <c r="BO210" t="s">
        <v>230</v>
      </c>
      <c r="BP210">
        <v>10</v>
      </c>
      <c r="BQ210">
        <v>0.76</v>
      </c>
      <c r="BR210">
        <v>1.3</v>
      </c>
      <c r="BS210">
        <v>8</v>
      </c>
      <c r="BT210" t="s">
        <v>217</v>
      </c>
      <c r="BU210" t="s">
        <v>186</v>
      </c>
      <c r="BV210" t="s">
        <v>231</v>
      </c>
      <c r="BW210">
        <v>5</v>
      </c>
      <c r="BX210">
        <v>0.38</v>
      </c>
      <c r="BY210">
        <v>0.65</v>
      </c>
    </row>
    <row r="211" spans="1:98">
      <c r="A211" t="s">
        <v>38</v>
      </c>
      <c r="B211" t="s">
        <v>39</v>
      </c>
      <c r="C211">
        <v>3</v>
      </c>
      <c r="D211" t="s">
        <v>44</v>
      </c>
      <c r="E211">
        <v>50</v>
      </c>
      <c r="F211" t="s">
        <v>82</v>
      </c>
      <c r="G211">
        <v>3</v>
      </c>
      <c r="H211">
        <v>958</v>
      </c>
      <c r="I211">
        <v>388</v>
      </c>
      <c r="J211">
        <v>40.5</v>
      </c>
      <c r="K211">
        <v>570</v>
      </c>
      <c r="L211">
        <v>59.5</v>
      </c>
      <c r="M211">
        <v>3</v>
      </c>
      <c r="N211">
        <v>0.31</v>
      </c>
      <c r="O211">
        <v>0.53</v>
      </c>
      <c r="P211">
        <v>15</v>
      </c>
      <c r="Q211">
        <v>1.57</v>
      </c>
      <c r="R211">
        <v>2.63</v>
      </c>
      <c r="S211">
        <v>552</v>
      </c>
      <c r="T211">
        <v>57.62</v>
      </c>
      <c r="U211">
        <v>96.84</v>
      </c>
      <c r="V211">
        <v>1</v>
      </c>
      <c r="W211" t="s">
        <v>214</v>
      </c>
      <c r="X211" t="s">
        <v>179</v>
      </c>
      <c r="Y211" t="s">
        <v>224</v>
      </c>
      <c r="Z211">
        <v>176</v>
      </c>
      <c r="AA211">
        <v>18.37</v>
      </c>
      <c r="AB211">
        <v>31.88</v>
      </c>
      <c r="AC211">
        <v>2</v>
      </c>
      <c r="AD211" t="s">
        <v>217</v>
      </c>
      <c r="AE211" t="s">
        <v>180</v>
      </c>
      <c r="AF211" t="s">
        <v>225</v>
      </c>
      <c r="AG211">
        <v>0</v>
      </c>
      <c r="AH211">
        <v>0</v>
      </c>
      <c r="AI211">
        <v>0</v>
      </c>
      <c r="AJ211">
        <v>3</v>
      </c>
      <c r="AK211" t="s">
        <v>214</v>
      </c>
      <c r="AL211" t="s">
        <v>181</v>
      </c>
      <c r="AM211" t="s">
        <v>226</v>
      </c>
      <c r="AN211">
        <v>2</v>
      </c>
      <c r="AO211">
        <v>0.21</v>
      </c>
      <c r="AP211">
        <v>0.36</v>
      </c>
      <c r="AQ211">
        <v>4</v>
      </c>
      <c r="AR211" t="s">
        <v>217</v>
      </c>
      <c r="AS211" t="s">
        <v>182</v>
      </c>
      <c r="AT211" t="s">
        <v>227</v>
      </c>
      <c r="AU211">
        <v>0</v>
      </c>
      <c r="AV211">
        <v>0</v>
      </c>
      <c r="AW211">
        <v>0</v>
      </c>
      <c r="AX211">
        <v>5</v>
      </c>
      <c r="AY211" t="s">
        <v>214</v>
      </c>
      <c r="AZ211" t="s">
        <v>183</v>
      </c>
      <c r="BA211" t="s">
        <v>228</v>
      </c>
      <c r="BB211">
        <v>131</v>
      </c>
      <c r="BC211">
        <v>13.67</v>
      </c>
      <c r="BD211">
        <v>23.73</v>
      </c>
      <c r="BE211">
        <v>6</v>
      </c>
      <c r="BF211" t="s">
        <v>214</v>
      </c>
      <c r="BG211" t="s">
        <v>184</v>
      </c>
      <c r="BH211" t="s">
        <v>229</v>
      </c>
      <c r="BI211">
        <v>228</v>
      </c>
      <c r="BJ211">
        <v>23.8</v>
      </c>
      <c r="BK211">
        <v>41.3</v>
      </c>
      <c r="BL211">
        <v>7</v>
      </c>
      <c r="BM211" t="s">
        <v>214</v>
      </c>
      <c r="BN211" t="s">
        <v>185</v>
      </c>
      <c r="BO211" t="s">
        <v>230</v>
      </c>
      <c r="BP211">
        <v>13</v>
      </c>
      <c r="BQ211">
        <v>1.36</v>
      </c>
      <c r="BR211">
        <v>2.36</v>
      </c>
      <c r="BS211">
        <v>8</v>
      </c>
      <c r="BT211" t="s">
        <v>217</v>
      </c>
      <c r="BU211" t="s">
        <v>186</v>
      </c>
      <c r="BV211" t="s">
        <v>231</v>
      </c>
      <c r="BW211">
        <v>2</v>
      </c>
      <c r="BX211">
        <v>0.21</v>
      </c>
      <c r="BY211">
        <v>0.36</v>
      </c>
    </row>
    <row r="212" spans="1:98">
      <c r="A212" t="s">
        <v>38</v>
      </c>
      <c r="B212" t="s">
        <v>39</v>
      </c>
      <c r="C212">
        <v>3</v>
      </c>
      <c r="D212" t="s">
        <v>44</v>
      </c>
      <c r="E212">
        <v>50</v>
      </c>
      <c r="F212" t="s">
        <v>82</v>
      </c>
      <c r="G212">
        <v>4</v>
      </c>
      <c r="H212">
        <v>293</v>
      </c>
      <c r="I212">
        <v>105</v>
      </c>
      <c r="J212">
        <v>35.840000000000003</v>
      </c>
      <c r="K212">
        <v>188</v>
      </c>
      <c r="L212">
        <v>64.16</v>
      </c>
      <c r="M212">
        <v>3</v>
      </c>
      <c r="N212">
        <v>1.02</v>
      </c>
      <c r="O212">
        <v>1.6</v>
      </c>
      <c r="P212">
        <v>0</v>
      </c>
      <c r="Q212">
        <v>0</v>
      </c>
      <c r="R212">
        <v>0</v>
      </c>
      <c r="S212">
        <v>185</v>
      </c>
      <c r="T212">
        <v>63.14</v>
      </c>
      <c r="U212">
        <v>98.4</v>
      </c>
      <c r="V212">
        <v>1</v>
      </c>
      <c r="W212" t="s">
        <v>214</v>
      </c>
      <c r="X212" t="s">
        <v>179</v>
      </c>
      <c r="Y212" t="s">
        <v>224</v>
      </c>
      <c r="Z212">
        <v>66</v>
      </c>
      <c r="AA212">
        <v>22.53</v>
      </c>
      <c r="AB212">
        <v>35.68</v>
      </c>
      <c r="AC212">
        <v>2</v>
      </c>
      <c r="AD212" t="s">
        <v>217</v>
      </c>
      <c r="AE212" t="s">
        <v>180</v>
      </c>
      <c r="AF212" t="s">
        <v>225</v>
      </c>
      <c r="AG212">
        <v>0</v>
      </c>
      <c r="AH212">
        <v>0</v>
      </c>
      <c r="AI212">
        <v>0</v>
      </c>
      <c r="AJ212">
        <v>3</v>
      </c>
      <c r="AK212" t="s">
        <v>214</v>
      </c>
      <c r="AL212" t="s">
        <v>181</v>
      </c>
      <c r="AM212" t="s">
        <v>226</v>
      </c>
      <c r="AN212">
        <v>0</v>
      </c>
      <c r="AO212">
        <v>0</v>
      </c>
      <c r="AP212">
        <v>0</v>
      </c>
      <c r="AQ212">
        <v>4</v>
      </c>
      <c r="AR212" t="s">
        <v>217</v>
      </c>
      <c r="AS212" t="s">
        <v>182</v>
      </c>
      <c r="AT212" t="s">
        <v>227</v>
      </c>
      <c r="AU212">
        <v>0</v>
      </c>
      <c r="AV212">
        <v>0</v>
      </c>
      <c r="AW212">
        <v>0</v>
      </c>
      <c r="AX212">
        <v>5</v>
      </c>
      <c r="AY212" t="s">
        <v>214</v>
      </c>
      <c r="AZ212" t="s">
        <v>183</v>
      </c>
      <c r="BA212" t="s">
        <v>228</v>
      </c>
      <c r="BB212">
        <v>27</v>
      </c>
      <c r="BC212">
        <v>9.2200000000000006</v>
      </c>
      <c r="BD212">
        <v>14.59</v>
      </c>
      <c r="BE212">
        <v>6</v>
      </c>
      <c r="BF212" t="s">
        <v>214</v>
      </c>
      <c r="BG212" t="s">
        <v>184</v>
      </c>
      <c r="BH212" t="s">
        <v>229</v>
      </c>
      <c r="BI212">
        <v>89</v>
      </c>
      <c r="BJ212">
        <v>30.38</v>
      </c>
      <c r="BK212">
        <v>48.11</v>
      </c>
      <c r="BL212">
        <v>7</v>
      </c>
      <c r="BM212" t="s">
        <v>214</v>
      </c>
      <c r="BN212" t="s">
        <v>185</v>
      </c>
      <c r="BO212" t="s">
        <v>230</v>
      </c>
      <c r="BP212">
        <v>3</v>
      </c>
      <c r="BQ212">
        <v>1.02</v>
      </c>
      <c r="BR212">
        <v>1.62</v>
      </c>
      <c r="BS212">
        <v>8</v>
      </c>
      <c r="BT212" t="s">
        <v>217</v>
      </c>
      <c r="BU212" t="s">
        <v>186</v>
      </c>
      <c r="BV212" t="s">
        <v>231</v>
      </c>
      <c r="BW212">
        <v>0</v>
      </c>
      <c r="BX212">
        <v>0</v>
      </c>
      <c r="BY212">
        <v>0</v>
      </c>
    </row>
    <row r="213" spans="1:98">
      <c r="A213" t="s">
        <v>38</v>
      </c>
      <c r="B213" t="s">
        <v>39</v>
      </c>
      <c r="C213">
        <v>1</v>
      </c>
      <c r="D213" t="s">
        <v>40</v>
      </c>
      <c r="E213">
        <v>51</v>
      </c>
      <c r="F213" t="s">
        <v>83</v>
      </c>
      <c r="G213">
        <v>1</v>
      </c>
      <c r="H213">
        <v>205</v>
      </c>
      <c r="I213">
        <v>58</v>
      </c>
      <c r="J213">
        <v>28.29</v>
      </c>
      <c r="K213">
        <v>147</v>
      </c>
      <c r="L213">
        <v>71.709999999999994</v>
      </c>
      <c r="M213">
        <v>2</v>
      </c>
      <c r="N213">
        <v>0.98</v>
      </c>
      <c r="O213">
        <v>1.36</v>
      </c>
      <c r="P213">
        <v>1</v>
      </c>
      <c r="Q213">
        <v>0.49</v>
      </c>
      <c r="R213">
        <v>0.68</v>
      </c>
      <c r="S213">
        <v>144</v>
      </c>
      <c r="T213">
        <v>70.239999999999995</v>
      </c>
      <c r="U213">
        <v>97.96</v>
      </c>
      <c r="V213">
        <v>1</v>
      </c>
      <c r="W213" t="s">
        <v>214</v>
      </c>
      <c r="X213" t="s">
        <v>163</v>
      </c>
      <c r="Y213" t="s">
        <v>215</v>
      </c>
      <c r="Z213">
        <v>37</v>
      </c>
      <c r="AA213">
        <v>18.05</v>
      </c>
      <c r="AB213">
        <v>25.69</v>
      </c>
      <c r="AC213">
        <v>2</v>
      </c>
      <c r="AD213" t="s">
        <v>214</v>
      </c>
      <c r="AE213" t="s">
        <v>164</v>
      </c>
      <c r="AF213" t="s">
        <v>216</v>
      </c>
      <c r="AG213">
        <v>0</v>
      </c>
      <c r="AH213">
        <v>0</v>
      </c>
      <c r="AI213">
        <v>0</v>
      </c>
      <c r="AJ213">
        <v>3</v>
      </c>
      <c r="AK213" t="s">
        <v>217</v>
      </c>
      <c r="AL213" t="s">
        <v>165</v>
      </c>
      <c r="AM213" t="s">
        <v>218</v>
      </c>
      <c r="AN213">
        <v>104</v>
      </c>
      <c r="AO213">
        <v>50.73</v>
      </c>
      <c r="AP213">
        <v>72.22</v>
      </c>
      <c r="AQ213">
        <v>4</v>
      </c>
      <c r="AR213" t="s">
        <v>214</v>
      </c>
      <c r="AS213" t="s">
        <v>166</v>
      </c>
      <c r="AT213" t="s">
        <v>219</v>
      </c>
      <c r="AU213">
        <v>0</v>
      </c>
      <c r="AV213">
        <v>0</v>
      </c>
      <c r="AW213">
        <v>0</v>
      </c>
      <c r="AX213">
        <v>5</v>
      </c>
      <c r="AY213" t="s">
        <v>214</v>
      </c>
      <c r="AZ213" t="s">
        <v>167</v>
      </c>
      <c r="BA213" t="s">
        <v>220</v>
      </c>
      <c r="BB213">
        <v>0</v>
      </c>
      <c r="BC213">
        <v>0</v>
      </c>
      <c r="BD213">
        <v>0</v>
      </c>
      <c r="BE213">
        <v>6</v>
      </c>
      <c r="BF213" t="s">
        <v>214</v>
      </c>
      <c r="BG213" t="s">
        <v>168</v>
      </c>
      <c r="BH213" t="s">
        <v>221</v>
      </c>
      <c r="BI213">
        <v>2</v>
      </c>
      <c r="BJ213">
        <v>0.98</v>
      </c>
      <c r="BK213">
        <v>1.39</v>
      </c>
      <c r="BL213">
        <v>7</v>
      </c>
      <c r="BM213" t="s">
        <v>214</v>
      </c>
      <c r="BN213" t="s">
        <v>169</v>
      </c>
      <c r="BO213" t="s">
        <v>222</v>
      </c>
      <c r="BP213">
        <v>0</v>
      </c>
      <c r="BQ213">
        <v>0</v>
      </c>
      <c r="BR213">
        <v>0</v>
      </c>
      <c r="BS213">
        <v>8</v>
      </c>
      <c r="BT213" t="s">
        <v>214</v>
      </c>
      <c r="BU213" t="s">
        <v>170</v>
      </c>
      <c r="BV213" t="s">
        <v>223</v>
      </c>
      <c r="BW213">
        <v>1</v>
      </c>
      <c r="BX213">
        <v>0.49</v>
      </c>
      <c r="BY213">
        <v>0.69</v>
      </c>
    </row>
    <row r="214" spans="1:98">
      <c r="A214" t="s">
        <v>38</v>
      </c>
      <c r="B214" t="s">
        <v>39</v>
      </c>
      <c r="C214">
        <v>2</v>
      </c>
      <c r="D214" t="s">
        <v>53</v>
      </c>
      <c r="E214">
        <v>52</v>
      </c>
      <c r="F214" t="s">
        <v>84</v>
      </c>
      <c r="G214">
        <v>1</v>
      </c>
      <c r="H214">
        <v>2021</v>
      </c>
      <c r="I214">
        <v>1145</v>
      </c>
      <c r="J214">
        <v>56.66</v>
      </c>
      <c r="K214">
        <v>876</v>
      </c>
      <c r="L214">
        <v>43.34</v>
      </c>
      <c r="M214">
        <v>9</v>
      </c>
      <c r="N214">
        <v>0.45</v>
      </c>
      <c r="O214">
        <v>1.03</v>
      </c>
      <c r="P214">
        <v>12</v>
      </c>
      <c r="Q214">
        <v>0.59</v>
      </c>
      <c r="R214">
        <v>1.37</v>
      </c>
      <c r="S214">
        <v>855</v>
      </c>
      <c r="T214">
        <v>42.31</v>
      </c>
      <c r="U214">
        <v>97.6</v>
      </c>
      <c r="V214">
        <v>1</v>
      </c>
      <c r="W214" t="s">
        <v>217</v>
      </c>
      <c r="X214" t="s">
        <v>199</v>
      </c>
      <c r="Y214" t="s">
        <v>232</v>
      </c>
      <c r="Z214">
        <v>185</v>
      </c>
      <c r="AA214">
        <v>9.15</v>
      </c>
      <c r="AB214">
        <v>21.64</v>
      </c>
      <c r="AC214">
        <v>2</v>
      </c>
      <c r="AD214" t="s">
        <v>217</v>
      </c>
      <c r="AE214" t="s">
        <v>171</v>
      </c>
      <c r="AF214" t="s">
        <v>233</v>
      </c>
      <c r="AG214">
        <v>16</v>
      </c>
      <c r="AH214">
        <v>0.79</v>
      </c>
      <c r="AI214">
        <v>1.87</v>
      </c>
      <c r="AJ214">
        <v>3</v>
      </c>
      <c r="AK214" t="s">
        <v>217</v>
      </c>
      <c r="AL214" t="s">
        <v>200</v>
      </c>
      <c r="AM214" t="s">
        <v>234</v>
      </c>
      <c r="AN214">
        <v>330</v>
      </c>
      <c r="AO214">
        <v>16.329999999999998</v>
      </c>
      <c r="AP214">
        <v>38.6</v>
      </c>
      <c r="AQ214">
        <v>4</v>
      </c>
      <c r="AR214" t="s">
        <v>217</v>
      </c>
      <c r="AS214" t="s">
        <v>201</v>
      </c>
      <c r="AT214" t="s">
        <v>235</v>
      </c>
      <c r="AU214">
        <v>212</v>
      </c>
      <c r="AV214">
        <v>10.49</v>
      </c>
      <c r="AW214">
        <v>24.8</v>
      </c>
      <c r="AX214">
        <v>5</v>
      </c>
      <c r="AY214" t="s">
        <v>217</v>
      </c>
      <c r="AZ214" t="s">
        <v>172</v>
      </c>
      <c r="BA214" t="s">
        <v>236</v>
      </c>
      <c r="BB214">
        <v>7</v>
      </c>
      <c r="BC214">
        <v>0.35</v>
      </c>
      <c r="BD214">
        <v>0.82</v>
      </c>
      <c r="BE214">
        <v>6</v>
      </c>
      <c r="BF214" t="s">
        <v>214</v>
      </c>
      <c r="BG214" t="s">
        <v>237</v>
      </c>
      <c r="BH214" t="s">
        <v>238</v>
      </c>
      <c r="BI214">
        <v>10</v>
      </c>
      <c r="BJ214">
        <v>0.49</v>
      </c>
      <c r="BK214">
        <v>1.17</v>
      </c>
      <c r="BL214">
        <v>7</v>
      </c>
      <c r="BM214" t="s">
        <v>214</v>
      </c>
      <c r="BN214" t="s">
        <v>174</v>
      </c>
      <c r="BO214" t="s">
        <v>239</v>
      </c>
      <c r="BP214">
        <v>37</v>
      </c>
      <c r="BQ214">
        <v>1.83</v>
      </c>
      <c r="BR214">
        <v>4.33</v>
      </c>
      <c r="BS214">
        <v>8</v>
      </c>
      <c r="BT214" t="s">
        <v>214</v>
      </c>
      <c r="BU214" t="s">
        <v>175</v>
      </c>
      <c r="BV214" t="s">
        <v>240</v>
      </c>
      <c r="BW214">
        <v>3</v>
      </c>
      <c r="BX214">
        <v>0.15</v>
      </c>
      <c r="BY214">
        <v>0.35</v>
      </c>
      <c r="BZ214">
        <v>9</v>
      </c>
      <c r="CA214" t="s">
        <v>217</v>
      </c>
      <c r="CB214" t="s">
        <v>176</v>
      </c>
      <c r="CC214" t="s">
        <v>241</v>
      </c>
      <c r="CD214">
        <v>43</v>
      </c>
      <c r="CE214">
        <v>2.13</v>
      </c>
      <c r="CF214">
        <v>5.03</v>
      </c>
      <c r="CG214">
        <v>10</v>
      </c>
      <c r="CH214" t="s">
        <v>214</v>
      </c>
      <c r="CI214" t="s">
        <v>177</v>
      </c>
      <c r="CJ214" t="s">
        <v>242</v>
      </c>
      <c r="CK214">
        <v>3</v>
      </c>
      <c r="CL214">
        <v>0.15</v>
      </c>
      <c r="CM214">
        <v>0.35</v>
      </c>
      <c r="CN214">
        <v>11</v>
      </c>
      <c r="CO214" t="s">
        <v>214</v>
      </c>
      <c r="CP214" t="s">
        <v>178</v>
      </c>
      <c r="CQ214" t="s">
        <v>243</v>
      </c>
      <c r="CR214">
        <v>9</v>
      </c>
      <c r="CS214">
        <v>0.45</v>
      </c>
      <c r="CT214">
        <v>1.05</v>
      </c>
    </row>
    <row r="215" spans="1:98">
      <c r="A215" t="s">
        <v>38</v>
      </c>
      <c r="B215" t="s">
        <v>39</v>
      </c>
      <c r="C215">
        <v>2</v>
      </c>
      <c r="D215" t="s">
        <v>53</v>
      </c>
      <c r="E215">
        <v>52</v>
      </c>
      <c r="F215" t="s">
        <v>84</v>
      </c>
      <c r="G215">
        <v>2</v>
      </c>
      <c r="H215">
        <v>1727</v>
      </c>
      <c r="I215">
        <v>923</v>
      </c>
      <c r="J215">
        <v>53.45</v>
      </c>
      <c r="K215">
        <v>804</v>
      </c>
      <c r="L215">
        <v>46.55</v>
      </c>
      <c r="M215">
        <v>2</v>
      </c>
      <c r="N215">
        <v>0.12</v>
      </c>
      <c r="O215">
        <v>0.25</v>
      </c>
      <c r="P215">
        <v>14</v>
      </c>
      <c r="Q215">
        <v>0.81</v>
      </c>
      <c r="R215">
        <v>1.74</v>
      </c>
      <c r="S215">
        <v>788</v>
      </c>
      <c r="T215">
        <v>45.63</v>
      </c>
      <c r="U215">
        <v>98.01</v>
      </c>
      <c r="V215">
        <v>1</v>
      </c>
      <c r="W215" t="s">
        <v>217</v>
      </c>
      <c r="X215" t="s">
        <v>199</v>
      </c>
      <c r="Y215" t="s">
        <v>232</v>
      </c>
      <c r="Z215">
        <v>178</v>
      </c>
      <c r="AA215">
        <v>10.31</v>
      </c>
      <c r="AB215">
        <v>22.59</v>
      </c>
      <c r="AC215">
        <v>2</v>
      </c>
      <c r="AD215" t="s">
        <v>217</v>
      </c>
      <c r="AE215" t="s">
        <v>171</v>
      </c>
      <c r="AF215" t="s">
        <v>233</v>
      </c>
      <c r="AG215">
        <v>5</v>
      </c>
      <c r="AH215">
        <v>0.28999999999999998</v>
      </c>
      <c r="AI215">
        <v>0.63</v>
      </c>
      <c r="AJ215">
        <v>3</v>
      </c>
      <c r="AK215" t="s">
        <v>217</v>
      </c>
      <c r="AL215" t="s">
        <v>200</v>
      </c>
      <c r="AM215" t="s">
        <v>234</v>
      </c>
      <c r="AN215">
        <v>301</v>
      </c>
      <c r="AO215">
        <v>17.43</v>
      </c>
      <c r="AP215">
        <v>38.200000000000003</v>
      </c>
      <c r="AQ215">
        <v>4</v>
      </c>
      <c r="AR215" t="s">
        <v>217</v>
      </c>
      <c r="AS215" t="s">
        <v>201</v>
      </c>
      <c r="AT215" t="s">
        <v>235</v>
      </c>
      <c r="AU215">
        <v>208</v>
      </c>
      <c r="AV215">
        <v>12.04</v>
      </c>
      <c r="AW215">
        <v>26.4</v>
      </c>
      <c r="AX215">
        <v>5</v>
      </c>
      <c r="AY215" t="s">
        <v>217</v>
      </c>
      <c r="AZ215" t="s">
        <v>172</v>
      </c>
      <c r="BA215" t="s">
        <v>236</v>
      </c>
      <c r="BB215">
        <v>6</v>
      </c>
      <c r="BC215">
        <v>0.35</v>
      </c>
      <c r="BD215">
        <v>0.76</v>
      </c>
      <c r="BE215">
        <v>6</v>
      </c>
      <c r="BF215" t="s">
        <v>214</v>
      </c>
      <c r="BG215" t="s">
        <v>237</v>
      </c>
      <c r="BH215" t="s">
        <v>238</v>
      </c>
      <c r="BI215">
        <v>15</v>
      </c>
      <c r="BJ215">
        <v>0.87</v>
      </c>
      <c r="BK215">
        <v>1.9</v>
      </c>
      <c r="BL215">
        <v>7</v>
      </c>
      <c r="BM215" t="s">
        <v>214</v>
      </c>
      <c r="BN215" t="s">
        <v>174</v>
      </c>
      <c r="BO215" t="s">
        <v>239</v>
      </c>
      <c r="BP215">
        <v>39</v>
      </c>
      <c r="BQ215">
        <v>2.2599999999999998</v>
      </c>
      <c r="BR215">
        <v>4.95</v>
      </c>
      <c r="BS215">
        <v>8</v>
      </c>
      <c r="BT215" t="s">
        <v>214</v>
      </c>
      <c r="BU215" t="s">
        <v>175</v>
      </c>
      <c r="BV215" t="s">
        <v>240</v>
      </c>
      <c r="BW215">
        <v>6</v>
      </c>
      <c r="BX215">
        <v>0.35</v>
      </c>
      <c r="BY215">
        <v>0.76</v>
      </c>
      <c r="BZ215">
        <v>9</v>
      </c>
      <c r="CA215" t="s">
        <v>217</v>
      </c>
      <c r="CB215" t="s">
        <v>176</v>
      </c>
      <c r="CC215" t="s">
        <v>241</v>
      </c>
      <c r="CD215">
        <v>25</v>
      </c>
      <c r="CE215">
        <v>1.45</v>
      </c>
      <c r="CF215">
        <v>3.17</v>
      </c>
      <c r="CG215">
        <v>10</v>
      </c>
      <c r="CH215" t="s">
        <v>214</v>
      </c>
      <c r="CI215" t="s">
        <v>177</v>
      </c>
      <c r="CJ215" t="s">
        <v>242</v>
      </c>
      <c r="CK215">
        <v>1</v>
      </c>
      <c r="CL215">
        <v>0.06</v>
      </c>
      <c r="CM215">
        <v>0.13</v>
      </c>
      <c r="CN215">
        <v>11</v>
      </c>
      <c r="CO215" t="s">
        <v>214</v>
      </c>
      <c r="CP215" t="s">
        <v>178</v>
      </c>
      <c r="CQ215" t="s">
        <v>243</v>
      </c>
      <c r="CR215">
        <v>4</v>
      </c>
      <c r="CS215">
        <v>0.23</v>
      </c>
      <c r="CT215">
        <v>0.51</v>
      </c>
    </row>
    <row r="216" spans="1:98">
      <c r="A216" t="s">
        <v>38</v>
      </c>
      <c r="B216" t="s">
        <v>39</v>
      </c>
      <c r="C216">
        <v>2</v>
      </c>
      <c r="D216" t="s">
        <v>53</v>
      </c>
      <c r="E216">
        <v>52</v>
      </c>
      <c r="F216" t="s">
        <v>84</v>
      </c>
      <c r="G216">
        <v>3</v>
      </c>
      <c r="H216">
        <v>1526</v>
      </c>
      <c r="I216">
        <v>855</v>
      </c>
      <c r="J216">
        <v>56.03</v>
      </c>
      <c r="K216">
        <v>671</v>
      </c>
      <c r="L216">
        <v>43.97</v>
      </c>
      <c r="M216">
        <v>13</v>
      </c>
      <c r="N216">
        <v>0.85</v>
      </c>
      <c r="O216">
        <v>1.94</v>
      </c>
      <c r="P216">
        <v>6</v>
      </c>
      <c r="Q216">
        <v>0.39</v>
      </c>
      <c r="R216">
        <v>0.89</v>
      </c>
      <c r="S216">
        <v>652</v>
      </c>
      <c r="T216">
        <v>42.73</v>
      </c>
      <c r="U216">
        <v>97.17</v>
      </c>
      <c r="V216">
        <v>1</v>
      </c>
      <c r="W216" t="s">
        <v>217</v>
      </c>
      <c r="X216" t="s">
        <v>199</v>
      </c>
      <c r="Y216" t="s">
        <v>232</v>
      </c>
      <c r="Z216">
        <v>306</v>
      </c>
      <c r="AA216">
        <v>20.05</v>
      </c>
      <c r="AB216">
        <v>46.93</v>
      </c>
      <c r="AC216">
        <v>2</v>
      </c>
      <c r="AD216" t="s">
        <v>217</v>
      </c>
      <c r="AE216" t="s">
        <v>171</v>
      </c>
      <c r="AF216" t="s">
        <v>233</v>
      </c>
      <c r="AG216">
        <v>5</v>
      </c>
      <c r="AH216">
        <v>0.33</v>
      </c>
      <c r="AI216">
        <v>0.77</v>
      </c>
      <c r="AJ216">
        <v>3</v>
      </c>
      <c r="AK216" t="s">
        <v>217</v>
      </c>
      <c r="AL216" t="s">
        <v>200</v>
      </c>
      <c r="AM216" t="s">
        <v>234</v>
      </c>
      <c r="AN216">
        <v>209</v>
      </c>
      <c r="AO216">
        <v>13.7</v>
      </c>
      <c r="AP216">
        <v>32.06</v>
      </c>
      <c r="AQ216">
        <v>4</v>
      </c>
      <c r="AR216" t="s">
        <v>217</v>
      </c>
      <c r="AS216" t="s">
        <v>201</v>
      </c>
      <c r="AT216" t="s">
        <v>235</v>
      </c>
      <c r="AU216">
        <v>72</v>
      </c>
      <c r="AV216">
        <v>4.72</v>
      </c>
      <c r="AW216">
        <v>11.04</v>
      </c>
      <c r="AX216">
        <v>5</v>
      </c>
      <c r="AY216" t="s">
        <v>217</v>
      </c>
      <c r="AZ216" t="s">
        <v>172</v>
      </c>
      <c r="BA216" t="s">
        <v>236</v>
      </c>
      <c r="BB216">
        <v>21</v>
      </c>
      <c r="BC216">
        <v>1.38</v>
      </c>
      <c r="BD216">
        <v>3.22</v>
      </c>
      <c r="BE216">
        <v>6</v>
      </c>
      <c r="BF216" t="s">
        <v>214</v>
      </c>
      <c r="BG216" t="s">
        <v>237</v>
      </c>
      <c r="BH216" t="s">
        <v>238</v>
      </c>
      <c r="BI216">
        <v>7</v>
      </c>
      <c r="BJ216">
        <v>0.46</v>
      </c>
      <c r="BK216">
        <v>1.07</v>
      </c>
      <c r="BL216">
        <v>7</v>
      </c>
      <c r="BM216" t="s">
        <v>214</v>
      </c>
      <c r="BN216" t="s">
        <v>174</v>
      </c>
      <c r="BO216" t="s">
        <v>239</v>
      </c>
      <c r="BP216">
        <v>7</v>
      </c>
      <c r="BQ216">
        <v>0.46</v>
      </c>
      <c r="BR216">
        <v>1.07</v>
      </c>
      <c r="BS216">
        <v>8</v>
      </c>
      <c r="BT216" t="s">
        <v>214</v>
      </c>
      <c r="BU216" t="s">
        <v>175</v>
      </c>
      <c r="BV216" t="s">
        <v>240</v>
      </c>
      <c r="BW216">
        <v>0</v>
      </c>
      <c r="BX216">
        <v>0</v>
      </c>
      <c r="BY216">
        <v>0</v>
      </c>
      <c r="BZ216">
        <v>9</v>
      </c>
      <c r="CA216" t="s">
        <v>217</v>
      </c>
      <c r="CB216" t="s">
        <v>176</v>
      </c>
      <c r="CC216" t="s">
        <v>241</v>
      </c>
      <c r="CD216">
        <v>20</v>
      </c>
      <c r="CE216">
        <v>1.31</v>
      </c>
      <c r="CF216">
        <v>3.07</v>
      </c>
      <c r="CG216">
        <v>10</v>
      </c>
      <c r="CH216" t="s">
        <v>214</v>
      </c>
      <c r="CI216" t="s">
        <v>177</v>
      </c>
      <c r="CJ216" t="s">
        <v>242</v>
      </c>
      <c r="CK216">
        <v>3</v>
      </c>
      <c r="CL216">
        <v>0.2</v>
      </c>
      <c r="CM216">
        <v>0.46</v>
      </c>
      <c r="CN216">
        <v>11</v>
      </c>
      <c r="CO216" t="s">
        <v>214</v>
      </c>
      <c r="CP216" t="s">
        <v>178</v>
      </c>
      <c r="CQ216" t="s">
        <v>243</v>
      </c>
      <c r="CR216">
        <v>2</v>
      </c>
      <c r="CS216">
        <v>0.13</v>
      </c>
      <c r="CT216">
        <v>0.31</v>
      </c>
    </row>
    <row r="217" spans="1:98">
      <c r="A217" t="s">
        <v>38</v>
      </c>
      <c r="B217" t="s">
        <v>39</v>
      </c>
      <c r="C217">
        <v>2</v>
      </c>
      <c r="D217" t="s">
        <v>53</v>
      </c>
      <c r="E217">
        <v>52</v>
      </c>
      <c r="F217" t="s">
        <v>84</v>
      </c>
      <c r="G217">
        <v>4</v>
      </c>
      <c r="H217">
        <v>1988</v>
      </c>
      <c r="I217">
        <v>1233</v>
      </c>
      <c r="J217">
        <v>62.02</v>
      </c>
      <c r="K217">
        <v>755</v>
      </c>
      <c r="L217">
        <v>37.979999999999997</v>
      </c>
      <c r="M217">
        <v>2</v>
      </c>
      <c r="N217">
        <v>0.1</v>
      </c>
      <c r="O217">
        <v>0.26</v>
      </c>
      <c r="P217">
        <v>5</v>
      </c>
      <c r="Q217">
        <v>0.25</v>
      </c>
      <c r="R217">
        <v>0.66</v>
      </c>
      <c r="S217">
        <v>748</v>
      </c>
      <c r="T217">
        <v>37.630000000000003</v>
      </c>
      <c r="U217">
        <v>99.07</v>
      </c>
      <c r="V217">
        <v>1</v>
      </c>
      <c r="W217" t="s">
        <v>217</v>
      </c>
      <c r="X217" t="s">
        <v>199</v>
      </c>
      <c r="Y217" t="s">
        <v>232</v>
      </c>
      <c r="Z217">
        <v>302</v>
      </c>
      <c r="AA217">
        <v>15.19</v>
      </c>
      <c r="AB217">
        <v>40.369999999999997</v>
      </c>
      <c r="AC217">
        <v>2</v>
      </c>
      <c r="AD217" t="s">
        <v>217</v>
      </c>
      <c r="AE217" t="s">
        <v>171</v>
      </c>
      <c r="AF217" t="s">
        <v>233</v>
      </c>
      <c r="AG217">
        <v>8</v>
      </c>
      <c r="AH217">
        <v>0.4</v>
      </c>
      <c r="AI217">
        <v>1.07</v>
      </c>
      <c r="AJ217">
        <v>3</v>
      </c>
      <c r="AK217" t="s">
        <v>217</v>
      </c>
      <c r="AL217" t="s">
        <v>200</v>
      </c>
      <c r="AM217" t="s">
        <v>234</v>
      </c>
      <c r="AN217">
        <v>234</v>
      </c>
      <c r="AO217">
        <v>11.77</v>
      </c>
      <c r="AP217">
        <v>31.28</v>
      </c>
      <c r="AQ217">
        <v>4</v>
      </c>
      <c r="AR217" t="s">
        <v>217</v>
      </c>
      <c r="AS217" t="s">
        <v>201</v>
      </c>
      <c r="AT217" t="s">
        <v>235</v>
      </c>
      <c r="AU217">
        <v>140</v>
      </c>
      <c r="AV217">
        <v>7.04</v>
      </c>
      <c r="AW217">
        <v>18.72</v>
      </c>
      <c r="AX217">
        <v>5</v>
      </c>
      <c r="AY217" t="s">
        <v>217</v>
      </c>
      <c r="AZ217" t="s">
        <v>172</v>
      </c>
      <c r="BA217" t="s">
        <v>236</v>
      </c>
      <c r="BB217">
        <v>10</v>
      </c>
      <c r="BC217">
        <v>0.5</v>
      </c>
      <c r="BD217">
        <v>1.34</v>
      </c>
      <c r="BE217">
        <v>6</v>
      </c>
      <c r="BF217" t="s">
        <v>214</v>
      </c>
      <c r="BG217" t="s">
        <v>237</v>
      </c>
      <c r="BH217" t="s">
        <v>238</v>
      </c>
      <c r="BI217">
        <v>2</v>
      </c>
      <c r="BJ217">
        <v>0.1</v>
      </c>
      <c r="BK217">
        <v>0.27</v>
      </c>
      <c r="BL217">
        <v>7</v>
      </c>
      <c r="BM217" t="s">
        <v>214</v>
      </c>
      <c r="BN217" t="s">
        <v>174</v>
      </c>
      <c r="BO217" t="s">
        <v>239</v>
      </c>
      <c r="BP217">
        <v>15</v>
      </c>
      <c r="BQ217">
        <v>0.75</v>
      </c>
      <c r="BR217">
        <v>2.0099999999999998</v>
      </c>
      <c r="BS217">
        <v>8</v>
      </c>
      <c r="BT217" t="s">
        <v>214</v>
      </c>
      <c r="BU217" t="s">
        <v>175</v>
      </c>
      <c r="BV217" t="s">
        <v>240</v>
      </c>
      <c r="BW217">
        <v>3</v>
      </c>
      <c r="BX217">
        <v>0.15</v>
      </c>
      <c r="BY217">
        <v>0.4</v>
      </c>
      <c r="BZ217">
        <v>9</v>
      </c>
      <c r="CA217" t="s">
        <v>217</v>
      </c>
      <c r="CB217" t="s">
        <v>176</v>
      </c>
      <c r="CC217" t="s">
        <v>241</v>
      </c>
      <c r="CD217">
        <v>28</v>
      </c>
      <c r="CE217">
        <v>1.41</v>
      </c>
      <c r="CF217">
        <v>3.74</v>
      </c>
      <c r="CG217">
        <v>10</v>
      </c>
      <c r="CH217" t="s">
        <v>214</v>
      </c>
      <c r="CI217" t="s">
        <v>177</v>
      </c>
      <c r="CJ217" t="s">
        <v>242</v>
      </c>
      <c r="CK217">
        <v>1</v>
      </c>
      <c r="CL217">
        <v>0.05</v>
      </c>
      <c r="CM217">
        <v>0.13</v>
      </c>
      <c r="CN217">
        <v>11</v>
      </c>
      <c r="CO217" t="s">
        <v>214</v>
      </c>
      <c r="CP217" t="s">
        <v>178</v>
      </c>
      <c r="CQ217" t="s">
        <v>243</v>
      </c>
      <c r="CR217">
        <v>5</v>
      </c>
      <c r="CS217">
        <v>0.25</v>
      </c>
      <c r="CT217">
        <v>0.67</v>
      </c>
    </row>
    <row r="218" spans="1:98">
      <c r="A218" t="s">
        <v>38</v>
      </c>
      <c r="B218" t="s">
        <v>39</v>
      </c>
      <c r="C218">
        <v>2</v>
      </c>
      <c r="D218" t="s">
        <v>53</v>
      </c>
      <c r="E218">
        <v>53</v>
      </c>
      <c r="F218" t="s">
        <v>85</v>
      </c>
      <c r="G218">
        <v>1</v>
      </c>
      <c r="H218">
        <v>764</v>
      </c>
      <c r="I218">
        <v>260</v>
      </c>
      <c r="J218">
        <v>34.03</v>
      </c>
      <c r="K218">
        <v>504</v>
      </c>
      <c r="L218">
        <v>65.97</v>
      </c>
      <c r="M218">
        <v>1</v>
      </c>
      <c r="N218">
        <v>0.13</v>
      </c>
      <c r="O218">
        <v>0.2</v>
      </c>
      <c r="P218">
        <v>2</v>
      </c>
      <c r="Q218">
        <v>0.26</v>
      </c>
      <c r="R218">
        <v>0.4</v>
      </c>
      <c r="S218">
        <v>501</v>
      </c>
      <c r="T218">
        <v>65.58</v>
      </c>
      <c r="U218">
        <v>99.4</v>
      </c>
      <c r="V218">
        <v>1</v>
      </c>
      <c r="W218" t="s">
        <v>217</v>
      </c>
      <c r="X218" t="s">
        <v>199</v>
      </c>
      <c r="Y218" t="s">
        <v>232</v>
      </c>
      <c r="Z218">
        <v>226</v>
      </c>
      <c r="AA218">
        <v>29.58</v>
      </c>
      <c r="AB218">
        <v>45.11</v>
      </c>
      <c r="AC218">
        <v>2</v>
      </c>
      <c r="AD218" t="s">
        <v>217</v>
      </c>
      <c r="AE218" t="s">
        <v>171</v>
      </c>
      <c r="AF218" t="s">
        <v>233</v>
      </c>
      <c r="AG218">
        <v>0</v>
      </c>
      <c r="AH218">
        <v>0</v>
      </c>
      <c r="AI218">
        <v>0</v>
      </c>
      <c r="AJ218">
        <v>3</v>
      </c>
      <c r="AK218" t="s">
        <v>217</v>
      </c>
      <c r="AL218" t="s">
        <v>200</v>
      </c>
      <c r="AM218" t="s">
        <v>234</v>
      </c>
      <c r="AN218">
        <v>148</v>
      </c>
      <c r="AO218">
        <v>19.37</v>
      </c>
      <c r="AP218">
        <v>29.54</v>
      </c>
      <c r="AQ218">
        <v>4</v>
      </c>
      <c r="AR218" t="s">
        <v>217</v>
      </c>
      <c r="AS218" t="s">
        <v>201</v>
      </c>
      <c r="AT218" t="s">
        <v>235</v>
      </c>
      <c r="AU218">
        <v>108</v>
      </c>
      <c r="AV218">
        <v>14.14</v>
      </c>
      <c r="AW218">
        <v>21.56</v>
      </c>
      <c r="AX218">
        <v>5</v>
      </c>
      <c r="AY218" t="s">
        <v>217</v>
      </c>
      <c r="AZ218" t="s">
        <v>172</v>
      </c>
      <c r="BA218" t="s">
        <v>236</v>
      </c>
      <c r="BB218">
        <v>0</v>
      </c>
      <c r="BC218">
        <v>0</v>
      </c>
      <c r="BD218">
        <v>0</v>
      </c>
      <c r="BE218">
        <v>6</v>
      </c>
      <c r="BF218" t="s">
        <v>214</v>
      </c>
      <c r="BG218" t="s">
        <v>237</v>
      </c>
      <c r="BH218" t="s">
        <v>238</v>
      </c>
      <c r="BI218">
        <v>0</v>
      </c>
      <c r="BJ218">
        <v>0</v>
      </c>
      <c r="BK218">
        <v>0</v>
      </c>
      <c r="BL218">
        <v>7</v>
      </c>
      <c r="BM218" t="s">
        <v>214</v>
      </c>
      <c r="BN218" t="s">
        <v>174</v>
      </c>
      <c r="BO218" t="s">
        <v>239</v>
      </c>
      <c r="BP218">
        <v>9</v>
      </c>
      <c r="BQ218">
        <v>1.18</v>
      </c>
      <c r="BR218">
        <v>1.8</v>
      </c>
      <c r="BS218">
        <v>8</v>
      </c>
      <c r="BT218" t="s">
        <v>214</v>
      </c>
      <c r="BU218" t="s">
        <v>175</v>
      </c>
      <c r="BV218" t="s">
        <v>240</v>
      </c>
      <c r="BW218">
        <v>1</v>
      </c>
      <c r="BX218">
        <v>0.13</v>
      </c>
      <c r="BY218">
        <v>0.2</v>
      </c>
      <c r="BZ218">
        <v>9</v>
      </c>
      <c r="CA218" t="s">
        <v>217</v>
      </c>
      <c r="CB218" t="s">
        <v>176</v>
      </c>
      <c r="CC218" t="s">
        <v>241</v>
      </c>
      <c r="CD218">
        <v>5</v>
      </c>
      <c r="CE218">
        <v>0.65</v>
      </c>
      <c r="CF218">
        <v>1</v>
      </c>
      <c r="CG218">
        <v>10</v>
      </c>
      <c r="CH218" t="s">
        <v>214</v>
      </c>
      <c r="CI218" t="s">
        <v>177</v>
      </c>
      <c r="CJ218" t="s">
        <v>242</v>
      </c>
      <c r="CK218">
        <v>2</v>
      </c>
      <c r="CL218">
        <v>0.26</v>
      </c>
      <c r="CM218">
        <v>0.4</v>
      </c>
      <c r="CN218">
        <v>11</v>
      </c>
      <c r="CO218" t="s">
        <v>214</v>
      </c>
      <c r="CP218" t="s">
        <v>178</v>
      </c>
      <c r="CQ218" t="s">
        <v>243</v>
      </c>
      <c r="CR218">
        <v>2</v>
      </c>
      <c r="CS218">
        <v>0.26</v>
      </c>
      <c r="CT218">
        <v>0.4</v>
      </c>
    </row>
    <row r="219" spans="1:98">
      <c r="A219" t="s">
        <v>38</v>
      </c>
      <c r="B219" t="s">
        <v>39</v>
      </c>
      <c r="C219">
        <v>2</v>
      </c>
      <c r="D219" t="s">
        <v>53</v>
      </c>
      <c r="E219">
        <v>53</v>
      </c>
      <c r="F219" t="s">
        <v>85</v>
      </c>
      <c r="G219">
        <v>2</v>
      </c>
      <c r="H219">
        <v>419</v>
      </c>
      <c r="I219">
        <v>142</v>
      </c>
      <c r="J219">
        <v>33.89</v>
      </c>
      <c r="K219">
        <v>277</v>
      </c>
      <c r="L219">
        <v>66.11</v>
      </c>
      <c r="M219">
        <v>1</v>
      </c>
      <c r="N219">
        <v>0.24</v>
      </c>
      <c r="O219">
        <v>0.36</v>
      </c>
      <c r="P219">
        <v>0</v>
      </c>
      <c r="Q219">
        <v>0</v>
      </c>
      <c r="R219">
        <v>0</v>
      </c>
      <c r="S219">
        <v>276</v>
      </c>
      <c r="T219">
        <v>65.87</v>
      </c>
      <c r="U219">
        <v>99.64</v>
      </c>
      <c r="V219">
        <v>1</v>
      </c>
      <c r="W219" t="s">
        <v>217</v>
      </c>
      <c r="X219" t="s">
        <v>199</v>
      </c>
      <c r="Y219" t="s">
        <v>232</v>
      </c>
      <c r="Z219">
        <v>153</v>
      </c>
      <c r="AA219">
        <v>36.520000000000003</v>
      </c>
      <c r="AB219">
        <v>55.43</v>
      </c>
      <c r="AC219">
        <v>2</v>
      </c>
      <c r="AD219" t="s">
        <v>217</v>
      </c>
      <c r="AE219" t="s">
        <v>171</v>
      </c>
      <c r="AF219" t="s">
        <v>233</v>
      </c>
      <c r="AG219">
        <v>2</v>
      </c>
      <c r="AH219">
        <v>0.48</v>
      </c>
      <c r="AI219">
        <v>0.72</v>
      </c>
      <c r="AJ219">
        <v>3</v>
      </c>
      <c r="AK219" t="s">
        <v>217</v>
      </c>
      <c r="AL219" t="s">
        <v>200</v>
      </c>
      <c r="AM219" t="s">
        <v>234</v>
      </c>
      <c r="AN219">
        <v>86</v>
      </c>
      <c r="AO219">
        <v>20.53</v>
      </c>
      <c r="AP219">
        <v>31.16</v>
      </c>
      <c r="AQ219">
        <v>4</v>
      </c>
      <c r="AR219" t="s">
        <v>217</v>
      </c>
      <c r="AS219" t="s">
        <v>201</v>
      </c>
      <c r="AT219" t="s">
        <v>235</v>
      </c>
      <c r="AU219">
        <v>23</v>
      </c>
      <c r="AV219">
        <v>5.49</v>
      </c>
      <c r="AW219">
        <v>8.33</v>
      </c>
      <c r="AX219">
        <v>5</v>
      </c>
      <c r="AY219" t="s">
        <v>217</v>
      </c>
      <c r="AZ219" t="s">
        <v>172</v>
      </c>
      <c r="BA219" t="s">
        <v>236</v>
      </c>
      <c r="BB219">
        <v>2</v>
      </c>
      <c r="BC219">
        <v>0.48</v>
      </c>
      <c r="BD219">
        <v>0.72</v>
      </c>
      <c r="BE219">
        <v>6</v>
      </c>
      <c r="BF219" t="s">
        <v>214</v>
      </c>
      <c r="BG219" t="s">
        <v>237</v>
      </c>
      <c r="BH219" t="s">
        <v>238</v>
      </c>
      <c r="BI219">
        <v>0</v>
      </c>
      <c r="BJ219">
        <v>0</v>
      </c>
      <c r="BK219">
        <v>0</v>
      </c>
      <c r="BL219">
        <v>7</v>
      </c>
      <c r="BM219" t="s">
        <v>214</v>
      </c>
      <c r="BN219" t="s">
        <v>174</v>
      </c>
      <c r="BO219" t="s">
        <v>239</v>
      </c>
      <c r="BP219">
        <v>2</v>
      </c>
      <c r="BQ219">
        <v>0.48</v>
      </c>
      <c r="BR219">
        <v>0.72</v>
      </c>
      <c r="BS219">
        <v>8</v>
      </c>
      <c r="BT219" t="s">
        <v>214</v>
      </c>
      <c r="BU219" t="s">
        <v>175</v>
      </c>
      <c r="BV219" t="s">
        <v>240</v>
      </c>
      <c r="BW219">
        <v>2</v>
      </c>
      <c r="BX219">
        <v>0.48</v>
      </c>
      <c r="BY219">
        <v>0.72</v>
      </c>
      <c r="BZ219">
        <v>9</v>
      </c>
      <c r="CA219" t="s">
        <v>217</v>
      </c>
      <c r="CB219" t="s">
        <v>176</v>
      </c>
      <c r="CC219" t="s">
        <v>241</v>
      </c>
      <c r="CD219">
        <v>6</v>
      </c>
      <c r="CE219">
        <v>1.43</v>
      </c>
      <c r="CF219">
        <v>2.17</v>
      </c>
      <c r="CG219">
        <v>10</v>
      </c>
      <c r="CH219" t="s">
        <v>214</v>
      </c>
      <c r="CI219" t="s">
        <v>177</v>
      </c>
      <c r="CJ219" t="s">
        <v>242</v>
      </c>
      <c r="CK219">
        <v>0</v>
      </c>
      <c r="CL219">
        <v>0</v>
      </c>
      <c r="CM219">
        <v>0</v>
      </c>
      <c r="CN219">
        <v>11</v>
      </c>
      <c r="CO219" t="s">
        <v>214</v>
      </c>
      <c r="CP219" t="s">
        <v>178</v>
      </c>
      <c r="CQ219" t="s">
        <v>243</v>
      </c>
      <c r="CR219">
        <v>0</v>
      </c>
      <c r="CS219">
        <v>0</v>
      </c>
      <c r="CT219">
        <v>0</v>
      </c>
    </row>
    <row r="220" spans="1:98">
      <c r="A220" t="s">
        <v>38</v>
      </c>
      <c r="B220" t="s">
        <v>39</v>
      </c>
      <c r="C220">
        <v>2</v>
      </c>
      <c r="D220" t="s">
        <v>53</v>
      </c>
      <c r="E220">
        <v>53</v>
      </c>
      <c r="F220" t="s">
        <v>85</v>
      </c>
      <c r="G220">
        <v>3</v>
      </c>
      <c r="H220">
        <v>453</v>
      </c>
      <c r="I220">
        <v>138</v>
      </c>
      <c r="J220">
        <v>30.46</v>
      </c>
      <c r="K220">
        <v>315</v>
      </c>
      <c r="L220">
        <v>69.540000000000006</v>
      </c>
      <c r="M220">
        <v>4</v>
      </c>
      <c r="N220">
        <v>0.88</v>
      </c>
      <c r="O220">
        <v>1.27</v>
      </c>
      <c r="P220">
        <v>4</v>
      </c>
      <c r="Q220">
        <v>0.88</v>
      </c>
      <c r="R220">
        <v>1.27</v>
      </c>
      <c r="S220">
        <v>307</v>
      </c>
      <c r="T220">
        <v>67.77</v>
      </c>
      <c r="U220">
        <v>97.46</v>
      </c>
      <c r="V220">
        <v>1</v>
      </c>
      <c r="W220" t="s">
        <v>217</v>
      </c>
      <c r="X220" t="s">
        <v>199</v>
      </c>
      <c r="Y220" t="s">
        <v>232</v>
      </c>
      <c r="Z220">
        <v>136</v>
      </c>
      <c r="AA220">
        <v>30.02</v>
      </c>
      <c r="AB220">
        <v>44.3</v>
      </c>
      <c r="AC220">
        <v>2</v>
      </c>
      <c r="AD220" t="s">
        <v>217</v>
      </c>
      <c r="AE220" t="s">
        <v>171</v>
      </c>
      <c r="AF220" t="s">
        <v>233</v>
      </c>
      <c r="AG220">
        <v>1</v>
      </c>
      <c r="AH220">
        <v>0.22</v>
      </c>
      <c r="AI220">
        <v>0.33</v>
      </c>
      <c r="AJ220">
        <v>3</v>
      </c>
      <c r="AK220" t="s">
        <v>217</v>
      </c>
      <c r="AL220" t="s">
        <v>200</v>
      </c>
      <c r="AM220" t="s">
        <v>234</v>
      </c>
      <c r="AN220">
        <v>107</v>
      </c>
      <c r="AO220">
        <v>23.62</v>
      </c>
      <c r="AP220">
        <v>34.85</v>
      </c>
      <c r="AQ220">
        <v>4</v>
      </c>
      <c r="AR220" t="s">
        <v>217</v>
      </c>
      <c r="AS220" t="s">
        <v>201</v>
      </c>
      <c r="AT220" t="s">
        <v>235</v>
      </c>
      <c r="AU220">
        <v>57</v>
      </c>
      <c r="AV220">
        <v>12.58</v>
      </c>
      <c r="AW220">
        <v>18.57</v>
      </c>
      <c r="AX220">
        <v>5</v>
      </c>
      <c r="AY220" t="s">
        <v>217</v>
      </c>
      <c r="AZ220" t="s">
        <v>172</v>
      </c>
      <c r="BA220" t="s">
        <v>236</v>
      </c>
      <c r="BB220">
        <v>0</v>
      </c>
      <c r="BC220">
        <v>0</v>
      </c>
      <c r="BD220">
        <v>0</v>
      </c>
      <c r="BE220">
        <v>6</v>
      </c>
      <c r="BF220" t="s">
        <v>214</v>
      </c>
      <c r="BG220" t="s">
        <v>237</v>
      </c>
      <c r="BH220" t="s">
        <v>238</v>
      </c>
      <c r="BI220">
        <v>0</v>
      </c>
      <c r="BJ220">
        <v>0</v>
      </c>
      <c r="BK220">
        <v>0</v>
      </c>
      <c r="BL220">
        <v>7</v>
      </c>
      <c r="BM220" t="s">
        <v>214</v>
      </c>
      <c r="BN220" t="s">
        <v>174</v>
      </c>
      <c r="BO220" t="s">
        <v>239</v>
      </c>
      <c r="BP220">
        <v>3</v>
      </c>
      <c r="BQ220">
        <v>0.66</v>
      </c>
      <c r="BR220">
        <v>0.98</v>
      </c>
      <c r="BS220">
        <v>8</v>
      </c>
      <c r="BT220" t="s">
        <v>214</v>
      </c>
      <c r="BU220" t="s">
        <v>175</v>
      </c>
      <c r="BV220" t="s">
        <v>240</v>
      </c>
      <c r="BW220">
        <v>0</v>
      </c>
      <c r="BX220">
        <v>0</v>
      </c>
      <c r="BY220">
        <v>0</v>
      </c>
      <c r="BZ220">
        <v>9</v>
      </c>
      <c r="CA220" t="s">
        <v>217</v>
      </c>
      <c r="CB220" t="s">
        <v>176</v>
      </c>
      <c r="CC220" t="s">
        <v>241</v>
      </c>
      <c r="CD220">
        <v>2</v>
      </c>
      <c r="CE220">
        <v>0.44</v>
      </c>
      <c r="CF220">
        <v>0.65</v>
      </c>
      <c r="CG220">
        <v>10</v>
      </c>
      <c r="CH220" t="s">
        <v>214</v>
      </c>
      <c r="CI220" t="s">
        <v>177</v>
      </c>
      <c r="CJ220" t="s">
        <v>242</v>
      </c>
      <c r="CK220">
        <v>0</v>
      </c>
      <c r="CL220">
        <v>0</v>
      </c>
      <c r="CM220">
        <v>0</v>
      </c>
      <c r="CN220">
        <v>11</v>
      </c>
      <c r="CO220" t="s">
        <v>214</v>
      </c>
      <c r="CP220" t="s">
        <v>178</v>
      </c>
      <c r="CQ220" t="s">
        <v>243</v>
      </c>
      <c r="CR220">
        <v>1</v>
      </c>
      <c r="CS220">
        <v>0.22</v>
      </c>
      <c r="CT220">
        <v>0.33</v>
      </c>
    </row>
    <row r="221" spans="1:98">
      <c r="A221" t="s">
        <v>38</v>
      </c>
      <c r="B221" t="s">
        <v>39</v>
      </c>
      <c r="C221">
        <v>3</v>
      </c>
      <c r="D221" t="s">
        <v>44</v>
      </c>
      <c r="E221">
        <v>54</v>
      </c>
      <c r="F221" t="s">
        <v>86</v>
      </c>
      <c r="G221">
        <v>1</v>
      </c>
      <c r="H221">
        <v>809</v>
      </c>
      <c r="I221">
        <v>377</v>
      </c>
      <c r="J221">
        <v>46.6</v>
      </c>
      <c r="K221">
        <v>432</v>
      </c>
      <c r="L221">
        <v>53.4</v>
      </c>
      <c r="M221">
        <v>6</v>
      </c>
      <c r="N221">
        <v>0.74</v>
      </c>
      <c r="O221">
        <v>1.39</v>
      </c>
      <c r="P221">
        <v>5</v>
      </c>
      <c r="Q221">
        <v>0.62</v>
      </c>
      <c r="R221">
        <v>1.1599999999999999</v>
      </c>
      <c r="S221">
        <v>421</v>
      </c>
      <c r="T221">
        <v>52.04</v>
      </c>
      <c r="U221">
        <v>97.45</v>
      </c>
      <c r="V221">
        <v>1</v>
      </c>
      <c r="W221" t="s">
        <v>214</v>
      </c>
      <c r="X221" t="s">
        <v>179</v>
      </c>
      <c r="Y221" t="s">
        <v>224</v>
      </c>
      <c r="Z221">
        <v>198</v>
      </c>
      <c r="AA221">
        <v>24.47</v>
      </c>
      <c r="AB221">
        <v>47.03</v>
      </c>
      <c r="AC221">
        <v>2</v>
      </c>
      <c r="AD221" t="s">
        <v>217</v>
      </c>
      <c r="AE221" t="s">
        <v>180</v>
      </c>
      <c r="AF221" t="s">
        <v>225</v>
      </c>
      <c r="AG221">
        <v>10</v>
      </c>
      <c r="AH221">
        <v>1.24</v>
      </c>
      <c r="AI221">
        <v>2.38</v>
      </c>
      <c r="AJ221">
        <v>3</v>
      </c>
      <c r="AK221" t="s">
        <v>214</v>
      </c>
      <c r="AL221" t="s">
        <v>181</v>
      </c>
      <c r="AM221" t="s">
        <v>226</v>
      </c>
      <c r="AN221">
        <v>7</v>
      </c>
      <c r="AO221">
        <v>0.87</v>
      </c>
      <c r="AP221">
        <v>1.66</v>
      </c>
      <c r="AQ221">
        <v>4</v>
      </c>
      <c r="AR221" t="s">
        <v>217</v>
      </c>
      <c r="AS221" t="s">
        <v>182</v>
      </c>
      <c r="AT221" t="s">
        <v>227</v>
      </c>
      <c r="AU221">
        <v>3</v>
      </c>
      <c r="AV221">
        <v>0.37</v>
      </c>
      <c r="AW221">
        <v>0.71</v>
      </c>
      <c r="AX221">
        <v>5</v>
      </c>
      <c r="AY221" t="s">
        <v>214</v>
      </c>
      <c r="AZ221" t="s">
        <v>183</v>
      </c>
      <c r="BA221" t="s">
        <v>228</v>
      </c>
      <c r="BB221">
        <v>82</v>
      </c>
      <c r="BC221">
        <v>10.14</v>
      </c>
      <c r="BD221">
        <v>19.48</v>
      </c>
      <c r="BE221">
        <v>6</v>
      </c>
      <c r="BF221" t="s">
        <v>214</v>
      </c>
      <c r="BG221" t="s">
        <v>184</v>
      </c>
      <c r="BH221" t="s">
        <v>229</v>
      </c>
      <c r="BI221">
        <v>100</v>
      </c>
      <c r="BJ221">
        <v>12.36</v>
      </c>
      <c r="BK221">
        <v>23.75</v>
      </c>
      <c r="BL221">
        <v>7</v>
      </c>
      <c r="BM221" t="s">
        <v>214</v>
      </c>
      <c r="BN221" t="s">
        <v>185</v>
      </c>
      <c r="BO221" t="s">
        <v>230</v>
      </c>
      <c r="BP221">
        <v>20</v>
      </c>
      <c r="BQ221">
        <v>2.4700000000000002</v>
      </c>
      <c r="BR221">
        <v>4.75</v>
      </c>
      <c r="BS221">
        <v>8</v>
      </c>
      <c r="BT221" t="s">
        <v>217</v>
      </c>
      <c r="BU221" t="s">
        <v>186</v>
      </c>
      <c r="BV221" t="s">
        <v>231</v>
      </c>
      <c r="BW221">
        <v>1</v>
      </c>
      <c r="BX221">
        <v>0.12</v>
      </c>
      <c r="BY221">
        <v>0.24</v>
      </c>
    </row>
    <row r="222" spans="1:98">
      <c r="A222" t="s">
        <v>38</v>
      </c>
      <c r="B222" t="s">
        <v>39</v>
      </c>
      <c r="C222">
        <v>3</v>
      </c>
      <c r="D222" t="s">
        <v>44</v>
      </c>
      <c r="E222">
        <v>54</v>
      </c>
      <c r="F222" t="s">
        <v>86</v>
      </c>
      <c r="G222">
        <v>2</v>
      </c>
      <c r="H222">
        <v>808</v>
      </c>
      <c r="I222">
        <v>244</v>
      </c>
      <c r="J222">
        <v>30.2</v>
      </c>
      <c r="K222">
        <v>564</v>
      </c>
      <c r="L222">
        <v>69.8</v>
      </c>
      <c r="M222">
        <v>2</v>
      </c>
      <c r="N222">
        <v>0.25</v>
      </c>
      <c r="O222">
        <v>0.35</v>
      </c>
      <c r="P222">
        <v>4</v>
      </c>
      <c r="Q222">
        <v>0.5</v>
      </c>
      <c r="R222">
        <v>0.71</v>
      </c>
      <c r="S222">
        <v>558</v>
      </c>
      <c r="T222">
        <v>69.06</v>
      </c>
      <c r="U222">
        <v>98.94</v>
      </c>
      <c r="V222">
        <v>1</v>
      </c>
      <c r="W222" t="s">
        <v>214</v>
      </c>
      <c r="X222" t="s">
        <v>179</v>
      </c>
      <c r="Y222" t="s">
        <v>224</v>
      </c>
      <c r="Z222">
        <v>270</v>
      </c>
      <c r="AA222">
        <v>33.42</v>
      </c>
      <c r="AB222">
        <v>48.39</v>
      </c>
      <c r="AC222">
        <v>2</v>
      </c>
      <c r="AD222" t="s">
        <v>217</v>
      </c>
      <c r="AE222" t="s">
        <v>180</v>
      </c>
      <c r="AF222" t="s">
        <v>225</v>
      </c>
      <c r="AG222">
        <v>1</v>
      </c>
      <c r="AH222">
        <v>0.12</v>
      </c>
      <c r="AI222">
        <v>0.18</v>
      </c>
      <c r="AJ222">
        <v>3</v>
      </c>
      <c r="AK222" t="s">
        <v>214</v>
      </c>
      <c r="AL222" t="s">
        <v>181</v>
      </c>
      <c r="AM222" t="s">
        <v>226</v>
      </c>
      <c r="AN222">
        <v>0</v>
      </c>
      <c r="AO222">
        <v>0</v>
      </c>
      <c r="AP222">
        <v>0</v>
      </c>
      <c r="AQ222">
        <v>4</v>
      </c>
      <c r="AR222" t="s">
        <v>217</v>
      </c>
      <c r="AS222" t="s">
        <v>182</v>
      </c>
      <c r="AT222" t="s">
        <v>227</v>
      </c>
      <c r="AU222">
        <v>9</v>
      </c>
      <c r="AV222">
        <v>1.1100000000000001</v>
      </c>
      <c r="AW222">
        <v>1.61</v>
      </c>
      <c r="AX222">
        <v>5</v>
      </c>
      <c r="AY222" t="s">
        <v>214</v>
      </c>
      <c r="AZ222" t="s">
        <v>183</v>
      </c>
      <c r="BA222" t="s">
        <v>228</v>
      </c>
      <c r="BB222">
        <v>78</v>
      </c>
      <c r="BC222">
        <v>9.65</v>
      </c>
      <c r="BD222">
        <v>13.98</v>
      </c>
      <c r="BE222">
        <v>6</v>
      </c>
      <c r="BF222" t="s">
        <v>214</v>
      </c>
      <c r="BG222" t="s">
        <v>184</v>
      </c>
      <c r="BH222" t="s">
        <v>229</v>
      </c>
      <c r="BI222">
        <v>192</v>
      </c>
      <c r="BJ222">
        <v>23.76</v>
      </c>
      <c r="BK222">
        <v>34.409999999999997</v>
      </c>
      <c r="BL222">
        <v>7</v>
      </c>
      <c r="BM222" t="s">
        <v>214</v>
      </c>
      <c r="BN222" t="s">
        <v>185</v>
      </c>
      <c r="BO222" t="s">
        <v>230</v>
      </c>
      <c r="BP222">
        <v>8</v>
      </c>
      <c r="BQ222">
        <v>0.99</v>
      </c>
      <c r="BR222">
        <v>1.43</v>
      </c>
      <c r="BS222">
        <v>8</v>
      </c>
      <c r="BT222" t="s">
        <v>217</v>
      </c>
      <c r="BU222" t="s">
        <v>186</v>
      </c>
      <c r="BV222" t="s">
        <v>231</v>
      </c>
      <c r="BW222">
        <v>0</v>
      </c>
      <c r="BX222">
        <v>0</v>
      </c>
      <c r="BY222">
        <v>0</v>
      </c>
    </row>
    <row r="223" spans="1:98">
      <c r="A223" t="s">
        <v>38</v>
      </c>
      <c r="B223" t="s">
        <v>39</v>
      </c>
      <c r="C223">
        <v>3</v>
      </c>
      <c r="D223" t="s">
        <v>44</v>
      </c>
      <c r="E223">
        <v>54</v>
      </c>
      <c r="F223" t="s">
        <v>86</v>
      </c>
      <c r="G223">
        <v>3</v>
      </c>
      <c r="H223">
        <v>405</v>
      </c>
      <c r="I223">
        <v>121</v>
      </c>
      <c r="J223">
        <v>29.88</v>
      </c>
      <c r="K223">
        <v>284</v>
      </c>
      <c r="L223">
        <v>70.12</v>
      </c>
      <c r="M223">
        <v>1</v>
      </c>
      <c r="N223">
        <v>0.25</v>
      </c>
      <c r="O223">
        <v>0.35</v>
      </c>
      <c r="P223">
        <v>16</v>
      </c>
      <c r="Q223">
        <v>3.95</v>
      </c>
      <c r="R223">
        <v>5.63</v>
      </c>
      <c r="S223">
        <v>267</v>
      </c>
      <c r="T223">
        <v>65.930000000000007</v>
      </c>
      <c r="U223">
        <v>94.01</v>
      </c>
      <c r="V223">
        <v>1</v>
      </c>
      <c r="W223" t="s">
        <v>214</v>
      </c>
      <c r="X223" t="s">
        <v>179</v>
      </c>
      <c r="Y223" t="s">
        <v>224</v>
      </c>
      <c r="Z223">
        <v>127</v>
      </c>
      <c r="AA223">
        <v>31.36</v>
      </c>
      <c r="AB223">
        <v>47.57</v>
      </c>
      <c r="AC223">
        <v>2</v>
      </c>
      <c r="AD223" t="s">
        <v>217</v>
      </c>
      <c r="AE223" t="s">
        <v>180</v>
      </c>
      <c r="AF223" t="s">
        <v>225</v>
      </c>
      <c r="AG223">
        <v>0</v>
      </c>
      <c r="AH223">
        <v>0</v>
      </c>
      <c r="AI223">
        <v>0</v>
      </c>
      <c r="AJ223">
        <v>3</v>
      </c>
      <c r="AK223" t="s">
        <v>214</v>
      </c>
      <c r="AL223" t="s">
        <v>181</v>
      </c>
      <c r="AM223" t="s">
        <v>226</v>
      </c>
      <c r="AN223">
        <v>1</v>
      </c>
      <c r="AO223">
        <v>0.25</v>
      </c>
      <c r="AP223">
        <v>0.37</v>
      </c>
      <c r="AQ223">
        <v>4</v>
      </c>
      <c r="AR223" t="s">
        <v>217</v>
      </c>
      <c r="AS223" t="s">
        <v>182</v>
      </c>
      <c r="AT223" t="s">
        <v>227</v>
      </c>
      <c r="AU223">
        <v>0</v>
      </c>
      <c r="AV223">
        <v>0</v>
      </c>
      <c r="AW223">
        <v>0</v>
      </c>
      <c r="AX223">
        <v>5</v>
      </c>
      <c r="AY223" t="s">
        <v>214</v>
      </c>
      <c r="AZ223" t="s">
        <v>183</v>
      </c>
      <c r="BA223" t="s">
        <v>228</v>
      </c>
      <c r="BB223">
        <v>35</v>
      </c>
      <c r="BC223">
        <v>8.64</v>
      </c>
      <c r="BD223">
        <v>13.11</v>
      </c>
      <c r="BE223">
        <v>6</v>
      </c>
      <c r="BF223" t="s">
        <v>214</v>
      </c>
      <c r="BG223" t="s">
        <v>184</v>
      </c>
      <c r="BH223" t="s">
        <v>229</v>
      </c>
      <c r="BI223">
        <v>102</v>
      </c>
      <c r="BJ223">
        <v>25.19</v>
      </c>
      <c r="BK223">
        <v>38.200000000000003</v>
      </c>
      <c r="BL223">
        <v>7</v>
      </c>
      <c r="BM223" t="s">
        <v>214</v>
      </c>
      <c r="BN223" t="s">
        <v>185</v>
      </c>
      <c r="BO223" t="s">
        <v>230</v>
      </c>
      <c r="BP223">
        <v>0</v>
      </c>
      <c r="BQ223">
        <v>0</v>
      </c>
      <c r="BR223">
        <v>0</v>
      </c>
      <c r="BS223">
        <v>8</v>
      </c>
      <c r="BT223" t="s">
        <v>217</v>
      </c>
      <c r="BU223" t="s">
        <v>186</v>
      </c>
      <c r="BV223" t="s">
        <v>231</v>
      </c>
      <c r="BW223">
        <v>2</v>
      </c>
      <c r="BX223">
        <v>0.49</v>
      </c>
      <c r="BY223">
        <v>0.75</v>
      </c>
    </row>
    <row r="224" spans="1:98">
      <c r="A224" t="s">
        <v>38</v>
      </c>
      <c r="B224" t="s">
        <v>39</v>
      </c>
      <c r="C224">
        <v>3</v>
      </c>
      <c r="D224" t="s">
        <v>44</v>
      </c>
      <c r="E224">
        <v>54</v>
      </c>
      <c r="F224" t="s">
        <v>86</v>
      </c>
      <c r="G224">
        <v>4</v>
      </c>
      <c r="H224">
        <v>761</v>
      </c>
      <c r="I224">
        <v>306</v>
      </c>
      <c r="J224">
        <v>40.21</v>
      </c>
      <c r="K224">
        <v>455</v>
      </c>
      <c r="L224">
        <v>59.79</v>
      </c>
      <c r="M224">
        <v>9</v>
      </c>
      <c r="N224">
        <v>1.18</v>
      </c>
      <c r="O224">
        <v>1.98</v>
      </c>
      <c r="P224">
        <v>7</v>
      </c>
      <c r="Q224">
        <v>0.92</v>
      </c>
      <c r="R224">
        <v>1.54</v>
      </c>
      <c r="S224">
        <v>439</v>
      </c>
      <c r="T224">
        <v>57.69</v>
      </c>
      <c r="U224">
        <v>96.48</v>
      </c>
      <c r="V224">
        <v>1</v>
      </c>
      <c r="W224" t="s">
        <v>214</v>
      </c>
      <c r="X224" t="s">
        <v>179</v>
      </c>
      <c r="Y224" t="s">
        <v>224</v>
      </c>
      <c r="Z224">
        <v>126</v>
      </c>
      <c r="AA224">
        <v>16.559999999999999</v>
      </c>
      <c r="AB224">
        <v>28.7</v>
      </c>
      <c r="AC224">
        <v>2</v>
      </c>
      <c r="AD224" t="s">
        <v>217</v>
      </c>
      <c r="AE224" t="s">
        <v>180</v>
      </c>
      <c r="AF224" t="s">
        <v>225</v>
      </c>
      <c r="AG224">
        <v>2</v>
      </c>
      <c r="AH224">
        <v>0.26</v>
      </c>
      <c r="AI224">
        <v>0.46</v>
      </c>
      <c r="AJ224">
        <v>3</v>
      </c>
      <c r="AK224" t="s">
        <v>214</v>
      </c>
      <c r="AL224" t="s">
        <v>181</v>
      </c>
      <c r="AM224" t="s">
        <v>226</v>
      </c>
      <c r="AN224">
        <v>0</v>
      </c>
      <c r="AO224">
        <v>0</v>
      </c>
      <c r="AP224">
        <v>0</v>
      </c>
      <c r="AQ224">
        <v>4</v>
      </c>
      <c r="AR224" t="s">
        <v>217</v>
      </c>
      <c r="AS224" t="s">
        <v>182</v>
      </c>
      <c r="AT224" t="s">
        <v>227</v>
      </c>
      <c r="AU224">
        <v>0</v>
      </c>
      <c r="AV224">
        <v>0</v>
      </c>
      <c r="AW224">
        <v>0</v>
      </c>
      <c r="AX224">
        <v>5</v>
      </c>
      <c r="AY224" t="s">
        <v>214</v>
      </c>
      <c r="AZ224" t="s">
        <v>183</v>
      </c>
      <c r="BA224" t="s">
        <v>228</v>
      </c>
      <c r="BB224">
        <v>196</v>
      </c>
      <c r="BC224">
        <v>25.76</v>
      </c>
      <c r="BD224">
        <v>44.65</v>
      </c>
      <c r="BE224">
        <v>6</v>
      </c>
      <c r="BF224" t="s">
        <v>214</v>
      </c>
      <c r="BG224" t="s">
        <v>184</v>
      </c>
      <c r="BH224" t="s">
        <v>229</v>
      </c>
      <c r="BI224">
        <v>108</v>
      </c>
      <c r="BJ224">
        <v>14.19</v>
      </c>
      <c r="BK224">
        <v>24.6</v>
      </c>
      <c r="BL224">
        <v>7</v>
      </c>
      <c r="BM224" t="s">
        <v>214</v>
      </c>
      <c r="BN224" t="s">
        <v>185</v>
      </c>
      <c r="BO224" t="s">
        <v>230</v>
      </c>
      <c r="BP224">
        <v>2</v>
      </c>
      <c r="BQ224">
        <v>0.26</v>
      </c>
      <c r="BR224">
        <v>0.46</v>
      </c>
      <c r="BS224">
        <v>8</v>
      </c>
      <c r="BT224" t="s">
        <v>217</v>
      </c>
      <c r="BU224" t="s">
        <v>186</v>
      </c>
      <c r="BV224" t="s">
        <v>231</v>
      </c>
      <c r="BW224">
        <v>5</v>
      </c>
      <c r="BX224">
        <v>0.66</v>
      </c>
      <c r="BY224">
        <v>1.1399999999999999</v>
      </c>
    </row>
    <row r="225" spans="1:77">
      <c r="A225" t="s">
        <v>38</v>
      </c>
      <c r="B225" t="s">
        <v>39</v>
      </c>
      <c r="C225">
        <v>3</v>
      </c>
      <c r="D225" t="s">
        <v>44</v>
      </c>
      <c r="E225">
        <v>54</v>
      </c>
      <c r="F225" t="s">
        <v>86</v>
      </c>
      <c r="G225">
        <v>5</v>
      </c>
      <c r="H225">
        <v>335</v>
      </c>
      <c r="I225">
        <v>150</v>
      </c>
      <c r="J225">
        <v>44.78</v>
      </c>
      <c r="K225">
        <v>185</v>
      </c>
      <c r="L225">
        <v>55.22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185</v>
      </c>
      <c r="T225">
        <v>55.22</v>
      </c>
      <c r="U225">
        <v>100</v>
      </c>
      <c r="V225">
        <v>1</v>
      </c>
      <c r="W225" t="s">
        <v>214</v>
      </c>
      <c r="X225" t="s">
        <v>179</v>
      </c>
      <c r="Y225" t="s">
        <v>224</v>
      </c>
      <c r="Z225">
        <v>81</v>
      </c>
      <c r="AA225">
        <v>24.18</v>
      </c>
      <c r="AB225">
        <v>43.78</v>
      </c>
      <c r="AC225">
        <v>2</v>
      </c>
      <c r="AD225" t="s">
        <v>217</v>
      </c>
      <c r="AE225" t="s">
        <v>180</v>
      </c>
      <c r="AF225" t="s">
        <v>225</v>
      </c>
      <c r="AG225">
        <v>0</v>
      </c>
      <c r="AH225">
        <v>0</v>
      </c>
      <c r="AI225">
        <v>0</v>
      </c>
      <c r="AJ225">
        <v>3</v>
      </c>
      <c r="AK225" t="s">
        <v>214</v>
      </c>
      <c r="AL225" t="s">
        <v>181</v>
      </c>
      <c r="AM225" t="s">
        <v>226</v>
      </c>
      <c r="AN225">
        <v>2</v>
      </c>
      <c r="AO225">
        <v>0.6</v>
      </c>
      <c r="AP225">
        <v>1.08</v>
      </c>
      <c r="AQ225">
        <v>4</v>
      </c>
      <c r="AR225" t="s">
        <v>217</v>
      </c>
      <c r="AS225" t="s">
        <v>182</v>
      </c>
      <c r="AT225" t="s">
        <v>227</v>
      </c>
      <c r="AU225">
        <v>0</v>
      </c>
      <c r="AV225">
        <v>0</v>
      </c>
      <c r="AW225">
        <v>0</v>
      </c>
      <c r="AX225">
        <v>5</v>
      </c>
      <c r="AY225" t="s">
        <v>214</v>
      </c>
      <c r="AZ225" t="s">
        <v>183</v>
      </c>
      <c r="BA225" t="s">
        <v>228</v>
      </c>
      <c r="BB225">
        <v>51</v>
      </c>
      <c r="BC225">
        <v>15.22</v>
      </c>
      <c r="BD225">
        <v>27.57</v>
      </c>
      <c r="BE225">
        <v>6</v>
      </c>
      <c r="BF225" t="s">
        <v>214</v>
      </c>
      <c r="BG225" t="s">
        <v>184</v>
      </c>
      <c r="BH225" t="s">
        <v>229</v>
      </c>
      <c r="BI225">
        <v>51</v>
      </c>
      <c r="BJ225">
        <v>15.22</v>
      </c>
      <c r="BK225">
        <v>27.57</v>
      </c>
      <c r="BL225">
        <v>7</v>
      </c>
      <c r="BM225" t="s">
        <v>214</v>
      </c>
      <c r="BN225" t="s">
        <v>185</v>
      </c>
      <c r="BO225" t="s">
        <v>230</v>
      </c>
      <c r="BP225">
        <v>0</v>
      </c>
      <c r="BQ225">
        <v>0</v>
      </c>
      <c r="BR225">
        <v>0</v>
      </c>
      <c r="BS225">
        <v>8</v>
      </c>
      <c r="BT225" t="s">
        <v>217</v>
      </c>
      <c r="BU225" t="s">
        <v>186</v>
      </c>
      <c r="BV225" t="s">
        <v>231</v>
      </c>
      <c r="BW225">
        <v>0</v>
      </c>
      <c r="BX225">
        <v>0</v>
      </c>
      <c r="BY225">
        <v>0</v>
      </c>
    </row>
    <row r="226" spans="1:77">
      <c r="A226" t="s">
        <v>38</v>
      </c>
      <c r="B226" t="s">
        <v>39</v>
      </c>
      <c r="C226">
        <v>1</v>
      </c>
      <c r="D226" t="s">
        <v>40</v>
      </c>
      <c r="E226">
        <v>55</v>
      </c>
      <c r="F226" t="s">
        <v>87</v>
      </c>
      <c r="G226">
        <v>1</v>
      </c>
      <c r="H226">
        <v>237</v>
      </c>
      <c r="I226">
        <v>115</v>
      </c>
      <c r="J226">
        <v>48.52</v>
      </c>
      <c r="K226">
        <v>122</v>
      </c>
      <c r="L226">
        <v>51.48</v>
      </c>
      <c r="M226">
        <v>0</v>
      </c>
      <c r="N226">
        <v>0</v>
      </c>
      <c r="O226">
        <v>0</v>
      </c>
      <c r="P226">
        <v>1</v>
      </c>
      <c r="Q226">
        <v>0.42</v>
      </c>
      <c r="R226">
        <v>0.82</v>
      </c>
      <c r="S226">
        <v>121</v>
      </c>
      <c r="T226">
        <v>51.05</v>
      </c>
      <c r="U226">
        <v>99.18</v>
      </c>
      <c r="V226">
        <v>1</v>
      </c>
      <c r="W226" t="s">
        <v>214</v>
      </c>
      <c r="X226" t="s">
        <v>163</v>
      </c>
      <c r="Y226" t="s">
        <v>215</v>
      </c>
      <c r="Z226">
        <v>20</v>
      </c>
      <c r="AA226">
        <v>8.44</v>
      </c>
      <c r="AB226">
        <v>16.53</v>
      </c>
      <c r="AC226">
        <v>2</v>
      </c>
      <c r="AD226" t="s">
        <v>214</v>
      </c>
      <c r="AE226" t="s">
        <v>164</v>
      </c>
      <c r="AF226" t="s">
        <v>216</v>
      </c>
      <c r="AG226">
        <v>0</v>
      </c>
      <c r="AH226">
        <v>0</v>
      </c>
      <c r="AI226">
        <v>0</v>
      </c>
      <c r="AJ226">
        <v>3</v>
      </c>
      <c r="AK226" t="s">
        <v>217</v>
      </c>
      <c r="AL226" t="s">
        <v>165</v>
      </c>
      <c r="AM226" t="s">
        <v>218</v>
      </c>
      <c r="AN226">
        <v>75</v>
      </c>
      <c r="AO226">
        <v>31.65</v>
      </c>
      <c r="AP226">
        <v>61.98</v>
      </c>
      <c r="AQ226">
        <v>4</v>
      </c>
      <c r="AR226" t="s">
        <v>214</v>
      </c>
      <c r="AS226" t="s">
        <v>166</v>
      </c>
      <c r="AT226" t="s">
        <v>219</v>
      </c>
      <c r="AU226">
        <v>1</v>
      </c>
      <c r="AV226">
        <v>0.42</v>
      </c>
      <c r="AW226">
        <v>0.83</v>
      </c>
      <c r="AX226">
        <v>5</v>
      </c>
      <c r="AY226" t="s">
        <v>214</v>
      </c>
      <c r="AZ226" t="s">
        <v>167</v>
      </c>
      <c r="BA226" t="s">
        <v>220</v>
      </c>
      <c r="BB226">
        <v>0</v>
      </c>
      <c r="BC226">
        <v>0</v>
      </c>
      <c r="BD226">
        <v>0</v>
      </c>
      <c r="BE226">
        <v>6</v>
      </c>
      <c r="BF226" t="s">
        <v>214</v>
      </c>
      <c r="BG226" t="s">
        <v>168</v>
      </c>
      <c r="BH226" t="s">
        <v>221</v>
      </c>
      <c r="BI226">
        <v>1</v>
      </c>
      <c r="BJ226">
        <v>0.42</v>
      </c>
      <c r="BK226">
        <v>0.83</v>
      </c>
      <c r="BL226">
        <v>7</v>
      </c>
      <c r="BM226" t="s">
        <v>214</v>
      </c>
      <c r="BN226" t="s">
        <v>169</v>
      </c>
      <c r="BO226" t="s">
        <v>222</v>
      </c>
      <c r="BP226">
        <v>1</v>
      </c>
      <c r="BQ226">
        <v>0.42</v>
      </c>
      <c r="BR226">
        <v>0.83</v>
      </c>
      <c r="BS226">
        <v>8</v>
      </c>
      <c r="BT226" t="s">
        <v>214</v>
      </c>
      <c r="BU226" t="s">
        <v>170</v>
      </c>
      <c r="BV226" t="s">
        <v>223</v>
      </c>
      <c r="BW226">
        <v>23</v>
      </c>
      <c r="BX226">
        <v>9.6999999999999993</v>
      </c>
      <c r="BY226">
        <v>19.010000000000002</v>
      </c>
    </row>
    <row r="227" spans="1:77">
      <c r="A227" t="s">
        <v>38</v>
      </c>
      <c r="B227" t="s">
        <v>39</v>
      </c>
      <c r="C227">
        <v>1</v>
      </c>
      <c r="D227" t="s">
        <v>40</v>
      </c>
      <c r="E227">
        <v>56</v>
      </c>
      <c r="F227" t="s">
        <v>88</v>
      </c>
      <c r="G227">
        <v>1</v>
      </c>
      <c r="H227">
        <v>264</v>
      </c>
      <c r="I227">
        <v>82</v>
      </c>
      <c r="J227">
        <v>31.06</v>
      </c>
      <c r="K227">
        <v>182</v>
      </c>
      <c r="L227">
        <v>68.94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182</v>
      </c>
      <c r="T227">
        <v>68.94</v>
      </c>
      <c r="U227">
        <v>100</v>
      </c>
      <c r="V227">
        <v>1</v>
      </c>
      <c r="W227" t="s">
        <v>214</v>
      </c>
      <c r="X227" t="s">
        <v>163</v>
      </c>
      <c r="Y227" t="s">
        <v>215</v>
      </c>
      <c r="Z227">
        <v>48</v>
      </c>
      <c r="AA227">
        <v>18.18</v>
      </c>
      <c r="AB227">
        <v>26.37</v>
      </c>
      <c r="AC227">
        <v>2</v>
      </c>
      <c r="AD227" t="s">
        <v>214</v>
      </c>
      <c r="AE227" t="s">
        <v>164</v>
      </c>
      <c r="AF227" t="s">
        <v>216</v>
      </c>
      <c r="AG227">
        <v>1</v>
      </c>
      <c r="AH227">
        <v>0.38</v>
      </c>
      <c r="AI227">
        <v>0.55000000000000004</v>
      </c>
      <c r="AJ227">
        <v>3</v>
      </c>
      <c r="AK227" t="s">
        <v>217</v>
      </c>
      <c r="AL227" t="s">
        <v>165</v>
      </c>
      <c r="AM227" t="s">
        <v>218</v>
      </c>
      <c r="AN227">
        <v>117</v>
      </c>
      <c r="AO227">
        <v>44.32</v>
      </c>
      <c r="AP227">
        <v>64.290000000000006</v>
      </c>
      <c r="AQ227">
        <v>4</v>
      </c>
      <c r="AR227" t="s">
        <v>214</v>
      </c>
      <c r="AS227" t="s">
        <v>166</v>
      </c>
      <c r="AT227" t="s">
        <v>219</v>
      </c>
      <c r="AU227">
        <v>0</v>
      </c>
      <c r="AV227">
        <v>0</v>
      </c>
      <c r="AW227">
        <v>0</v>
      </c>
      <c r="AX227">
        <v>5</v>
      </c>
      <c r="AY227" t="s">
        <v>214</v>
      </c>
      <c r="AZ227" t="s">
        <v>167</v>
      </c>
      <c r="BA227" t="s">
        <v>220</v>
      </c>
      <c r="BB227">
        <v>0</v>
      </c>
      <c r="BC227">
        <v>0</v>
      </c>
      <c r="BD227">
        <v>0</v>
      </c>
      <c r="BE227">
        <v>6</v>
      </c>
      <c r="BF227" t="s">
        <v>214</v>
      </c>
      <c r="BG227" t="s">
        <v>168</v>
      </c>
      <c r="BH227" t="s">
        <v>221</v>
      </c>
      <c r="BI227">
        <v>1</v>
      </c>
      <c r="BJ227">
        <v>0.38</v>
      </c>
      <c r="BK227">
        <v>0.55000000000000004</v>
      </c>
      <c r="BL227">
        <v>7</v>
      </c>
      <c r="BM227" t="s">
        <v>214</v>
      </c>
      <c r="BN227" t="s">
        <v>169</v>
      </c>
      <c r="BO227" t="s">
        <v>222</v>
      </c>
      <c r="BP227">
        <v>9</v>
      </c>
      <c r="BQ227">
        <v>3.41</v>
      </c>
      <c r="BR227">
        <v>4.95</v>
      </c>
      <c r="BS227">
        <v>8</v>
      </c>
      <c r="BT227" t="s">
        <v>214</v>
      </c>
      <c r="BU227" t="s">
        <v>170</v>
      </c>
      <c r="BV227" t="s">
        <v>223</v>
      </c>
      <c r="BW227">
        <v>6</v>
      </c>
      <c r="BX227">
        <v>2.27</v>
      </c>
      <c r="BY227">
        <v>3.3</v>
      </c>
    </row>
    <row r="228" spans="1:77">
      <c r="A228" t="s">
        <v>38</v>
      </c>
      <c r="B228" t="s">
        <v>39</v>
      </c>
      <c r="C228">
        <v>1</v>
      </c>
      <c r="D228" t="s">
        <v>40</v>
      </c>
      <c r="E228">
        <v>56</v>
      </c>
      <c r="F228" t="s">
        <v>88</v>
      </c>
      <c r="G228">
        <v>2</v>
      </c>
      <c r="H228">
        <v>261</v>
      </c>
      <c r="I228">
        <v>70</v>
      </c>
      <c r="J228">
        <v>26.82</v>
      </c>
      <c r="K228">
        <v>191</v>
      </c>
      <c r="L228">
        <v>73.180000000000007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191</v>
      </c>
      <c r="T228">
        <v>73.180000000000007</v>
      </c>
      <c r="U228">
        <v>100</v>
      </c>
      <c r="V228">
        <v>1</v>
      </c>
      <c r="W228" t="s">
        <v>214</v>
      </c>
      <c r="X228" t="s">
        <v>163</v>
      </c>
      <c r="Y228" t="s">
        <v>215</v>
      </c>
      <c r="Z228">
        <v>20</v>
      </c>
      <c r="AA228">
        <v>7.66</v>
      </c>
      <c r="AB228">
        <v>10.47</v>
      </c>
      <c r="AC228">
        <v>2</v>
      </c>
      <c r="AD228" t="s">
        <v>214</v>
      </c>
      <c r="AE228" t="s">
        <v>164</v>
      </c>
      <c r="AF228" t="s">
        <v>216</v>
      </c>
      <c r="AG228">
        <v>0</v>
      </c>
      <c r="AH228">
        <v>0</v>
      </c>
      <c r="AI228">
        <v>0</v>
      </c>
      <c r="AJ228">
        <v>3</v>
      </c>
      <c r="AK228" t="s">
        <v>217</v>
      </c>
      <c r="AL228" t="s">
        <v>165</v>
      </c>
      <c r="AM228" t="s">
        <v>218</v>
      </c>
      <c r="AN228">
        <v>161</v>
      </c>
      <c r="AO228">
        <v>61.69</v>
      </c>
      <c r="AP228">
        <v>84.29</v>
      </c>
      <c r="AQ228">
        <v>4</v>
      </c>
      <c r="AR228" t="s">
        <v>214</v>
      </c>
      <c r="AS228" t="s">
        <v>166</v>
      </c>
      <c r="AT228" t="s">
        <v>219</v>
      </c>
      <c r="AU228">
        <v>0</v>
      </c>
      <c r="AV228">
        <v>0</v>
      </c>
      <c r="AW228">
        <v>0</v>
      </c>
      <c r="AX228">
        <v>5</v>
      </c>
      <c r="AY228" t="s">
        <v>214</v>
      </c>
      <c r="AZ228" t="s">
        <v>167</v>
      </c>
      <c r="BA228" t="s">
        <v>220</v>
      </c>
      <c r="BB228">
        <v>0</v>
      </c>
      <c r="BC228">
        <v>0</v>
      </c>
      <c r="BD228">
        <v>0</v>
      </c>
      <c r="BE228">
        <v>6</v>
      </c>
      <c r="BF228" t="s">
        <v>214</v>
      </c>
      <c r="BG228" t="s">
        <v>168</v>
      </c>
      <c r="BH228" t="s">
        <v>221</v>
      </c>
      <c r="BI228">
        <v>2</v>
      </c>
      <c r="BJ228">
        <v>0.77</v>
      </c>
      <c r="BK228">
        <v>1.05</v>
      </c>
      <c r="BL228">
        <v>7</v>
      </c>
      <c r="BM228" t="s">
        <v>214</v>
      </c>
      <c r="BN228" t="s">
        <v>169</v>
      </c>
      <c r="BO228" t="s">
        <v>222</v>
      </c>
      <c r="BP228">
        <v>0</v>
      </c>
      <c r="BQ228">
        <v>0</v>
      </c>
      <c r="BR228">
        <v>0</v>
      </c>
      <c r="BS228">
        <v>8</v>
      </c>
      <c r="BT228" t="s">
        <v>214</v>
      </c>
      <c r="BU228" t="s">
        <v>170</v>
      </c>
      <c r="BV228" t="s">
        <v>223</v>
      </c>
      <c r="BW228">
        <v>8</v>
      </c>
      <c r="BX228">
        <v>3.07</v>
      </c>
      <c r="BY228">
        <v>4.1900000000000004</v>
      </c>
    </row>
    <row r="229" spans="1:77">
      <c r="A229" t="s">
        <v>38</v>
      </c>
      <c r="B229" t="s">
        <v>39</v>
      </c>
      <c r="C229">
        <v>1</v>
      </c>
      <c r="D229" t="s">
        <v>40</v>
      </c>
      <c r="E229">
        <v>57</v>
      </c>
      <c r="F229" t="s">
        <v>89</v>
      </c>
      <c r="G229">
        <v>1</v>
      </c>
      <c r="H229">
        <v>959</v>
      </c>
      <c r="I229">
        <v>363</v>
      </c>
      <c r="J229">
        <v>37.85</v>
      </c>
      <c r="K229">
        <v>596</v>
      </c>
      <c r="L229">
        <v>62.15</v>
      </c>
      <c r="M229">
        <v>1</v>
      </c>
      <c r="N229">
        <v>0.1</v>
      </c>
      <c r="O229">
        <v>0.17</v>
      </c>
      <c r="P229">
        <v>4</v>
      </c>
      <c r="Q229">
        <v>0.42</v>
      </c>
      <c r="R229">
        <v>0.67</v>
      </c>
      <c r="S229">
        <v>591</v>
      </c>
      <c r="T229">
        <v>61.63</v>
      </c>
      <c r="U229">
        <v>99.16</v>
      </c>
      <c r="V229">
        <v>1</v>
      </c>
      <c r="W229" t="s">
        <v>214</v>
      </c>
      <c r="X229" t="s">
        <v>163</v>
      </c>
      <c r="Y229" t="s">
        <v>215</v>
      </c>
      <c r="Z229">
        <v>221</v>
      </c>
      <c r="AA229">
        <v>23.04</v>
      </c>
      <c r="AB229">
        <v>37.39</v>
      </c>
      <c r="AC229">
        <v>2</v>
      </c>
      <c r="AD229" t="s">
        <v>214</v>
      </c>
      <c r="AE229" t="s">
        <v>164</v>
      </c>
      <c r="AF229" t="s">
        <v>216</v>
      </c>
      <c r="AG229">
        <v>4</v>
      </c>
      <c r="AH229">
        <v>0.42</v>
      </c>
      <c r="AI229">
        <v>0.68</v>
      </c>
      <c r="AJ229">
        <v>3</v>
      </c>
      <c r="AK229" t="s">
        <v>217</v>
      </c>
      <c r="AL229" t="s">
        <v>165</v>
      </c>
      <c r="AM229" t="s">
        <v>218</v>
      </c>
      <c r="AN229">
        <v>282</v>
      </c>
      <c r="AO229">
        <v>29.41</v>
      </c>
      <c r="AP229">
        <v>47.72</v>
      </c>
      <c r="AQ229">
        <v>4</v>
      </c>
      <c r="AR229" t="s">
        <v>214</v>
      </c>
      <c r="AS229" t="s">
        <v>166</v>
      </c>
      <c r="AT229" t="s">
        <v>219</v>
      </c>
      <c r="AU229">
        <v>9</v>
      </c>
      <c r="AV229">
        <v>0.94</v>
      </c>
      <c r="AW229">
        <v>1.52</v>
      </c>
      <c r="AX229">
        <v>5</v>
      </c>
      <c r="AY229" t="s">
        <v>214</v>
      </c>
      <c r="AZ229" t="s">
        <v>167</v>
      </c>
      <c r="BA229" t="s">
        <v>220</v>
      </c>
      <c r="BB229">
        <v>1</v>
      </c>
      <c r="BC229">
        <v>0.1</v>
      </c>
      <c r="BD229">
        <v>0.17</v>
      </c>
      <c r="BE229">
        <v>6</v>
      </c>
      <c r="BF229" t="s">
        <v>214</v>
      </c>
      <c r="BG229" t="s">
        <v>168</v>
      </c>
      <c r="BH229" t="s">
        <v>221</v>
      </c>
      <c r="BI229">
        <v>21</v>
      </c>
      <c r="BJ229">
        <v>2.19</v>
      </c>
      <c r="BK229">
        <v>3.55</v>
      </c>
      <c r="BL229">
        <v>7</v>
      </c>
      <c r="BM229" t="s">
        <v>214</v>
      </c>
      <c r="BN229" t="s">
        <v>169</v>
      </c>
      <c r="BO229" t="s">
        <v>222</v>
      </c>
      <c r="BP229">
        <v>6</v>
      </c>
      <c r="BQ229">
        <v>0.63</v>
      </c>
      <c r="BR229">
        <v>1.02</v>
      </c>
      <c r="BS229">
        <v>8</v>
      </c>
      <c r="BT229" t="s">
        <v>214</v>
      </c>
      <c r="BU229" t="s">
        <v>170</v>
      </c>
      <c r="BV229" t="s">
        <v>223</v>
      </c>
      <c r="BW229">
        <v>47</v>
      </c>
      <c r="BX229">
        <v>4.9000000000000004</v>
      </c>
      <c r="BY229">
        <v>7.95</v>
      </c>
    </row>
    <row r="230" spans="1:77">
      <c r="A230" t="s">
        <v>38</v>
      </c>
      <c r="B230" t="s">
        <v>39</v>
      </c>
      <c r="C230">
        <v>1</v>
      </c>
      <c r="D230" t="s">
        <v>40</v>
      </c>
      <c r="E230">
        <v>57</v>
      </c>
      <c r="F230" t="s">
        <v>89</v>
      </c>
      <c r="G230">
        <v>2</v>
      </c>
      <c r="H230">
        <v>148</v>
      </c>
      <c r="I230">
        <v>52</v>
      </c>
      <c r="J230">
        <v>35.14</v>
      </c>
      <c r="K230">
        <v>96</v>
      </c>
      <c r="L230">
        <v>64.86</v>
      </c>
      <c r="M230">
        <v>1</v>
      </c>
      <c r="N230">
        <v>0.68</v>
      </c>
      <c r="O230">
        <v>1.04</v>
      </c>
      <c r="P230">
        <v>0</v>
      </c>
      <c r="Q230">
        <v>0</v>
      </c>
      <c r="R230">
        <v>0</v>
      </c>
      <c r="S230">
        <v>95</v>
      </c>
      <c r="T230">
        <v>64.19</v>
      </c>
      <c r="U230">
        <v>98.96</v>
      </c>
      <c r="V230">
        <v>1</v>
      </c>
      <c r="W230" t="s">
        <v>214</v>
      </c>
      <c r="X230" t="s">
        <v>163</v>
      </c>
      <c r="Y230" t="s">
        <v>215</v>
      </c>
      <c r="Z230">
        <v>51</v>
      </c>
      <c r="AA230">
        <v>34.46</v>
      </c>
      <c r="AB230">
        <v>53.68</v>
      </c>
      <c r="AC230">
        <v>2</v>
      </c>
      <c r="AD230" t="s">
        <v>214</v>
      </c>
      <c r="AE230" t="s">
        <v>164</v>
      </c>
      <c r="AF230" t="s">
        <v>216</v>
      </c>
      <c r="AG230">
        <v>0</v>
      </c>
      <c r="AH230">
        <v>0</v>
      </c>
      <c r="AI230">
        <v>0</v>
      </c>
      <c r="AJ230">
        <v>3</v>
      </c>
      <c r="AK230" t="s">
        <v>217</v>
      </c>
      <c r="AL230" t="s">
        <v>165</v>
      </c>
      <c r="AM230" t="s">
        <v>218</v>
      </c>
      <c r="AN230">
        <v>18</v>
      </c>
      <c r="AO230">
        <v>12.16</v>
      </c>
      <c r="AP230">
        <v>18.95</v>
      </c>
      <c r="AQ230">
        <v>4</v>
      </c>
      <c r="AR230" t="s">
        <v>214</v>
      </c>
      <c r="AS230" t="s">
        <v>166</v>
      </c>
      <c r="AT230" t="s">
        <v>219</v>
      </c>
      <c r="AU230">
        <v>0</v>
      </c>
      <c r="AV230">
        <v>0</v>
      </c>
      <c r="AW230">
        <v>0</v>
      </c>
      <c r="AX230">
        <v>5</v>
      </c>
      <c r="AY230" t="s">
        <v>214</v>
      </c>
      <c r="AZ230" t="s">
        <v>167</v>
      </c>
      <c r="BA230" t="s">
        <v>220</v>
      </c>
      <c r="BB230">
        <v>0</v>
      </c>
      <c r="BC230">
        <v>0</v>
      </c>
      <c r="BD230">
        <v>0</v>
      </c>
      <c r="BE230">
        <v>6</v>
      </c>
      <c r="BF230" t="s">
        <v>214</v>
      </c>
      <c r="BG230" t="s">
        <v>168</v>
      </c>
      <c r="BH230" t="s">
        <v>221</v>
      </c>
      <c r="BI230">
        <v>6</v>
      </c>
      <c r="BJ230">
        <v>4.05</v>
      </c>
      <c r="BK230">
        <v>6.32</v>
      </c>
      <c r="BL230">
        <v>7</v>
      </c>
      <c r="BM230" t="s">
        <v>214</v>
      </c>
      <c r="BN230" t="s">
        <v>169</v>
      </c>
      <c r="BO230" t="s">
        <v>222</v>
      </c>
      <c r="BP230">
        <v>2</v>
      </c>
      <c r="BQ230">
        <v>1.35</v>
      </c>
      <c r="BR230">
        <v>2.11</v>
      </c>
      <c r="BS230">
        <v>8</v>
      </c>
      <c r="BT230" t="s">
        <v>214</v>
      </c>
      <c r="BU230" t="s">
        <v>170</v>
      </c>
      <c r="BV230" t="s">
        <v>223</v>
      </c>
      <c r="BW230">
        <v>18</v>
      </c>
      <c r="BX230">
        <v>12.16</v>
      </c>
      <c r="BY230">
        <v>18.95</v>
      </c>
    </row>
    <row r="231" spans="1:77">
      <c r="A231" t="s">
        <v>38</v>
      </c>
      <c r="B231" t="s">
        <v>39</v>
      </c>
      <c r="C231">
        <v>1</v>
      </c>
      <c r="D231" t="s">
        <v>40</v>
      </c>
      <c r="E231">
        <v>57</v>
      </c>
      <c r="F231" t="s">
        <v>89</v>
      </c>
      <c r="G231">
        <v>3</v>
      </c>
      <c r="H231">
        <v>132</v>
      </c>
      <c r="I231">
        <v>46</v>
      </c>
      <c r="J231">
        <v>34.85</v>
      </c>
      <c r="K231">
        <v>86</v>
      </c>
      <c r="L231">
        <v>65.150000000000006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86</v>
      </c>
      <c r="T231">
        <v>65.150000000000006</v>
      </c>
      <c r="U231">
        <v>100</v>
      </c>
      <c r="V231">
        <v>1</v>
      </c>
      <c r="W231" t="s">
        <v>214</v>
      </c>
      <c r="X231" t="s">
        <v>163</v>
      </c>
      <c r="Y231" t="s">
        <v>215</v>
      </c>
      <c r="Z231">
        <v>65</v>
      </c>
      <c r="AA231">
        <v>49.24</v>
      </c>
      <c r="AB231">
        <v>75.58</v>
      </c>
      <c r="AC231">
        <v>2</v>
      </c>
      <c r="AD231" t="s">
        <v>214</v>
      </c>
      <c r="AE231" t="s">
        <v>164</v>
      </c>
      <c r="AF231" t="s">
        <v>216</v>
      </c>
      <c r="AG231">
        <v>0</v>
      </c>
      <c r="AH231">
        <v>0</v>
      </c>
      <c r="AI231">
        <v>0</v>
      </c>
      <c r="AJ231">
        <v>3</v>
      </c>
      <c r="AK231" t="s">
        <v>217</v>
      </c>
      <c r="AL231" t="s">
        <v>165</v>
      </c>
      <c r="AM231" t="s">
        <v>218</v>
      </c>
      <c r="AN231">
        <v>15</v>
      </c>
      <c r="AO231">
        <v>11.36</v>
      </c>
      <c r="AP231">
        <v>17.440000000000001</v>
      </c>
      <c r="AQ231">
        <v>4</v>
      </c>
      <c r="AR231" t="s">
        <v>214</v>
      </c>
      <c r="AS231" t="s">
        <v>166</v>
      </c>
      <c r="AT231" t="s">
        <v>219</v>
      </c>
      <c r="AU231">
        <v>1</v>
      </c>
      <c r="AV231">
        <v>0.76</v>
      </c>
      <c r="AW231">
        <v>1.1599999999999999</v>
      </c>
      <c r="AX231">
        <v>5</v>
      </c>
      <c r="AY231" t="s">
        <v>214</v>
      </c>
      <c r="AZ231" t="s">
        <v>167</v>
      </c>
      <c r="BA231" t="s">
        <v>220</v>
      </c>
      <c r="BB231">
        <v>0</v>
      </c>
      <c r="BC231">
        <v>0</v>
      </c>
      <c r="BD231">
        <v>0</v>
      </c>
      <c r="BE231">
        <v>6</v>
      </c>
      <c r="BF231" t="s">
        <v>214</v>
      </c>
      <c r="BG231" t="s">
        <v>168</v>
      </c>
      <c r="BH231" t="s">
        <v>221</v>
      </c>
      <c r="BI231">
        <v>2</v>
      </c>
      <c r="BJ231">
        <v>1.52</v>
      </c>
      <c r="BK231">
        <v>2.33</v>
      </c>
      <c r="BL231">
        <v>7</v>
      </c>
      <c r="BM231" t="s">
        <v>214</v>
      </c>
      <c r="BN231" t="s">
        <v>169</v>
      </c>
      <c r="BO231" t="s">
        <v>222</v>
      </c>
      <c r="BP231">
        <v>0</v>
      </c>
      <c r="BQ231">
        <v>0</v>
      </c>
      <c r="BR231">
        <v>0</v>
      </c>
      <c r="BS231">
        <v>8</v>
      </c>
      <c r="BT231" t="s">
        <v>214</v>
      </c>
      <c r="BU231" t="s">
        <v>170</v>
      </c>
      <c r="BV231" t="s">
        <v>223</v>
      </c>
      <c r="BW231">
        <v>3</v>
      </c>
      <c r="BX231">
        <v>2.27</v>
      </c>
      <c r="BY231">
        <v>3.49</v>
      </c>
    </row>
    <row r="232" spans="1:77">
      <c r="A232" t="s">
        <v>38</v>
      </c>
      <c r="B232" t="s">
        <v>39</v>
      </c>
      <c r="C232">
        <v>1</v>
      </c>
      <c r="D232" t="s">
        <v>40</v>
      </c>
      <c r="E232">
        <v>57</v>
      </c>
      <c r="F232" t="s">
        <v>89</v>
      </c>
      <c r="G232">
        <v>4</v>
      </c>
      <c r="H232">
        <v>132</v>
      </c>
      <c r="I232">
        <v>47</v>
      </c>
      <c r="J232">
        <v>35.61</v>
      </c>
      <c r="K232">
        <v>85</v>
      </c>
      <c r="L232">
        <v>64.39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85</v>
      </c>
      <c r="T232">
        <v>64.39</v>
      </c>
      <c r="U232">
        <v>100</v>
      </c>
      <c r="V232">
        <v>1</v>
      </c>
      <c r="W232" t="s">
        <v>214</v>
      </c>
      <c r="X232" t="s">
        <v>163</v>
      </c>
      <c r="Y232" t="s">
        <v>215</v>
      </c>
      <c r="Z232">
        <v>47</v>
      </c>
      <c r="AA232">
        <v>35.61</v>
      </c>
      <c r="AB232">
        <v>55.29</v>
      </c>
      <c r="AC232">
        <v>2</v>
      </c>
      <c r="AD232" t="s">
        <v>214</v>
      </c>
      <c r="AE232" t="s">
        <v>164</v>
      </c>
      <c r="AF232" t="s">
        <v>216</v>
      </c>
      <c r="AG232">
        <v>0</v>
      </c>
      <c r="AH232">
        <v>0</v>
      </c>
      <c r="AI232">
        <v>0</v>
      </c>
      <c r="AJ232">
        <v>3</v>
      </c>
      <c r="AK232" t="s">
        <v>217</v>
      </c>
      <c r="AL232" t="s">
        <v>165</v>
      </c>
      <c r="AM232" t="s">
        <v>218</v>
      </c>
      <c r="AN232">
        <v>32</v>
      </c>
      <c r="AO232">
        <v>24.24</v>
      </c>
      <c r="AP232">
        <v>37.65</v>
      </c>
      <c r="AQ232">
        <v>4</v>
      </c>
      <c r="AR232" t="s">
        <v>214</v>
      </c>
      <c r="AS232" t="s">
        <v>166</v>
      </c>
      <c r="AT232" t="s">
        <v>219</v>
      </c>
      <c r="AU232">
        <v>0</v>
      </c>
      <c r="AV232">
        <v>0</v>
      </c>
      <c r="AW232">
        <v>0</v>
      </c>
      <c r="AX232">
        <v>5</v>
      </c>
      <c r="AY232" t="s">
        <v>214</v>
      </c>
      <c r="AZ232" t="s">
        <v>167</v>
      </c>
      <c r="BA232" t="s">
        <v>220</v>
      </c>
      <c r="BB232">
        <v>0</v>
      </c>
      <c r="BC232">
        <v>0</v>
      </c>
      <c r="BD232">
        <v>0</v>
      </c>
      <c r="BE232">
        <v>6</v>
      </c>
      <c r="BF232" t="s">
        <v>214</v>
      </c>
      <c r="BG232" t="s">
        <v>168</v>
      </c>
      <c r="BH232" t="s">
        <v>221</v>
      </c>
      <c r="BI232">
        <v>1</v>
      </c>
      <c r="BJ232">
        <v>0.76</v>
      </c>
      <c r="BK232">
        <v>1.18</v>
      </c>
      <c r="BL232">
        <v>7</v>
      </c>
      <c r="BM232" t="s">
        <v>214</v>
      </c>
      <c r="BN232" t="s">
        <v>169</v>
      </c>
      <c r="BO232" t="s">
        <v>222</v>
      </c>
      <c r="BP232">
        <v>0</v>
      </c>
      <c r="BQ232">
        <v>0</v>
      </c>
      <c r="BR232">
        <v>0</v>
      </c>
      <c r="BS232">
        <v>8</v>
      </c>
      <c r="BT232" t="s">
        <v>214</v>
      </c>
      <c r="BU232" t="s">
        <v>170</v>
      </c>
      <c r="BV232" t="s">
        <v>223</v>
      </c>
      <c r="BW232">
        <v>5</v>
      </c>
      <c r="BX232">
        <v>3.79</v>
      </c>
      <c r="BY232">
        <v>5.88</v>
      </c>
    </row>
    <row r="233" spans="1:77">
      <c r="A233" t="s">
        <v>38</v>
      </c>
      <c r="B233" t="s">
        <v>39</v>
      </c>
      <c r="C233">
        <v>1</v>
      </c>
      <c r="D233" t="s">
        <v>40</v>
      </c>
      <c r="E233">
        <v>57</v>
      </c>
      <c r="F233" t="s">
        <v>89</v>
      </c>
      <c r="G233">
        <v>5</v>
      </c>
      <c r="H233">
        <v>131</v>
      </c>
      <c r="I233">
        <v>45</v>
      </c>
      <c r="J233">
        <v>34.35</v>
      </c>
      <c r="K233">
        <v>86</v>
      </c>
      <c r="L233">
        <v>65.650000000000006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86</v>
      </c>
      <c r="T233">
        <v>65.650000000000006</v>
      </c>
      <c r="U233">
        <v>100</v>
      </c>
      <c r="V233">
        <v>1</v>
      </c>
      <c r="W233" t="s">
        <v>214</v>
      </c>
      <c r="X233" t="s">
        <v>163</v>
      </c>
      <c r="Y233" t="s">
        <v>215</v>
      </c>
      <c r="Z233">
        <v>44</v>
      </c>
      <c r="AA233">
        <v>33.590000000000003</v>
      </c>
      <c r="AB233">
        <v>51.16</v>
      </c>
      <c r="AC233">
        <v>2</v>
      </c>
      <c r="AD233" t="s">
        <v>214</v>
      </c>
      <c r="AE233" t="s">
        <v>164</v>
      </c>
      <c r="AF233" t="s">
        <v>216</v>
      </c>
      <c r="AG233">
        <v>0</v>
      </c>
      <c r="AH233">
        <v>0</v>
      </c>
      <c r="AI233">
        <v>0</v>
      </c>
      <c r="AJ233">
        <v>3</v>
      </c>
      <c r="AK233" t="s">
        <v>217</v>
      </c>
      <c r="AL233" t="s">
        <v>165</v>
      </c>
      <c r="AM233" t="s">
        <v>218</v>
      </c>
      <c r="AN233">
        <v>36</v>
      </c>
      <c r="AO233">
        <v>27.48</v>
      </c>
      <c r="AP233">
        <v>41.86</v>
      </c>
      <c r="AQ233">
        <v>4</v>
      </c>
      <c r="AR233" t="s">
        <v>214</v>
      </c>
      <c r="AS233" t="s">
        <v>166</v>
      </c>
      <c r="AT233" t="s">
        <v>219</v>
      </c>
      <c r="AU233">
        <v>0</v>
      </c>
      <c r="AV233">
        <v>0</v>
      </c>
      <c r="AW233">
        <v>0</v>
      </c>
      <c r="AX233">
        <v>5</v>
      </c>
      <c r="AY233" t="s">
        <v>214</v>
      </c>
      <c r="AZ233" t="s">
        <v>167</v>
      </c>
      <c r="BA233" t="s">
        <v>220</v>
      </c>
      <c r="BB233">
        <v>0</v>
      </c>
      <c r="BC233">
        <v>0</v>
      </c>
      <c r="BD233">
        <v>0</v>
      </c>
      <c r="BE233">
        <v>6</v>
      </c>
      <c r="BF233" t="s">
        <v>214</v>
      </c>
      <c r="BG233" t="s">
        <v>168</v>
      </c>
      <c r="BH233" t="s">
        <v>221</v>
      </c>
      <c r="BI233">
        <v>0</v>
      </c>
      <c r="BJ233">
        <v>0</v>
      </c>
      <c r="BK233">
        <v>0</v>
      </c>
      <c r="BL233">
        <v>7</v>
      </c>
      <c r="BM233" t="s">
        <v>214</v>
      </c>
      <c r="BN233" t="s">
        <v>169</v>
      </c>
      <c r="BO233" t="s">
        <v>222</v>
      </c>
      <c r="BP233">
        <v>0</v>
      </c>
      <c r="BQ233">
        <v>0</v>
      </c>
      <c r="BR233">
        <v>0</v>
      </c>
      <c r="BS233">
        <v>8</v>
      </c>
      <c r="BT233" t="s">
        <v>214</v>
      </c>
      <c r="BU233" t="s">
        <v>170</v>
      </c>
      <c r="BV233" t="s">
        <v>223</v>
      </c>
      <c r="BW233">
        <v>6</v>
      </c>
      <c r="BX233">
        <v>4.58</v>
      </c>
      <c r="BY233">
        <v>6.98</v>
      </c>
    </row>
    <row r="234" spans="1:77">
      <c r="A234" t="s">
        <v>38</v>
      </c>
      <c r="B234" t="s">
        <v>39</v>
      </c>
      <c r="C234">
        <v>1</v>
      </c>
      <c r="D234" t="s">
        <v>40</v>
      </c>
      <c r="E234">
        <v>57</v>
      </c>
      <c r="F234" t="s">
        <v>89</v>
      </c>
      <c r="G234">
        <v>6</v>
      </c>
      <c r="H234">
        <v>71</v>
      </c>
      <c r="I234">
        <v>24</v>
      </c>
      <c r="J234">
        <v>33.799999999999997</v>
      </c>
      <c r="K234">
        <v>47</v>
      </c>
      <c r="L234">
        <v>66.2</v>
      </c>
      <c r="M234">
        <v>1</v>
      </c>
      <c r="N234">
        <v>1.41</v>
      </c>
      <c r="O234">
        <v>2.13</v>
      </c>
      <c r="P234">
        <v>0</v>
      </c>
      <c r="Q234">
        <v>0</v>
      </c>
      <c r="R234">
        <v>0</v>
      </c>
      <c r="S234">
        <v>46</v>
      </c>
      <c r="T234">
        <v>64.790000000000006</v>
      </c>
      <c r="U234">
        <v>97.87</v>
      </c>
      <c r="V234">
        <v>1</v>
      </c>
      <c r="W234" t="s">
        <v>214</v>
      </c>
      <c r="X234" t="s">
        <v>163</v>
      </c>
      <c r="Y234" t="s">
        <v>215</v>
      </c>
      <c r="Z234">
        <v>20</v>
      </c>
      <c r="AA234">
        <v>28.17</v>
      </c>
      <c r="AB234">
        <v>43.48</v>
      </c>
      <c r="AC234">
        <v>2</v>
      </c>
      <c r="AD234" t="s">
        <v>214</v>
      </c>
      <c r="AE234" t="s">
        <v>164</v>
      </c>
      <c r="AF234" t="s">
        <v>216</v>
      </c>
      <c r="AG234">
        <v>0</v>
      </c>
      <c r="AH234">
        <v>0</v>
      </c>
      <c r="AI234">
        <v>0</v>
      </c>
      <c r="AJ234">
        <v>3</v>
      </c>
      <c r="AK234" t="s">
        <v>217</v>
      </c>
      <c r="AL234" t="s">
        <v>165</v>
      </c>
      <c r="AM234" t="s">
        <v>218</v>
      </c>
      <c r="AN234">
        <v>17</v>
      </c>
      <c r="AO234">
        <v>23.94</v>
      </c>
      <c r="AP234">
        <v>36.96</v>
      </c>
      <c r="AQ234">
        <v>4</v>
      </c>
      <c r="AR234" t="s">
        <v>214</v>
      </c>
      <c r="AS234" t="s">
        <v>166</v>
      </c>
      <c r="AT234" t="s">
        <v>219</v>
      </c>
      <c r="AU234">
        <v>0</v>
      </c>
      <c r="AV234">
        <v>0</v>
      </c>
      <c r="AW234">
        <v>0</v>
      </c>
      <c r="AX234">
        <v>5</v>
      </c>
      <c r="AY234" t="s">
        <v>214</v>
      </c>
      <c r="AZ234" t="s">
        <v>167</v>
      </c>
      <c r="BA234" t="s">
        <v>220</v>
      </c>
      <c r="BB234">
        <v>0</v>
      </c>
      <c r="BC234">
        <v>0</v>
      </c>
      <c r="BD234">
        <v>0</v>
      </c>
      <c r="BE234">
        <v>6</v>
      </c>
      <c r="BF234" t="s">
        <v>214</v>
      </c>
      <c r="BG234" t="s">
        <v>168</v>
      </c>
      <c r="BH234" t="s">
        <v>221</v>
      </c>
      <c r="BI234">
        <v>2</v>
      </c>
      <c r="BJ234">
        <v>2.82</v>
      </c>
      <c r="BK234">
        <v>4.3499999999999996</v>
      </c>
      <c r="BL234">
        <v>7</v>
      </c>
      <c r="BM234" t="s">
        <v>214</v>
      </c>
      <c r="BN234" t="s">
        <v>169</v>
      </c>
      <c r="BO234" t="s">
        <v>222</v>
      </c>
      <c r="BP234">
        <v>0</v>
      </c>
      <c r="BQ234">
        <v>0</v>
      </c>
      <c r="BR234">
        <v>0</v>
      </c>
      <c r="BS234">
        <v>8</v>
      </c>
      <c r="BT234" t="s">
        <v>214</v>
      </c>
      <c r="BU234" t="s">
        <v>170</v>
      </c>
      <c r="BV234" t="s">
        <v>223</v>
      </c>
      <c r="BW234">
        <v>7</v>
      </c>
      <c r="BX234">
        <v>9.86</v>
      </c>
      <c r="BY234">
        <v>15.22</v>
      </c>
    </row>
    <row r="235" spans="1:77">
      <c r="A235" t="s">
        <v>38</v>
      </c>
      <c r="B235" t="s">
        <v>39</v>
      </c>
      <c r="C235">
        <v>3</v>
      </c>
      <c r="D235" t="s">
        <v>44</v>
      </c>
      <c r="E235">
        <v>58</v>
      </c>
      <c r="F235" t="s">
        <v>90</v>
      </c>
      <c r="G235">
        <v>1</v>
      </c>
      <c r="H235">
        <v>1225</v>
      </c>
      <c r="I235">
        <v>583</v>
      </c>
      <c r="J235">
        <v>47.59</v>
      </c>
      <c r="K235">
        <v>642</v>
      </c>
      <c r="L235">
        <v>52.41</v>
      </c>
      <c r="M235">
        <v>5</v>
      </c>
      <c r="N235">
        <v>0.41</v>
      </c>
      <c r="O235">
        <v>0.78</v>
      </c>
      <c r="P235">
        <v>7</v>
      </c>
      <c r="Q235">
        <v>0.56999999999999995</v>
      </c>
      <c r="R235">
        <v>1.0900000000000001</v>
      </c>
      <c r="S235">
        <v>630</v>
      </c>
      <c r="T235">
        <v>51.43</v>
      </c>
      <c r="U235">
        <v>98.13</v>
      </c>
      <c r="V235">
        <v>1</v>
      </c>
      <c r="W235" t="s">
        <v>214</v>
      </c>
      <c r="X235" t="s">
        <v>179</v>
      </c>
      <c r="Y235" t="s">
        <v>224</v>
      </c>
      <c r="Z235">
        <v>219</v>
      </c>
      <c r="AA235">
        <v>17.88</v>
      </c>
      <c r="AB235">
        <v>34.76</v>
      </c>
      <c r="AC235">
        <v>2</v>
      </c>
      <c r="AD235" t="s">
        <v>217</v>
      </c>
      <c r="AE235" t="s">
        <v>180</v>
      </c>
      <c r="AF235" t="s">
        <v>225</v>
      </c>
      <c r="AG235">
        <v>17</v>
      </c>
      <c r="AH235">
        <v>1.39</v>
      </c>
      <c r="AI235">
        <v>2.7</v>
      </c>
      <c r="AJ235">
        <v>3</v>
      </c>
      <c r="AK235" t="s">
        <v>214</v>
      </c>
      <c r="AL235" t="s">
        <v>181</v>
      </c>
      <c r="AM235" t="s">
        <v>226</v>
      </c>
      <c r="AN235">
        <v>6</v>
      </c>
      <c r="AO235">
        <v>0.49</v>
      </c>
      <c r="AP235">
        <v>0.95</v>
      </c>
      <c r="AQ235">
        <v>4</v>
      </c>
      <c r="AR235" t="s">
        <v>217</v>
      </c>
      <c r="AS235" t="s">
        <v>182</v>
      </c>
      <c r="AT235" t="s">
        <v>227</v>
      </c>
      <c r="AU235">
        <v>4</v>
      </c>
      <c r="AV235">
        <v>0.33</v>
      </c>
      <c r="AW235">
        <v>0.63</v>
      </c>
      <c r="AX235">
        <v>5</v>
      </c>
      <c r="AY235" t="s">
        <v>214</v>
      </c>
      <c r="AZ235" t="s">
        <v>183</v>
      </c>
      <c r="BA235" t="s">
        <v>228</v>
      </c>
      <c r="BB235">
        <v>106</v>
      </c>
      <c r="BC235">
        <v>8.65</v>
      </c>
      <c r="BD235">
        <v>16.829999999999998</v>
      </c>
      <c r="BE235">
        <v>6</v>
      </c>
      <c r="BF235" t="s">
        <v>214</v>
      </c>
      <c r="BG235" t="s">
        <v>184</v>
      </c>
      <c r="BH235" t="s">
        <v>229</v>
      </c>
      <c r="BI235">
        <v>246</v>
      </c>
      <c r="BJ235">
        <v>20.079999999999998</v>
      </c>
      <c r="BK235">
        <v>39.049999999999997</v>
      </c>
      <c r="BL235">
        <v>7</v>
      </c>
      <c r="BM235" t="s">
        <v>214</v>
      </c>
      <c r="BN235" t="s">
        <v>185</v>
      </c>
      <c r="BO235" t="s">
        <v>230</v>
      </c>
      <c r="BP235">
        <v>17</v>
      </c>
      <c r="BQ235">
        <v>1.39</v>
      </c>
      <c r="BR235">
        <v>2.7</v>
      </c>
      <c r="BS235">
        <v>8</v>
      </c>
      <c r="BT235" t="s">
        <v>217</v>
      </c>
      <c r="BU235" t="s">
        <v>186</v>
      </c>
      <c r="BV235" t="s">
        <v>231</v>
      </c>
      <c r="BW235">
        <v>15</v>
      </c>
      <c r="BX235">
        <v>1.22</v>
      </c>
      <c r="BY235">
        <v>2.38</v>
      </c>
    </row>
    <row r="236" spans="1:77">
      <c r="A236" t="s">
        <v>38</v>
      </c>
      <c r="B236" t="s">
        <v>39</v>
      </c>
      <c r="C236">
        <v>3</v>
      </c>
      <c r="D236" t="s">
        <v>44</v>
      </c>
      <c r="E236">
        <v>58</v>
      </c>
      <c r="F236" t="s">
        <v>90</v>
      </c>
      <c r="G236">
        <v>2</v>
      </c>
      <c r="H236">
        <v>1049</v>
      </c>
      <c r="I236">
        <v>428</v>
      </c>
      <c r="J236">
        <v>40.799999999999997</v>
      </c>
      <c r="K236">
        <v>621</v>
      </c>
      <c r="L236">
        <v>59.2</v>
      </c>
      <c r="M236">
        <v>2</v>
      </c>
      <c r="N236">
        <v>0.19</v>
      </c>
      <c r="O236">
        <v>0.32</v>
      </c>
      <c r="P236">
        <v>7</v>
      </c>
      <c r="Q236">
        <v>0.67</v>
      </c>
      <c r="R236">
        <v>1.1299999999999999</v>
      </c>
      <c r="S236">
        <v>612</v>
      </c>
      <c r="T236">
        <v>58.34</v>
      </c>
      <c r="U236">
        <v>98.55</v>
      </c>
      <c r="V236">
        <v>1</v>
      </c>
      <c r="W236" t="s">
        <v>214</v>
      </c>
      <c r="X236" t="s">
        <v>179</v>
      </c>
      <c r="Y236" t="s">
        <v>224</v>
      </c>
      <c r="Z236">
        <v>179</v>
      </c>
      <c r="AA236">
        <v>17.059999999999999</v>
      </c>
      <c r="AB236">
        <v>29.25</v>
      </c>
      <c r="AC236">
        <v>2</v>
      </c>
      <c r="AD236" t="s">
        <v>217</v>
      </c>
      <c r="AE236" t="s">
        <v>180</v>
      </c>
      <c r="AF236" t="s">
        <v>225</v>
      </c>
      <c r="AG236">
        <v>9</v>
      </c>
      <c r="AH236">
        <v>0.86</v>
      </c>
      <c r="AI236">
        <v>1.47</v>
      </c>
      <c r="AJ236">
        <v>3</v>
      </c>
      <c r="AK236" t="s">
        <v>214</v>
      </c>
      <c r="AL236" t="s">
        <v>181</v>
      </c>
      <c r="AM236" t="s">
        <v>226</v>
      </c>
      <c r="AN236">
        <v>0</v>
      </c>
      <c r="AO236">
        <v>0</v>
      </c>
      <c r="AP236">
        <v>0</v>
      </c>
      <c r="AQ236">
        <v>4</v>
      </c>
      <c r="AR236" t="s">
        <v>217</v>
      </c>
      <c r="AS236" t="s">
        <v>182</v>
      </c>
      <c r="AT236" t="s">
        <v>227</v>
      </c>
      <c r="AU236">
        <v>1</v>
      </c>
      <c r="AV236">
        <v>0.1</v>
      </c>
      <c r="AW236">
        <v>0.16</v>
      </c>
      <c r="AX236">
        <v>5</v>
      </c>
      <c r="AY236" t="s">
        <v>214</v>
      </c>
      <c r="AZ236" t="s">
        <v>183</v>
      </c>
      <c r="BA236" t="s">
        <v>228</v>
      </c>
      <c r="BB236">
        <v>123</v>
      </c>
      <c r="BC236">
        <v>11.73</v>
      </c>
      <c r="BD236">
        <v>20.100000000000001</v>
      </c>
      <c r="BE236">
        <v>6</v>
      </c>
      <c r="BF236" t="s">
        <v>214</v>
      </c>
      <c r="BG236" t="s">
        <v>184</v>
      </c>
      <c r="BH236" t="s">
        <v>229</v>
      </c>
      <c r="BI236">
        <v>289</v>
      </c>
      <c r="BJ236">
        <v>27.55</v>
      </c>
      <c r="BK236">
        <v>47.22</v>
      </c>
      <c r="BL236">
        <v>7</v>
      </c>
      <c r="BM236" t="s">
        <v>214</v>
      </c>
      <c r="BN236" t="s">
        <v>185</v>
      </c>
      <c r="BO236" t="s">
        <v>230</v>
      </c>
      <c r="BP236">
        <v>9</v>
      </c>
      <c r="BQ236">
        <v>0.86</v>
      </c>
      <c r="BR236">
        <v>1.47</v>
      </c>
      <c r="BS236">
        <v>8</v>
      </c>
      <c r="BT236" t="s">
        <v>217</v>
      </c>
      <c r="BU236" t="s">
        <v>186</v>
      </c>
      <c r="BV236" t="s">
        <v>231</v>
      </c>
      <c r="BW236">
        <v>2</v>
      </c>
      <c r="BX236">
        <v>0.19</v>
      </c>
      <c r="BY236">
        <v>0.33</v>
      </c>
    </row>
    <row r="237" spans="1:77">
      <c r="A237" t="s">
        <v>38</v>
      </c>
      <c r="B237" t="s">
        <v>39</v>
      </c>
      <c r="C237">
        <v>3</v>
      </c>
      <c r="D237" t="s">
        <v>44</v>
      </c>
      <c r="E237">
        <v>58</v>
      </c>
      <c r="F237" t="s">
        <v>90</v>
      </c>
      <c r="G237">
        <v>3</v>
      </c>
      <c r="H237">
        <v>1170</v>
      </c>
      <c r="I237">
        <v>471</v>
      </c>
      <c r="J237">
        <v>40.26</v>
      </c>
      <c r="K237">
        <v>699</v>
      </c>
      <c r="L237">
        <v>59.74</v>
      </c>
      <c r="M237">
        <v>5</v>
      </c>
      <c r="N237">
        <v>0.43</v>
      </c>
      <c r="O237">
        <v>0.72</v>
      </c>
      <c r="P237">
        <v>9</v>
      </c>
      <c r="Q237">
        <v>0.77</v>
      </c>
      <c r="R237">
        <v>1.29</v>
      </c>
      <c r="S237">
        <v>685</v>
      </c>
      <c r="T237">
        <v>58.55</v>
      </c>
      <c r="U237">
        <v>98</v>
      </c>
      <c r="V237">
        <v>1</v>
      </c>
      <c r="W237" t="s">
        <v>214</v>
      </c>
      <c r="X237" t="s">
        <v>179</v>
      </c>
      <c r="Y237" t="s">
        <v>224</v>
      </c>
      <c r="Z237">
        <v>229</v>
      </c>
      <c r="AA237">
        <v>19.57</v>
      </c>
      <c r="AB237">
        <v>33.43</v>
      </c>
      <c r="AC237">
        <v>2</v>
      </c>
      <c r="AD237" t="s">
        <v>217</v>
      </c>
      <c r="AE237" t="s">
        <v>180</v>
      </c>
      <c r="AF237" t="s">
        <v>225</v>
      </c>
      <c r="AG237">
        <v>8</v>
      </c>
      <c r="AH237">
        <v>0.68</v>
      </c>
      <c r="AI237">
        <v>1.17</v>
      </c>
      <c r="AJ237">
        <v>3</v>
      </c>
      <c r="AK237" t="s">
        <v>214</v>
      </c>
      <c r="AL237" t="s">
        <v>181</v>
      </c>
      <c r="AM237" t="s">
        <v>226</v>
      </c>
      <c r="AN237">
        <v>2</v>
      </c>
      <c r="AO237">
        <v>0.17</v>
      </c>
      <c r="AP237">
        <v>0.28999999999999998</v>
      </c>
      <c r="AQ237">
        <v>4</v>
      </c>
      <c r="AR237" t="s">
        <v>217</v>
      </c>
      <c r="AS237" t="s">
        <v>182</v>
      </c>
      <c r="AT237" t="s">
        <v>227</v>
      </c>
      <c r="AU237">
        <v>2</v>
      </c>
      <c r="AV237">
        <v>0.17</v>
      </c>
      <c r="AW237">
        <v>0.28999999999999998</v>
      </c>
      <c r="AX237">
        <v>5</v>
      </c>
      <c r="AY237" t="s">
        <v>214</v>
      </c>
      <c r="AZ237" t="s">
        <v>183</v>
      </c>
      <c r="BA237" t="s">
        <v>228</v>
      </c>
      <c r="BB237">
        <v>166</v>
      </c>
      <c r="BC237">
        <v>14.19</v>
      </c>
      <c r="BD237">
        <v>24.23</v>
      </c>
      <c r="BE237">
        <v>6</v>
      </c>
      <c r="BF237" t="s">
        <v>214</v>
      </c>
      <c r="BG237" t="s">
        <v>184</v>
      </c>
      <c r="BH237" t="s">
        <v>229</v>
      </c>
      <c r="BI237">
        <v>265</v>
      </c>
      <c r="BJ237">
        <v>22.65</v>
      </c>
      <c r="BK237">
        <v>38.69</v>
      </c>
      <c r="BL237">
        <v>7</v>
      </c>
      <c r="BM237" t="s">
        <v>214</v>
      </c>
      <c r="BN237" t="s">
        <v>185</v>
      </c>
      <c r="BO237" t="s">
        <v>230</v>
      </c>
      <c r="BP237">
        <v>11</v>
      </c>
      <c r="BQ237">
        <v>0.94</v>
      </c>
      <c r="BR237">
        <v>1.61</v>
      </c>
      <c r="BS237">
        <v>8</v>
      </c>
      <c r="BT237" t="s">
        <v>217</v>
      </c>
      <c r="BU237" t="s">
        <v>186</v>
      </c>
      <c r="BV237" t="s">
        <v>231</v>
      </c>
      <c r="BW237">
        <v>2</v>
      </c>
      <c r="BX237">
        <v>0.17</v>
      </c>
      <c r="BY237">
        <v>0.28999999999999998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codeName="Feuil7"/>
  <dimension ref="B1:V237"/>
  <sheetViews>
    <sheetView workbookViewId="0">
      <selection activeCell="E45" sqref="E45"/>
    </sheetView>
  </sheetViews>
  <sheetFormatPr baseColWidth="10" defaultRowHeight="12.75"/>
  <cols>
    <col min="1" max="1" width="17.25" bestFit="1" customWidth="1"/>
    <col min="2" max="2" width="14.75" bestFit="1" customWidth="1"/>
    <col min="3" max="3" width="17.125" bestFit="1" customWidth="1"/>
    <col min="4" max="4" width="11.875" bestFit="1" customWidth="1"/>
    <col min="10" max="10" width="3" bestFit="1" customWidth="1"/>
    <col min="11" max="11" width="5.125" style="1" bestFit="1" customWidth="1"/>
    <col min="12" max="12" width="3.875" style="1" bestFit="1" customWidth="1"/>
    <col min="13" max="14" width="6.875" bestFit="1" customWidth="1"/>
    <col min="15" max="15" width="5.5" style="1" bestFit="1" customWidth="1"/>
    <col min="17" max="17" width="8.75" bestFit="1" customWidth="1"/>
    <col min="18" max="18" width="5.125" bestFit="1" customWidth="1"/>
    <col min="19" max="19" width="3" bestFit="1" customWidth="1"/>
    <col min="20" max="20" width="6.375" bestFit="1" customWidth="1"/>
    <col min="21" max="21" width="5.875" bestFit="1" customWidth="1"/>
    <col min="22" max="22" width="5.5" bestFit="1" customWidth="1"/>
  </cols>
  <sheetData>
    <row r="1" spans="2:22">
      <c r="H1" t="s">
        <v>94</v>
      </c>
    </row>
    <row r="2" spans="2:22">
      <c r="H2">
        <v>410</v>
      </c>
      <c r="K2" s="232" t="s">
        <v>130</v>
      </c>
      <c r="L2" s="232"/>
      <c r="M2" s="232" t="s">
        <v>126</v>
      </c>
      <c r="N2" s="232"/>
      <c r="R2" s="233" t="s">
        <v>130</v>
      </c>
      <c r="S2" s="233"/>
      <c r="T2" s="233" t="s">
        <v>7</v>
      </c>
      <c r="U2" s="233"/>
    </row>
    <row r="3" spans="2:22" ht="13.5" thickBot="1">
      <c r="B3" s="231" t="s">
        <v>124</v>
      </c>
      <c r="C3" s="231"/>
      <c r="D3" s="231"/>
      <c r="H3">
        <v>253</v>
      </c>
      <c r="J3" s="4" t="s">
        <v>128</v>
      </c>
      <c r="K3" s="17" t="s">
        <v>131</v>
      </c>
      <c r="L3" s="17" t="s">
        <v>132</v>
      </c>
      <c r="M3" s="17" t="s">
        <v>127</v>
      </c>
      <c r="N3" s="17" t="s">
        <v>132</v>
      </c>
      <c r="O3" s="17" t="s">
        <v>129</v>
      </c>
      <c r="Q3" s="68" t="s">
        <v>162</v>
      </c>
      <c r="R3" s="68" t="s">
        <v>131</v>
      </c>
      <c r="S3" s="68" t="s">
        <v>132</v>
      </c>
      <c r="T3" s="68" t="s">
        <v>127</v>
      </c>
      <c r="U3" s="68" t="s">
        <v>132</v>
      </c>
      <c r="V3" s="68" t="s">
        <v>129</v>
      </c>
    </row>
    <row r="4" spans="2:22" ht="13.5" thickTop="1">
      <c r="B4" s="5" t="s">
        <v>91</v>
      </c>
      <c r="C4" s="6" t="s">
        <v>92</v>
      </c>
      <c r="D4" s="7" t="s">
        <v>93</v>
      </c>
      <c r="E4" s="16" t="s">
        <v>125</v>
      </c>
      <c r="H4">
        <v>1167</v>
      </c>
      <c r="J4" s="4">
        <v>1</v>
      </c>
      <c r="K4" s="1">
        <f>COUNTIF(Data!$C$2:$C$237,$J4)</f>
        <v>108</v>
      </c>
      <c r="L4" s="1">
        <f>COUNTIF(Import!$C$2:$C$237,$J4)</f>
        <v>108</v>
      </c>
      <c r="M4">
        <f>SUMIF(Data!$C$2:$C$237,$J4,Data!$H$2:$H$237)</f>
        <v>72597</v>
      </c>
      <c r="N4">
        <f>SUMIF(Import!$C$2:$C$237,$J4,Import!$H$2:$H$237)</f>
        <v>72597</v>
      </c>
      <c r="O4" s="71">
        <f>N4/M4</f>
        <v>1</v>
      </c>
      <c r="Q4" t="s">
        <v>98</v>
      </c>
      <c r="R4">
        <f>COUNTIFS(Data!$F$2:$F$237,Data_T1!$Q4,Data!$K$2:$K$237,"&gt;0")</f>
        <v>6</v>
      </c>
      <c r="S4">
        <f>COUNTIF(Data!$F$2:$F$237,Data_T1!$Q4)</f>
        <v>6</v>
      </c>
      <c r="T4">
        <f>SUMIF(Data!$F$2:$F$237,$Q4,Data!$H$2:$H$237)</f>
        <v>7596</v>
      </c>
      <c r="U4">
        <f>SUMIF(Import!$F$2:$F$237,$Q4,Import!$H$2:$H$237)</f>
        <v>7596</v>
      </c>
      <c r="V4" s="70">
        <f>U4/T4</f>
        <v>1</v>
      </c>
    </row>
    <row r="5" spans="2:22">
      <c r="B5" s="8" t="str">
        <f>VLOOKUP(1,Data_Donnees,22)</f>
        <v>GREIG</v>
      </c>
      <c r="C5" s="9" t="str">
        <f>VLOOKUP(2,Data_Donnees,22)</f>
        <v>IRITI</v>
      </c>
      <c r="D5" s="10" t="str">
        <f>VLOOKUP(3,Data_Donnees,22)</f>
        <v>HOWELL</v>
      </c>
      <c r="E5" s="14">
        <v>23</v>
      </c>
      <c r="H5">
        <v>1407</v>
      </c>
      <c r="J5" s="4">
        <v>2</v>
      </c>
      <c r="K5" s="1">
        <f>COUNTIF(Data!$C$2:$C$237,$J5)</f>
        <v>65</v>
      </c>
      <c r="L5" s="1">
        <f>COUNTIF(Import!$C$2:$C$237,$J5)</f>
        <v>65</v>
      </c>
      <c r="M5">
        <f>SUMIF(Data!$C$2:$C$237,$J5,Data!$H$2:$H$237)</f>
        <v>66705</v>
      </c>
      <c r="N5">
        <f>SUMIF(Import!$C$2:$C$237,$J5,Import!$H$2:$H$237)</f>
        <v>66705</v>
      </c>
      <c r="O5" s="71">
        <f t="shared" ref="O5:O7" si="0">N5/M5</f>
        <v>1</v>
      </c>
      <c r="Q5" t="s">
        <v>113</v>
      </c>
      <c r="R5">
        <f>COUNTIFS(Data!$F$2:$F$237,Data_T1!$Q5,Data!$K$2:$K$237,"&gt;0")</f>
        <v>15</v>
      </c>
      <c r="S5">
        <f>COUNTIF(Data!$F$2:$F$237,Data_T1!$Q5)</f>
        <v>15</v>
      </c>
      <c r="T5">
        <f>SUMIF(Data!$F$2:$F$237,$Q5,Data!$H$2:$H$237)</f>
        <v>19363</v>
      </c>
      <c r="U5">
        <f>SUMIF(Import!$F$2:$F$237,$Q5,Import!$H$2:$H$237)</f>
        <v>19363</v>
      </c>
      <c r="V5" s="70">
        <f>U5/T5</f>
        <v>1</v>
      </c>
    </row>
    <row r="6" spans="2:22">
      <c r="B6" s="8" t="str">
        <f t="shared" ref="B6:B22" si="1">VLOOKUP(1,Data_Donnees,22+(ROW()-5)*7)</f>
        <v>MINARDI</v>
      </c>
      <c r="C6" s="9" t="str">
        <f t="shared" ref="C6:C22" si="2">VLOOKUP(2,Data_Donnees,22+(ROW()-5)*7)</f>
        <v>GRANDIN</v>
      </c>
      <c r="D6" s="10" t="str">
        <f t="shared" ref="D6:D22" si="3">VLOOKUP(3,Data_Donnees,22+(ROW()-5)*7)</f>
        <v>MARA</v>
      </c>
      <c r="E6" s="14">
        <f>E5+7</f>
        <v>30</v>
      </c>
      <c r="H6">
        <v>993</v>
      </c>
      <c r="J6" s="4">
        <v>3</v>
      </c>
      <c r="K6" s="1">
        <f>COUNTIF(Data!$C$2:$C$237,$J6)</f>
        <v>63</v>
      </c>
      <c r="L6" s="1">
        <f>COUNTIF(Import!$C$2:$C$237,$J6)</f>
        <v>63</v>
      </c>
      <c r="M6">
        <f>SUMIF(Data!$C$2:$C$237,$J6,Data!$H$2:$H$237)</f>
        <v>64814</v>
      </c>
      <c r="N6">
        <f>SUMIF(Import!$C$2:$C$237,$J6,Import!$H$2:$H$237)</f>
        <v>64814</v>
      </c>
      <c r="O6" s="71">
        <f t="shared" si="0"/>
        <v>1</v>
      </c>
      <c r="Q6" s="4" t="s">
        <v>149</v>
      </c>
      <c r="R6">
        <f>COUNTIFS(Data!$F$2:$F$237,Data_T1!$Q6,Data!$K$2:$K$237,"&gt;0")</f>
        <v>14</v>
      </c>
      <c r="S6">
        <f>COUNTIF(Data!$F$2:$F$237,Data_T1!$Q6)</f>
        <v>14</v>
      </c>
      <c r="T6">
        <f>SUMIF(Data!$F$2:$F$237,$Q6,Data!$H$2:$H$237)</f>
        <v>19039</v>
      </c>
      <c r="U6">
        <f>SUMIF(Import!$F$2:$F$237,$Q6,Import!$H$2:$H$237)</f>
        <v>19039</v>
      </c>
      <c r="V6" s="70">
        <f>U6/T6</f>
        <v>1</v>
      </c>
    </row>
    <row r="7" spans="2:22">
      <c r="B7" s="8" t="str">
        <f t="shared" si="1"/>
        <v>SAGE</v>
      </c>
      <c r="C7" s="9" t="str">
        <f t="shared" si="2"/>
        <v>SANQUER</v>
      </c>
      <c r="D7" s="10" t="str">
        <f t="shared" si="3"/>
        <v>LANTEIRES</v>
      </c>
      <c r="E7" s="14">
        <f t="shared" ref="E7:E22" si="4">E6+7</f>
        <v>37</v>
      </c>
      <c r="H7">
        <v>1103</v>
      </c>
      <c r="K7" s="1">
        <f>SUM(K4:K6)</f>
        <v>236</v>
      </c>
      <c r="L7" s="1">
        <f>SUM(L4:L6)</f>
        <v>236</v>
      </c>
      <c r="M7">
        <f t="shared" ref="M7:N7" si="5">SUM(M4:M6)</f>
        <v>204116</v>
      </c>
      <c r="N7">
        <f t="shared" si="5"/>
        <v>204116</v>
      </c>
      <c r="O7" s="71">
        <f t="shared" si="0"/>
        <v>1</v>
      </c>
    </row>
    <row r="8" spans="2:22">
      <c r="B8" s="8" t="str">
        <f t="shared" si="1"/>
        <v>BRUNEAU</v>
      </c>
      <c r="C8" s="9" t="str">
        <f t="shared" si="2"/>
        <v>EBB ÉPSE CROSS</v>
      </c>
      <c r="D8" s="10" t="str">
        <f t="shared" si="3"/>
        <v>ATGER</v>
      </c>
      <c r="E8" s="14">
        <f t="shared" si="4"/>
        <v>44</v>
      </c>
      <c r="H8">
        <v>1689</v>
      </c>
    </row>
    <row r="9" spans="2:22">
      <c r="B9" s="8" t="str">
        <f t="shared" si="1"/>
        <v>RAMEL</v>
      </c>
      <c r="C9" s="9" t="str">
        <f t="shared" si="2"/>
        <v>DUBIEF</v>
      </c>
      <c r="D9" s="10" t="str">
        <f t="shared" si="3"/>
        <v>BROTHERSON</v>
      </c>
      <c r="E9" s="14">
        <f t="shared" si="4"/>
        <v>51</v>
      </c>
      <c r="H9">
        <v>1232</v>
      </c>
    </row>
    <row r="10" spans="2:22">
      <c r="B10" s="8" t="str">
        <f t="shared" si="1"/>
        <v>NENA</v>
      </c>
      <c r="C10" s="9" t="str">
        <f t="shared" si="2"/>
        <v>TEFAAROA</v>
      </c>
      <c r="D10" s="10" t="str">
        <f t="shared" si="3"/>
        <v>DUBOIS</v>
      </c>
      <c r="E10" s="14">
        <f t="shared" si="4"/>
        <v>58</v>
      </c>
      <c r="H10">
        <v>671</v>
      </c>
    </row>
    <row r="11" spans="2:22">
      <c r="B11" s="8" t="str">
        <f t="shared" si="1"/>
        <v>REGURON</v>
      </c>
      <c r="C11" s="9" t="str">
        <f t="shared" si="2"/>
        <v>TAPUTU</v>
      </c>
      <c r="D11" s="10" t="str">
        <f t="shared" si="3"/>
        <v>ROI</v>
      </c>
      <c r="E11" s="14">
        <f t="shared" si="4"/>
        <v>65</v>
      </c>
      <c r="H11">
        <v>401</v>
      </c>
    </row>
    <row r="12" spans="2:22">
      <c r="B12" s="8" t="str">
        <f t="shared" si="1"/>
        <v>TUHEIAVA</v>
      </c>
      <c r="C12" s="9" t="str">
        <f t="shared" si="2"/>
        <v>SALMON</v>
      </c>
      <c r="D12" s="10" t="str">
        <f t="shared" si="3"/>
        <v>TIXIER</v>
      </c>
      <c r="E12" s="14">
        <f t="shared" si="4"/>
        <v>72</v>
      </c>
      <c r="H12">
        <v>450</v>
      </c>
    </row>
    <row r="13" spans="2:22">
      <c r="B13" s="8">
        <f t="shared" si="1"/>
        <v>0</v>
      </c>
      <c r="C13" s="9" t="str">
        <f t="shared" si="2"/>
        <v>TERIITAHI</v>
      </c>
      <c r="D13" s="10">
        <f t="shared" si="3"/>
        <v>0</v>
      </c>
      <c r="E13" s="14">
        <f t="shared" si="4"/>
        <v>79</v>
      </c>
      <c r="H13">
        <v>1392</v>
      </c>
    </row>
    <row r="14" spans="2:22">
      <c r="B14" s="8">
        <f t="shared" si="1"/>
        <v>0</v>
      </c>
      <c r="C14" s="9" t="str">
        <f t="shared" si="2"/>
        <v>CONROY</v>
      </c>
      <c r="D14" s="10">
        <f t="shared" si="3"/>
        <v>0</v>
      </c>
      <c r="E14" s="14">
        <f t="shared" si="4"/>
        <v>86</v>
      </c>
      <c r="H14">
        <v>1607</v>
      </c>
    </row>
    <row r="15" spans="2:22">
      <c r="B15" s="8">
        <f t="shared" si="1"/>
        <v>0</v>
      </c>
      <c r="C15" s="9" t="str">
        <f t="shared" si="2"/>
        <v>PIQUE</v>
      </c>
      <c r="D15" s="10">
        <f t="shared" si="3"/>
        <v>0</v>
      </c>
      <c r="E15" s="14">
        <f t="shared" si="4"/>
        <v>93</v>
      </c>
      <c r="H15">
        <v>1121</v>
      </c>
    </row>
    <row r="16" spans="2:22">
      <c r="B16" s="8" t="e">
        <f t="shared" si="1"/>
        <v>#REF!</v>
      </c>
      <c r="C16" s="9" t="e">
        <f t="shared" si="2"/>
        <v>#REF!</v>
      </c>
      <c r="D16" s="10" t="e">
        <f t="shared" si="3"/>
        <v>#REF!</v>
      </c>
      <c r="E16" s="14">
        <f t="shared" si="4"/>
        <v>100</v>
      </c>
      <c r="H16">
        <v>1408</v>
      </c>
    </row>
    <row r="17" spans="2:8">
      <c r="B17" s="8" t="e">
        <f t="shared" si="1"/>
        <v>#REF!</v>
      </c>
      <c r="C17" s="9" t="e">
        <f t="shared" si="2"/>
        <v>#REF!</v>
      </c>
      <c r="D17" s="10" t="e">
        <f t="shared" si="3"/>
        <v>#REF!</v>
      </c>
      <c r="E17" s="14">
        <f t="shared" si="4"/>
        <v>107</v>
      </c>
      <c r="H17">
        <v>1209</v>
      </c>
    </row>
    <row r="18" spans="2:8">
      <c r="B18" s="8" t="e">
        <f t="shared" si="1"/>
        <v>#REF!</v>
      </c>
      <c r="C18" s="9" t="e">
        <f t="shared" si="2"/>
        <v>#REF!</v>
      </c>
      <c r="D18" s="10" t="e">
        <f t="shared" si="3"/>
        <v>#REF!</v>
      </c>
      <c r="E18" s="14">
        <f t="shared" si="4"/>
        <v>114</v>
      </c>
      <c r="H18">
        <v>1469</v>
      </c>
    </row>
    <row r="19" spans="2:8">
      <c r="B19" s="8" t="e">
        <f t="shared" si="1"/>
        <v>#REF!</v>
      </c>
      <c r="C19" s="9" t="e">
        <f t="shared" si="2"/>
        <v>#REF!</v>
      </c>
      <c r="D19" s="10" t="e">
        <f t="shared" si="3"/>
        <v>#REF!</v>
      </c>
      <c r="E19" s="14">
        <f t="shared" si="4"/>
        <v>121</v>
      </c>
      <c r="H19">
        <v>1436</v>
      </c>
    </row>
    <row r="20" spans="2:8">
      <c r="B20" s="8" t="e">
        <f t="shared" si="1"/>
        <v>#REF!</v>
      </c>
      <c r="C20" s="9" t="e">
        <f t="shared" si="2"/>
        <v>#REF!</v>
      </c>
      <c r="D20" s="10" t="e">
        <f t="shared" si="3"/>
        <v>#REF!</v>
      </c>
      <c r="E20" s="14">
        <f t="shared" si="4"/>
        <v>128</v>
      </c>
      <c r="H20">
        <v>1121</v>
      </c>
    </row>
    <row r="21" spans="2:8">
      <c r="B21" s="8" t="e">
        <f t="shared" si="1"/>
        <v>#REF!</v>
      </c>
      <c r="C21" s="9" t="e">
        <f t="shared" si="2"/>
        <v>#REF!</v>
      </c>
      <c r="D21" s="10" t="e">
        <f t="shared" si="3"/>
        <v>#REF!</v>
      </c>
      <c r="E21" s="14">
        <f t="shared" si="4"/>
        <v>135</v>
      </c>
      <c r="H21">
        <v>1762</v>
      </c>
    </row>
    <row r="22" spans="2:8" ht="13.5" thickBot="1">
      <c r="B22" s="11" t="e">
        <f t="shared" si="1"/>
        <v>#REF!</v>
      </c>
      <c r="C22" s="12" t="e">
        <f t="shared" si="2"/>
        <v>#REF!</v>
      </c>
      <c r="D22" s="13" t="e">
        <f t="shared" si="3"/>
        <v>#REF!</v>
      </c>
      <c r="E22" s="15">
        <f t="shared" si="4"/>
        <v>142</v>
      </c>
      <c r="H22">
        <v>1369</v>
      </c>
    </row>
    <row r="23" spans="2:8" ht="13.5" thickTop="1">
      <c r="H23">
        <v>1137</v>
      </c>
    </row>
    <row r="24" spans="2:8">
      <c r="H24">
        <v>1052</v>
      </c>
    </row>
    <row r="25" spans="2:8">
      <c r="H25">
        <v>1125</v>
      </c>
    </row>
    <row r="26" spans="2:8">
      <c r="H26">
        <v>960</v>
      </c>
    </row>
    <row r="27" spans="2:8">
      <c r="H27">
        <v>1364</v>
      </c>
    </row>
    <row r="28" spans="2:8">
      <c r="H28">
        <v>1429</v>
      </c>
    </row>
    <row r="29" spans="2:8">
      <c r="H29">
        <v>1766</v>
      </c>
    </row>
    <row r="30" spans="2:8">
      <c r="H30">
        <v>1423</v>
      </c>
    </row>
    <row r="31" spans="2:8">
      <c r="H31">
        <v>1650</v>
      </c>
    </row>
    <row r="32" spans="2:8">
      <c r="H32">
        <v>606</v>
      </c>
    </row>
    <row r="33" spans="8:8">
      <c r="H33">
        <v>237</v>
      </c>
    </row>
    <row r="34" spans="8:8">
      <c r="H34">
        <v>214</v>
      </c>
    </row>
    <row r="35" spans="8:8">
      <c r="H35">
        <v>77</v>
      </c>
    </row>
    <row r="36" spans="8:8">
      <c r="H36">
        <v>184</v>
      </c>
    </row>
    <row r="37" spans="8:8">
      <c r="H37">
        <v>111</v>
      </c>
    </row>
    <row r="38" spans="8:8">
      <c r="H38">
        <v>147</v>
      </c>
    </row>
    <row r="39" spans="8:8">
      <c r="H39">
        <v>317</v>
      </c>
    </row>
    <row r="40" spans="8:8">
      <c r="H40">
        <v>235</v>
      </c>
    </row>
    <row r="41" spans="8:8">
      <c r="H41">
        <v>845</v>
      </c>
    </row>
    <row r="42" spans="8:8">
      <c r="H42">
        <v>1063</v>
      </c>
    </row>
    <row r="43" spans="8:8">
      <c r="H43">
        <v>156</v>
      </c>
    </row>
    <row r="44" spans="8:8">
      <c r="H44">
        <v>55</v>
      </c>
    </row>
    <row r="45" spans="8:8">
      <c r="H45">
        <v>112</v>
      </c>
    </row>
    <row r="46" spans="8:8">
      <c r="H46">
        <v>69</v>
      </c>
    </row>
    <row r="47" spans="8:8">
      <c r="H47">
        <v>990</v>
      </c>
    </row>
    <row r="48" spans="8:8">
      <c r="H48">
        <v>761</v>
      </c>
    </row>
    <row r="49" spans="8:8">
      <c r="H49">
        <v>847</v>
      </c>
    </row>
    <row r="50" spans="8:8">
      <c r="H50">
        <v>960</v>
      </c>
    </row>
    <row r="51" spans="8:8">
      <c r="H51">
        <v>957</v>
      </c>
    </row>
    <row r="52" spans="8:8">
      <c r="H52">
        <v>909</v>
      </c>
    </row>
    <row r="53" spans="8:8">
      <c r="H53">
        <v>1237</v>
      </c>
    </row>
    <row r="54" spans="8:8">
      <c r="H54">
        <v>1230</v>
      </c>
    </row>
    <row r="55" spans="8:8">
      <c r="H55">
        <v>1217</v>
      </c>
    </row>
    <row r="56" spans="8:8">
      <c r="H56">
        <v>123</v>
      </c>
    </row>
    <row r="57" spans="8:8">
      <c r="H57">
        <v>181</v>
      </c>
    </row>
    <row r="58" spans="8:8">
      <c r="H58">
        <v>47</v>
      </c>
    </row>
    <row r="59" spans="8:8">
      <c r="H59">
        <v>258</v>
      </c>
    </row>
    <row r="60" spans="8:8">
      <c r="H60">
        <v>62</v>
      </c>
    </row>
    <row r="61" spans="8:8">
      <c r="H61">
        <v>356</v>
      </c>
    </row>
    <row r="62" spans="8:8">
      <c r="H62">
        <v>724</v>
      </c>
    </row>
    <row r="63" spans="8:8">
      <c r="H63">
        <v>1530</v>
      </c>
    </row>
    <row r="64" spans="8:8">
      <c r="H64">
        <v>798</v>
      </c>
    </row>
    <row r="65" spans="8:8">
      <c r="H65">
        <v>413</v>
      </c>
    </row>
    <row r="66" spans="8:8">
      <c r="H66">
        <v>459</v>
      </c>
    </row>
    <row r="67" spans="8:8">
      <c r="H67">
        <v>499</v>
      </c>
    </row>
    <row r="68" spans="8:8">
      <c r="H68">
        <v>347</v>
      </c>
    </row>
    <row r="69" spans="8:8">
      <c r="H69">
        <v>809</v>
      </c>
    </row>
    <row r="70" spans="8:8">
      <c r="H70">
        <v>860</v>
      </c>
    </row>
    <row r="71" spans="8:8">
      <c r="H71">
        <v>1104</v>
      </c>
    </row>
    <row r="72" spans="8:8">
      <c r="H72">
        <v>1215</v>
      </c>
    </row>
    <row r="73" spans="8:8">
      <c r="H73">
        <v>649</v>
      </c>
    </row>
    <row r="74" spans="8:8">
      <c r="H74">
        <v>672</v>
      </c>
    </row>
    <row r="75" spans="8:8">
      <c r="H75">
        <v>709</v>
      </c>
    </row>
    <row r="76" spans="8:8">
      <c r="H76">
        <v>919</v>
      </c>
    </row>
    <row r="77" spans="8:8">
      <c r="H77">
        <v>1060</v>
      </c>
    </row>
    <row r="78" spans="8:8">
      <c r="H78">
        <v>1186</v>
      </c>
    </row>
    <row r="79" spans="8:8">
      <c r="H79">
        <v>997</v>
      </c>
    </row>
    <row r="80" spans="8:8">
      <c r="H80">
        <v>729</v>
      </c>
    </row>
    <row r="81" spans="8:8">
      <c r="H81">
        <v>880</v>
      </c>
    </row>
    <row r="82" spans="8:8">
      <c r="H82">
        <v>626</v>
      </c>
    </row>
    <row r="83" spans="8:8">
      <c r="H83">
        <v>212</v>
      </c>
    </row>
    <row r="84" spans="8:8">
      <c r="H84">
        <v>88</v>
      </c>
    </row>
    <row r="85" spans="8:8">
      <c r="H85">
        <v>112</v>
      </c>
    </row>
    <row r="86" spans="8:8">
      <c r="H86">
        <v>188</v>
      </c>
    </row>
    <row r="87" spans="8:8">
      <c r="H87">
        <v>562</v>
      </c>
    </row>
    <row r="88" spans="8:8">
      <c r="H88">
        <v>425</v>
      </c>
    </row>
    <row r="89" spans="8:8">
      <c r="H89">
        <v>993</v>
      </c>
    </row>
    <row r="90" spans="8:8">
      <c r="H90">
        <v>1206</v>
      </c>
    </row>
    <row r="91" spans="8:8">
      <c r="H91">
        <v>1563</v>
      </c>
    </row>
    <row r="92" spans="8:8">
      <c r="H92">
        <v>2155</v>
      </c>
    </row>
    <row r="93" spans="8:8">
      <c r="H93">
        <v>1566</v>
      </c>
    </row>
    <row r="94" spans="8:8">
      <c r="H94">
        <v>1724</v>
      </c>
    </row>
    <row r="95" spans="8:8">
      <c r="H95">
        <v>927</v>
      </c>
    </row>
    <row r="96" spans="8:8">
      <c r="H96">
        <v>995</v>
      </c>
    </row>
    <row r="97" spans="8:8">
      <c r="H97">
        <v>1451</v>
      </c>
    </row>
    <row r="98" spans="8:8">
      <c r="H98">
        <v>1302</v>
      </c>
    </row>
    <row r="99" spans="8:8">
      <c r="H99">
        <v>232</v>
      </c>
    </row>
    <row r="100" spans="8:8">
      <c r="H100">
        <v>215</v>
      </c>
    </row>
    <row r="101" spans="8:8">
      <c r="H101">
        <v>57</v>
      </c>
    </row>
    <row r="102" spans="8:8">
      <c r="H102">
        <v>857</v>
      </c>
    </row>
    <row r="103" spans="8:8">
      <c r="H103">
        <v>754</v>
      </c>
    </row>
    <row r="104" spans="8:8">
      <c r="H104">
        <v>338</v>
      </c>
    </row>
    <row r="105" spans="8:8">
      <c r="H105">
        <v>170</v>
      </c>
    </row>
    <row r="106" spans="8:8">
      <c r="H106">
        <v>130</v>
      </c>
    </row>
    <row r="107" spans="8:8">
      <c r="H107">
        <v>155</v>
      </c>
    </row>
    <row r="108" spans="8:8">
      <c r="H108">
        <v>92</v>
      </c>
    </row>
    <row r="109" spans="8:8">
      <c r="H109">
        <v>44</v>
      </c>
    </row>
    <row r="110" spans="8:8">
      <c r="H110">
        <v>971</v>
      </c>
    </row>
    <row r="111" spans="8:8">
      <c r="H111">
        <v>1293</v>
      </c>
    </row>
    <row r="112" spans="8:8">
      <c r="H112">
        <v>1134</v>
      </c>
    </row>
    <row r="113" spans="8:8">
      <c r="H113">
        <v>1317</v>
      </c>
    </row>
    <row r="114" spans="8:8">
      <c r="H114">
        <v>1147</v>
      </c>
    </row>
    <row r="115" spans="8:8">
      <c r="H115">
        <v>1190</v>
      </c>
    </row>
    <row r="116" spans="8:8">
      <c r="H116">
        <v>1073</v>
      </c>
    </row>
    <row r="117" spans="8:8">
      <c r="H117">
        <v>958</v>
      </c>
    </row>
    <row r="118" spans="8:8">
      <c r="H118">
        <v>1121</v>
      </c>
    </row>
    <row r="119" spans="8:8">
      <c r="H119">
        <v>1093</v>
      </c>
    </row>
    <row r="120" spans="8:8">
      <c r="H120">
        <v>1179</v>
      </c>
    </row>
    <row r="121" spans="8:8">
      <c r="H121">
        <v>1537</v>
      </c>
    </row>
    <row r="122" spans="8:8">
      <c r="H122">
        <v>947</v>
      </c>
    </row>
    <row r="123" spans="8:8">
      <c r="H123">
        <v>1037</v>
      </c>
    </row>
    <row r="124" spans="8:8">
      <c r="H124">
        <v>1608</v>
      </c>
    </row>
    <row r="125" spans="8:8">
      <c r="H125">
        <v>1297</v>
      </c>
    </row>
    <row r="126" spans="8:8">
      <c r="H126">
        <v>1283</v>
      </c>
    </row>
    <row r="127" spans="8:8">
      <c r="H127">
        <v>1039</v>
      </c>
    </row>
    <row r="128" spans="8:8">
      <c r="H128">
        <v>1523</v>
      </c>
    </row>
    <row r="129" spans="8:8">
      <c r="H129">
        <v>1120</v>
      </c>
    </row>
    <row r="130" spans="8:8">
      <c r="H130">
        <v>1295</v>
      </c>
    </row>
    <row r="131" spans="8:8">
      <c r="H131">
        <v>1270</v>
      </c>
    </row>
    <row r="132" spans="8:8">
      <c r="H132">
        <v>1077</v>
      </c>
    </row>
    <row r="133" spans="8:8">
      <c r="H133">
        <v>1089</v>
      </c>
    </row>
    <row r="134" spans="8:8">
      <c r="H134">
        <v>1463</v>
      </c>
    </row>
    <row r="135" spans="8:8">
      <c r="H135">
        <v>1402</v>
      </c>
    </row>
    <row r="136" spans="8:8">
      <c r="H136">
        <v>1491</v>
      </c>
    </row>
    <row r="137" spans="8:8">
      <c r="H137">
        <v>1062</v>
      </c>
    </row>
    <row r="138" spans="8:8">
      <c r="H138">
        <v>1488</v>
      </c>
    </row>
    <row r="139" spans="8:8">
      <c r="H139">
        <v>1440</v>
      </c>
    </row>
    <row r="140" spans="8:8">
      <c r="H140">
        <v>1185</v>
      </c>
    </row>
    <row r="141" spans="8:8">
      <c r="H141">
        <v>1052</v>
      </c>
    </row>
    <row r="142" spans="8:8">
      <c r="H142">
        <v>926</v>
      </c>
    </row>
    <row r="143" spans="8:8">
      <c r="H143">
        <v>981</v>
      </c>
    </row>
    <row r="144" spans="8:8">
      <c r="H144">
        <v>1192</v>
      </c>
    </row>
    <row r="145" spans="8:8">
      <c r="H145">
        <v>1194</v>
      </c>
    </row>
    <row r="146" spans="8:8">
      <c r="H146">
        <v>1067</v>
      </c>
    </row>
    <row r="147" spans="8:8">
      <c r="H147">
        <v>1149</v>
      </c>
    </row>
    <row r="148" spans="8:8">
      <c r="H148">
        <v>984</v>
      </c>
    </row>
    <row r="149" spans="8:8">
      <c r="H149">
        <v>1333</v>
      </c>
    </row>
    <row r="150" spans="8:8">
      <c r="H150">
        <v>146</v>
      </c>
    </row>
    <row r="151" spans="8:8">
      <c r="H151">
        <v>1195</v>
      </c>
    </row>
    <row r="152" spans="8:8">
      <c r="H152">
        <v>1054</v>
      </c>
    </row>
    <row r="153" spans="8:8">
      <c r="H153">
        <v>1173</v>
      </c>
    </row>
    <row r="154" spans="8:8">
      <c r="H154">
        <v>1078</v>
      </c>
    </row>
    <row r="155" spans="8:8">
      <c r="H155">
        <v>1317</v>
      </c>
    </row>
    <row r="156" spans="8:8">
      <c r="H156">
        <v>1111</v>
      </c>
    </row>
    <row r="157" spans="8:8">
      <c r="H157">
        <v>1131</v>
      </c>
    </row>
    <row r="158" spans="8:8">
      <c r="H158">
        <v>1229</v>
      </c>
    </row>
    <row r="159" spans="8:8">
      <c r="H159">
        <v>1144</v>
      </c>
    </row>
    <row r="160" spans="8:8">
      <c r="H160">
        <v>1236</v>
      </c>
    </row>
    <row r="161" spans="8:8">
      <c r="H161">
        <v>1252</v>
      </c>
    </row>
    <row r="162" spans="8:8">
      <c r="H162">
        <v>1210</v>
      </c>
    </row>
    <row r="163" spans="8:8">
      <c r="H163">
        <v>1240</v>
      </c>
    </row>
    <row r="164" spans="8:8">
      <c r="H164">
        <v>1304</v>
      </c>
    </row>
    <row r="165" spans="8:8">
      <c r="H165">
        <v>1168</v>
      </c>
    </row>
    <row r="166" spans="8:8">
      <c r="H166">
        <v>227</v>
      </c>
    </row>
    <row r="167" spans="8:8">
      <c r="H167">
        <v>141</v>
      </c>
    </row>
    <row r="168" spans="8:8">
      <c r="H168">
        <v>280</v>
      </c>
    </row>
    <row r="169" spans="8:8">
      <c r="H169">
        <v>254</v>
      </c>
    </row>
    <row r="170" spans="8:8">
      <c r="H170">
        <v>756</v>
      </c>
    </row>
    <row r="171" spans="8:8">
      <c r="H171">
        <v>1286</v>
      </c>
    </row>
    <row r="172" spans="8:8">
      <c r="H172">
        <v>83</v>
      </c>
    </row>
    <row r="173" spans="8:8">
      <c r="H173">
        <v>227</v>
      </c>
    </row>
    <row r="174" spans="8:8">
      <c r="H174">
        <v>463</v>
      </c>
    </row>
    <row r="175" spans="8:8">
      <c r="H175">
        <v>426</v>
      </c>
    </row>
    <row r="176" spans="8:8">
      <c r="H176">
        <v>313</v>
      </c>
    </row>
    <row r="177" spans="8:8">
      <c r="H177">
        <v>174</v>
      </c>
    </row>
    <row r="178" spans="8:8">
      <c r="H178">
        <v>237</v>
      </c>
    </row>
    <row r="179" spans="8:8">
      <c r="H179">
        <v>269</v>
      </c>
    </row>
    <row r="180" spans="8:8">
      <c r="H180">
        <v>179</v>
      </c>
    </row>
    <row r="181" spans="8:8">
      <c r="H181">
        <v>978</v>
      </c>
    </row>
    <row r="182" spans="8:8">
      <c r="H182">
        <v>643</v>
      </c>
    </row>
    <row r="183" spans="8:8">
      <c r="H183">
        <v>365</v>
      </c>
    </row>
    <row r="184" spans="8:8">
      <c r="H184">
        <v>1091</v>
      </c>
    </row>
    <row r="185" spans="8:8">
      <c r="H185">
        <v>513</v>
      </c>
    </row>
    <row r="186" spans="8:8">
      <c r="H186">
        <v>466</v>
      </c>
    </row>
    <row r="187" spans="8:8">
      <c r="H187">
        <v>461</v>
      </c>
    </row>
    <row r="188" spans="8:8">
      <c r="H188">
        <v>425</v>
      </c>
    </row>
    <row r="189" spans="8:8">
      <c r="H189">
        <v>831</v>
      </c>
    </row>
    <row r="190" spans="8:8">
      <c r="H190">
        <v>474</v>
      </c>
    </row>
    <row r="191" spans="8:8">
      <c r="H191">
        <v>376</v>
      </c>
    </row>
    <row r="192" spans="8:8">
      <c r="H192">
        <v>276</v>
      </c>
    </row>
    <row r="193" spans="8:8">
      <c r="H193">
        <v>121</v>
      </c>
    </row>
    <row r="194" spans="8:8">
      <c r="H194">
        <v>115</v>
      </c>
    </row>
    <row r="195" spans="8:8">
      <c r="H195">
        <v>90</v>
      </c>
    </row>
    <row r="196" spans="8:8">
      <c r="H196">
        <v>1139</v>
      </c>
    </row>
    <row r="197" spans="8:8">
      <c r="H197">
        <v>1003</v>
      </c>
    </row>
    <row r="198" spans="8:8">
      <c r="H198">
        <v>1463</v>
      </c>
    </row>
    <row r="199" spans="8:8">
      <c r="H199">
        <v>1181</v>
      </c>
    </row>
    <row r="200" spans="8:8">
      <c r="H200">
        <v>1692</v>
      </c>
    </row>
    <row r="201" spans="8:8">
      <c r="H201">
        <v>1567</v>
      </c>
    </row>
    <row r="202" spans="8:8">
      <c r="H202">
        <v>1047</v>
      </c>
    </row>
    <row r="203" spans="8:8">
      <c r="H203">
        <v>1192</v>
      </c>
    </row>
    <row r="204" spans="8:8">
      <c r="H204">
        <v>2425</v>
      </c>
    </row>
    <row r="205" spans="8:8">
      <c r="H205">
        <v>2325</v>
      </c>
    </row>
    <row r="206" spans="8:8">
      <c r="H206">
        <v>1433</v>
      </c>
    </row>
    <row r="207" spans="8:8">
      <c r="H207">
        <v>829</v>
      </c>
    </row>
    <row r="208" spans="8:8">
      <c r="H208">
        <v>468</v>
      </c>
    </row>
    <row r="209" spans="8:8">
      <c r="H209">
        <v>1278</v>
      </c>
    </row>
    <row r="210" spans="8:8">
      <c r="H210">
        <v>1313</v>
      </c>
    </row>
    <row r="211" spans="8:8">
      <c r="H211">
        <v>957</v>
      </c>
    </row>
    <row r="212" spans="8:8">
      <c r="H212">
        <v>293</v>
      </c>
    </row>
    <row r="213" spans="8:8">
      <c r="H213">
        <v>205</v>
      </c>
    </row>
    <row r="214" spans="8:8">
      <c r="H214">
        <v>2018</v>
      </c>
    </row>
    <row r="215" spans="8:8">
      <c r="H215">
        <v>1727</v>
      </c>
    </row>
    <row r="216" spans="8:8">
      <c r="H216">
        <v>1523</v>
      </c>
    </row>
    <row r="217" spans="8:8">
      <c r="H217">
        <v>1984</v>
      </c>
    </row>
    <row r="218" spans="8:8">
      <c r="H218">
        <v>765</v>
      </c>
    </row>
    <row r="219" spans="8:8">
      <c r="H219">
        <v>419</v>
      </c>
    </row>
    <row r="220" spans="8:8">
      <c r="H220">
        <v>453</v>
      </c>
    </row>
    <row r="221" spans="8:8">
      <c r="H221">
        <v>804</v>
      </c>
    </row>
    <row r="222" spans="8:8">
      <c r="H222">
        <v>806</v>
      </c>
    </row>
    <row r="223" spans="8:8">
      <c r="H223">
        <v>405</v>
      </c>
    </row>
    <row r="224" spans="8:8">
      <c r="H224">
        <v>757</v>
      </c>
    </row>
    <row r="225" spans="8:8">
      <c r="H225">
        <v>335</v>
      </c>
    </row>
    <row r="226" spans="8:8">
      <c r="H226">
        <v>237</v>
      </c>
    </row>
    <row r="227" spans="8:8">
      <c r="H227">
        <v>264</v>
      </c>
    </row>
    <row r="228" spans="8:8">
      <c r="H228">
        <v>261</v>
      </c>
    </row>
    <row r="229" spans="8:8">
      <c r="H229">
        <v>955</v>
      </c>
    </row>
    <row r="230" spans="8:8">
      <c r="H230">
        <v>147</v>
      </c>
    </row>
    <row r="231" spans="8:8">
      <c r="H231">
        <v>130</v>
      </c>
    </row>
    <row r="232" spans="8:8">
      <c r="H232">
        <v>132</v>
      </c>
    </row>
    <row r="233" spans="8:8">
      <c r="H233">
        <v>128</v>
      </c>
    </row>
    <row r="234" spans="8:8">
      <c r="H234">
        <v>70</v>
      </c>
    </row>
    <row r="235" spans="8:8">
      <c r="H235">
        <v>1224</v>
      </c>
    </row>
    <row r="236" spans="8:8">
      <c r="H236">
        <v>1044</v>
      </c>
    </row>
    <row r="237" spans="8:8">
      <c r="H237">
        <v>1170</v>
      </c>
    </row>
  </sheetData>
  <sheetProtection sheet="1" objects="1" scenarios="1"/>
  <mergeCells count="5">
    <mergeCell ref="B3:D3"/>
    <mergeCell ref="M2:N2"/>
    <mergeCell ref="K2:L2"/>
    <mergeCell ref="R2:S2"/>
    <mergeCell ref="T2:U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B1:AT33"/>
  <sheetViews>
    <sheetView zoomScale="70" zoomScaleNormal="70" workbookViewId="0">
      <selection activeCell="J30" sqref="J30"/>
    </sheetView>
  </sheetViews>
  <sheetFormatPr baseColWidth="10" defaultRowHeight="12.75"/>
  <cols>
    <col min="1" max="1" width="7.125" customWidth="1"/>
    <col min="2" max="2" width="8.5" customWidth="1"/>
    <col min="3" max="3" width="19.125" customWidth="1"/>
    <col min="16" max="16" width="13.625" customWidth="1"/>
    <col min="20" max="20" width="11.5" customWidth="1"/>
    <col min="21" max="21" width="8.875" customWidth="1"/>
  </cols>
  <sheetData>
    <row r="1" spans="2:22" ht="19.5">
      <c r="D1" s="130" t="s">
        <v>213</v>
      </c>
    </row>
    <row r="3" spans="2:22">
      <c r="C3" s="90"/>
      <c r="D3" s="90"/>
      <c r="E3" s="90"/>
      <c r="F3" s="90"/>
      <c r="G3" s="90"/>
      <c r="H3" s="90"/>
      <c r="I3" s="90"/>
      <c r="J3" s="90"/>
      <c r="K3" s="90"/>
    </row>
    <row r="4" spans="2:22" ht="30.75" thickBot="1">
      <c r="B4" s="91"/>
      <c r="C4" s="92" t="s">
        <v>0</v>
      </c>
      <c r="D4" s="93" t="s">
        <v>1</v>
      </c>
      <c r="E4" s="92" t="s">
        <v>7</v>
      </c>
      <c r="F4" s="92" t="s">
        <v>8</v>
      </c>
      <c r="G4" s="92" t="s">
        <v>9</v>
      </c>
      <c r="H4" s="92" t="s">
        <v>2</v>
      </c>
      <c r="I4" s="92" t="s">
        <v>26</v>
      </c>
      <c r="J4" s="92" t="s">
        <v>202</v>
      </c>
      <c r="K4" s="92" t="s">
        <v>29</v>
      </c>
      <c r="L4" s="92" t="s">
        <v>11</v>
      </c>
    </row>
    <row r="5" spans="2:22" ht="15">
      <c r="B5" s="131"/>
      <c r="C5" s="132" t="s">
        <v>203</v>
      </c>
      <c r="D5" s="94">
        <v>41</v>
      </c>
      <c r="E5" s="95">
        <v>51173</v>
      </c>
      <c r="F5" s="95">
        <v>20210</v>
      </c>
      <c r="G5" s="95">
        <v>30963</v>
      </c>
      <c r="H5" s="96">
        <v>0.60506517108631508</v>
      </c>
      <c r="I5" s="95">
        <v>866</v>
      </c>
      <c r="J5" s="96">
        <v>1.6922986731284076E-2</v>
      </c>
      <c r="K5" s="95">
        <v>598</v>
      </c>
      <c r="L5" s="97">
        <v>29499</v>
      </c>
    </row>
    <row r="6" spans="2:22" ht="15">
      <c r="B6" s="131"/>
      <c r="C6" s="133" t="s">
        <v>204</v>
      </c>
      <c r="D6" s="98">
        <v>51</v>
      </c>
      <c r="E6" s="99">
        <v>60927</v>
      </c>
      <c r="F6" s="99">
        <v>24060</v>
      </c>
      <c r="G6" s="99">
        <v>36867</v>
      </c>
      <c r="H6" s="100">
        <v>0.60510118666601009</v>
      </c>
      <c r="I6" s="99">
        <v>1001</v>
      </c>
      <c r="J6" s="100">
        <v>1.6429497595483119E-2</v>
      </c>
      <c r="K6" s="99">
        <v>718</v>
      </c>
      <c r="L6" s="101">
        <v>35148</v>
      </c>
    </row>
    <row r="7" spans="2:22" ht="30.75" thickBot="1">
      <c r="B7" s="131"/>
      <c r="C7" s="134" t="s">
        <v>205</v>
      </c>
      <c r="D7" s="102">
        <v>29</v>
      </c>
      <c r="E7" s="103">
        <v>36881</v>
      </c>
      <c r="F7" s="104">
        <v>14471</v>
      </c>
      <c r="G7" s="103">
        <v>22410</v>
      </c>
      <c r="H7" s="105">
        <v>0.60762994495810851</v>
      </c>
      <c r="I7" s="106">
        <v>550</v>
      </c>
      <c r="J7" s="107">
        <v>1.491282774328245E-2</v>
      </c>
      <c r="K7" s="104">
        <v>448</v>
      </c>
      <c r="L7" s="108">
        <v>21412</v>
      </c>
      <c r="M7" s="135" t="s">
        <v>187</v>
      </c>
      <c r="N7" s="136" t="s">
        <v>188</v>
      </c>
      <c r="O7" s="136" t="s">
        <v>189</v>
      </c>
      <c r="P7" s="136" t="s">
        <v>190</v>
      </c>
      <c r="Q7" s="136" t="s">
        <v>191</v>
      </c>
      <c r="R7" s="136" t="s">
        <v>192</v>
      </c>
      <c r="S7" s="136" t="s">
        <v>193</v>
      </c>
      <c r="T7" s="136" t="s">
        <v>194</v>
      </c>
      <c r="U7" s="137" t="s">
        <v>195</v>
      </c>
    </row>
    <row r="8" spans="2:22" ht="16.5" thickTop="1" thickBot="1">
      <c r="B8" s="243" t="s">
        <v>206</v>
      </c>
      <c r="C8" s="109" t="s">
        <v>207</v>
      </c>
      <c r="D8" s="138">
        <v>121</v>
      </c>
      <c r="E8" s="110">
        <v>148981</v>
      </c>
      <c r="F8" s="111">
        <v>58741</v>
      </c>
      <c r="G8" s="110">
        <v>90240</v>
      </c>
      <c r="H8" s="112">
        <v>0.60571482269551147</v>
      </c>
      <c r="I8" s="113">
        <v>2417</v>
      </c>
      <c r="J8" s="114">
        <v>1.6223545284297997E-2</v>
      </c>
      <c r="K8" s="111">
        <v>1764</v>
      </c>
      <c r="L8" s="110">
        <v>86059</v>
      </c>
      <c r="M8" s="139">
        <v>1933</v>
      </c>
      <c r="N8" s="140">
        <v>39856</v>
      </c>
      <c r="O8" s="140">
        <v>13688</v>
      </c>
      <c r="P8" s="140">
        <v>9596</v>
      </c>
      <c r="Q8" s="140">
        <v>992</v>
      </c>
      <c r="R8" s="140">
        <v>1080</v>
      </c>
      <c r="S8" s="140">
        <v>282</v>
      </c>
      <c r="T8" s="140">
        <v>9544</v>
      </c>
      <c r="U8" s="141">
        <v>9088</v>
      </c>
    </row>
    <row r="9" spans="2:22" ht="15">
      <c r="B9" s="244"/>
      <c r="C9" s="115" t="s">
        <v>208</v>
      </c>
      <c r="D9" s="142">
        <v>34</v>
      </c>
      <c r="E9" s="116">
        <v>27894</v>
      </c>
      <c r="F9" s="117">
        <v>13831</v>
      </c>
      <c r="G9" s="116">
        <v>14063</v>
      </c>
      <c r="H9" s="118">
        <v>0.50415860041586003</v>
      </c>
      <c r="I9" s="117">
        <v>320</v>
      </c>
      <c r="J9" s="119">
        <v>1.1472001147200114E-2</v>
      </c>
      <c r="K9" s="117">
        <v>509</v>
      </c>
      <c r="L9" s="116">
        <v>13234</v>
      </c>
      <c r="M9" s="143">
        <v>541</v>
      </c>
      <c r="N9" s="144">
        <v>8930</v>
      </c>
      <c r="O9" s="144">
        <v>657</v>
      </c>
      <c r="P9" s="144">
        <v>2450</v>
      </c>
      <c r="Q9" s="144">
        <v>282</v>
      </c>
      <c r="R9" s="144">
        <v>204</v>
      </c>
      <c r="S9" s="144">
        <v>0</v>
      </c>
      <c r="T9" s="144">
        <v>2558</v>
      </c>
      <c r="U9" s="145">
        <v>190</v>
      </c>
    </row>
    <row r="10" spans="2:22" ht="15">
      <c r="B10" s="244"/>
      <c r="C10" s="120" t="s">
        <v>209</v>
      </c>
      <c r="D10" s="146">
        <v>42</v>
      </c>
      <c r="E10" s="121">
        <v>14026</v>
      </c>
      <c r="F10" s="122">
        <v>5651</v>
      </c>
      <c r="G10" s="121">
        <v>8375</v>
      </c>
      <c r="H10" s="123">
        <v>0.5971053757307857</v>
      </c>
      <c r="I10" s="122">
        <v>230</v>
      </c>
      <c r="J10" s="124">
        <v>1.6398117781263367E-2</v>
      </c>
      <c r="K10" s="122">
        <v>195</v>
      </c>
      <c r="L10" s="121">
        <v>7950</v>
      </c>
      <c r="M10" s="143">
        <v>137</v>
      </c>
      <c r="N10" s="144">
        <v>2955</v>
      </c>
      <c r="O10" s="144">
        <v>3233</v>
      </c>
      <c r="P10" s="144">
        <v>733</v>
      </c>
      <c r="Q10" s="144">
        <v>89</v>
      </c>
      <c r="R10" s="144">
        <v>113</v>
      </c>
      <c r="S10" s="144">
        <v>72</v>
      </c>
      <c r="T10" s="144">
        <v>618</v>
      </c>
      <c r="U10" s="145">
        <v>0</v>
      </c>
    </row>
    <row r="11" spans="2:22" ht="15">
      <c r="B11" s="244"/>
      <c r="C11" s="120" t="s">
        <v>210</v>
      </c>
      <c r="D11" s="146">
        <v>25</v>
      </c>
      <c r="E11" s="121">
        <v>7318</v>
      </c>
      <c r="F11" s="122">
        <v>2941</v>
      </c>
      <c r="G11" s="121">
        <v>4377</v>
      </c>
      <c r="H11" s="123">
        <v>0.59811423886307735</v>
      </c>
      <c r="I11" s="122">
        <v>149</v>
      </c>
      <c r="J11" s="124">
        <v>2.0360754304454769E-2</v>
      </c>
      <c r="K11" s="122">
        <v>76</v>
      </c>
      <c r="L11" s="121">
        <v>4152</v>
      </c>
      <c r="M11" s="143">
        <v>80</v>
      </c>
      <c r="N11" s="144">
        <v>1571</v>
      </c>
      <c r="O11" s="144">
        <v>1694</v>
      </c>
      <c r="P11" s="144">
        <v>374</v>
      </c>
      <c r="Q11" s="144">
        <v>54</v>
      </c>
      <c r="R11" s="144">
        <v>48</v>
      </c>
      <c r="S11" s="144">
        <v>44</v>
      </c>
      <c r="T11" s="144">
        <v>287</v>
      </c>
      <c r="U11" s="145">
        <v>0</v>
      </c>
    </row>
    <row r="12" spans="2:22" ht="15.75" thickBot="1">
      <c r="B12" s="245"/>
      <c r="C12" s="125" t="s">
        <v>211</v>
      </c>
      <c r="D12" s="147">
        <v>14</v>
      </c>
      <c r="E12" s="126">
        <v>5636</v>
      </c>
      <c r="F12" s="127">
        <v>2066</v>
      </c>
      <c r="G12" s="126">
        <v>3570</v>
      </c>
      <c r="H12" s="128">
        <v>0.6334279630943932</v>
      </c>
      <c r="I12" s="127">
        <v>54</v>
      </c>
      <c r="J12" s="129">
        <v>9.5812633073101491E-3</v>
      </c>
      <c r="K12" s="127">
        <v>115</v>
      </c>
      <c r="L12" s="126">
        <v>3401</v>
      </c>
      <c r="M12" s="148">
        <v>53</v>
      </c>
      <c r="N12" s="149">
        <v>1498</v>
      </c>
      <c r="O12" s="149">
        <v>48</v>
      </c>
      <c r="P12" s="149">
        <v>348</v>
      </c>
      <c r="Q12" s="149">
        <v>52</v>
      </c>
      <c r="R12" s="149">
        <v>53</v>
      </c>
      <c r="S12" s="149">
        <v>20</v>
      </c>
      <c r="T12" s="149">
        <v>332</v>
      </c>
      <c r="U12" s="150">
        <v>763</v>
      </c>
    </row>
    <row r="13" spans="2:22" ht="15.75" thickBot="1">
      <c r="B13" s="91"/>
      <c r="C13" s="151" t="s">
        <v>212</v>
      </c>
      <c r="D13" s="152">
        <v>236</v>
      </c>
      <c r="E13" s="153">
        <v>203855</v>
      </c>
      <c r="F13" s="154">
        <v>83230</v>
      </c>
      <c r="G13" s="153">
        <v>120625</v>
      </c>
      <c r="H13" s="155">
        <v>0.59171960462093154</v>
      </c>
      <c r="I13" s="154">
        <v>3170</v>
      </c>
      <c r="J13" s="155">
        <v>1.5550268573250595E-2</v>
      </c>
      <c r="K13" s="154">
        <v>2659</v>
      </c>
      <c r="L13" s="153">
        <v>114796</v>
      </c>
      <c r="M13" s="156">
        <v>2744</v>
      </c>
      <c r="N13" s="157">
        <v>54810</v>
      </c>
      <c r="O13" s="157">
        <v>19320</v>
      </c>
      <c r="P13" s="157">
        <v>13501</v>
      </c>
      <c r="Q13" s="157">
        <v>1469</v>
      </c>
      <c r="R13" s="157">
        <v>1498</v>
      </c>
      <c r="S13" s="157">
        <v>418</v>
      </c>
      <c r="T13" s="157">
        <v>13339</v>
      </c>
      <c r="U13" s="158">
        <v>10041</v>
      </c>
      <c r="V13" s="159"/>
    </row>
    <row r="16" spans="2:22" ht="13.5" thickBot="1"/>
    <row r="17" spans="3:46" ht="21.75" customHeight="1" thickTop="1" thickBot="1">
      <c r="C17" s="160"/>
      <c r="D17" s="161"/>
      <c r="E17" s="162" t="s">
        <v>196</v>
      </c>
      <c r="F17" s="163" t="s">
        <v>197</v>
      </c>
      <c r="G17" s="164" t="s">
        <v>198</v>
      </c>
      <c r="H17" s="165" t="s">
        <v>131</v>
      </c>
      <c r="N17" s="246" t="s">
        <v>163</v>
      </c>
      <c r="O17" s="247" t="s">
        <v>163</v>
      </c>
      <c r="P17" s="248" t="s">
        <v>163</v>
      </c>
      <c r="Q17" s="246" t="s">
        <v>164</v>
      </c>
      <c r="R17" s="247" t="s">
        <v>163</v>
      </c>
      <c r="S17" s="248" t="s">
        <v>163</v>
      </c>
      <c r="T17" s="240" t="s">
        <v>165</v>
      </c>
      <c r="U17" s="241" t="s">
        <v>163</v>
      </c>
      <c r="V17" s="242" t="s">
        <v>163</v>
      </c>
      <c r="W17" s="240" t="s">
        <v>166</v>
      </c>
      <c r="X17" s="241" t="s">
        <v>163</v>
      </c>
      <c r="Y17" s="242" t="s">
        <v>163</v>
      </c>
      <c r="Z17" s="240" t="s">
        <v>167</v>
      </c>
      <c r="AA17" s="241" t="s">
        <v>163</v>
      </c>
      <c r="AB17" s="242" t="s">
        <v>163</v>
      </c>
      <c r="AC17" s="240" t="s">
        <v>168</v>
      </c>
      <c r="AD17" s="241" t="s">
        <v>163</v>
      </c>
      <c r="AE17" s="242" t="s">
        <v>163</v>
      </c>
      <c r="AF17" s="240" t="s">
        <v>169</v>
      </c>
      <c r="AG17" s="241" t="s">
        <v>163</v>
      </c>
      <c r="AH17" s="241" t="s">
        <v>163</v>
      </c>
      <c r="AI17" s="240" t="s">
        <v>170</v>
      </c>
      <c r="AJ17" s="241" t="s">
        <v>163</v>
      </c>
      <c r="AK17" s="242" t="s">
        <v>163</v>
      </c>
    </row>
    <row r="18" spans="3:46" ht="21.75" customHeight="1" thickTop="1" thickBot="1">
      <c r="C18" s="84"/>
      <c r="D18" s="207" t="s">
        <v>187</v>
      </c>
      <c r="E18" s="166">
        <v>721</v>
      </c>
      <c r="F18" s="167">
        <v>717</v>
      </c>
      <c r="G18" s="168">
        <v>1306</v>
      </c>
      <c r="H18" s="169">
        <v>2744</v>
      </c>
      <c r="N18" s="170" t="s">
        <v>12</v>
      </c>
      <c r="O18" s="171" t="s">
        <v>16</v>
      </c>
      <c r="P18" s="172" t="s">
        <v>14</v>
      </c>
      <c r="Q18" s="170" t="s">
        <v>12</v>
      </c>
      <c r="R18" s="171" t="s">
        <v>16</v>
      </c>
      <c r="S18" s="172" t="s">
        <v>14</v>
      </c>
      <c r="T18" s="171" t="s">
        <v>12</v>
      </c>
      <c r="U18" s="171" t="s">
        <v>16</v>
      </c>
      <c r="V18" s="171" t="s">
        <v>14</v>
      </c>
      <c r="W18" s="170" t="s">
        <v>12</v>
      </c>
      <c r="X18" s="171" t="s">
        <v>16</v>
      </c>
      <c r="Y18" s="172" t="s">
        <v>14</v>
      </c>
      <c r="Z18" s="171" t="s">
        <v>12</v>
      </c>
      <c r="AA18" s="171" t="s">
        <v>16</v>
      </c>
      <c r="AB18" s="171" t="s">
        <v>14</v>
      </c>
      <c r="AC18" s="170" t="s">
        <v>12</v>
      </c>
      <c r="AD18" s="171" t="s">
        <v>16</v>
      </c>
      <c r="AE18" s="172" t="s">
        <v>14</v>
      </c>
      <c r="AF18" s="170" t="s">
        <v>12</v>
      </c>
      <c r="AG18" s="171" t="s">
        <v>16</v>
      </c>
      <c r="AH18" s="172" t="s">
        <v>14</v>
      </c>
      <c r="AI18" s="170" t="s">
        <v>12</v>
      </c>
      <c r="AJ18" s="171" t="s">
        <v>16</v>
      </c>
      <c r="AK18" s="172" t="s">
        <v>14</v>
      </c>
    </row>
    <row r="19" spans="3:46" ht="25.5">
      <c r="C19" s="84"/>
      <c r="D19" s="208" t="s">
        <v>188</v>
      </c>
      <c r="E19" s="173">
        <v>15578</v>
      </c>
      <c r="F19" s="174">
        <v>18181</v>
      </c>
      <c r="G19" s="175">
        <v>21051</v>
      </c>
      <c r="H19" s="176">
        <v>54810</v>
      </c>
      <c r="M19" s="177" t="s">
        <v>252</v>
      </c>
      <c r="N19" s="178">
        <v>504</v>
      </c>
      <c r="O19" s="179">
        <v>9.8489437789459292E-3</v>
      </c>
      <c r="P19" s="180">
        <v>1.7085324926268686E-2</v>
      </c>
      <c r="Q19" s="181">
        <v>11052</v>
      </c>
      <c r="R19" s="179">
        <v>0.21597326715260001</v>
      </c>
      <c r="S19" s="179">
        <v>0.37465676802603476</v>
      </c>
      <c r="T19" s="178">
        <v>12263</v>
      </c>
      <c r="U19" s="179">
        <v>0.23963809039923398</v>
      </c>
      <c r="V19" s="180">
        <v>0.41570900708498593</v>
      </c>
      <c r="W19" s="181">
        <v>2548</v>
      </c>
      <c r="X19" s="179">
        <v>4.9791882438004413E-2</v>
      </c>
      <c r="Y19" s="179">
        <v>8.6375809349469479E-2</v>
      </c>
      <c r="Z19" s="178">
        <v>195</v>
      </c>
      <c r="AA19" s="179">
        <v>3.8106032478064603E-3</v>
      </c>
      <c r="AB19" s="180">
        <v>6.61039357266348E-3</v>
      </c>
      <c r="AC19" s="181">
        <v>315</v>
      </c>
      <c r="AD19" s="179">
        <v>6.1555898618412055E-3</v>
      </c>
      <c r="AE19" s="179">
        <v>1.0678328078917929E-2</v>
      </c>
      <c r="AF19" s="178">
        <v>110</v>
      </c>
      <c r="AG19" s="179">
        <v>2.149571062865183E-3</v>
      </c>
      <c r="AH19" s="180">
        <v>3.7289399640665784E-3</v>
      </c>
      <c r="AI19" s="178">
        <v>2512</v>
      </c>
      <c r="AJ19" s="179">
        <v>4.9088386453793993E-2</v>
      </c>
      <c r="AK19" s="180">
        <v>8.5155428997593138E-2</v>
      </c>
    </row>
    <row r="20" spans="3:46" ht="25.5">
      <c r="C20" s="84"/>
      <c r="D20" s="208" t="s">
        <v>189</v>
      </c>
      <c r="E20" s="173">
        <v>17190</v>
      </c>
      <c r="F20" s="174">
        <v>721</v>
      </c>
      <c r="G20" s="175">
        <v>1409</v>
      </c>
      <c r="H20" s="176">
        <v>19320</v>
      </c>
      <c r="M20" s="177" t="s">
        <v>253</v>
      </c>
      <c r="N20" s="182">
        <v>137</v>
      </c>
      <c r="O20" s="183">
        <v>9.7675745044916579E-3</v>
      </c>
      <c r="P20" s="184">
        <v>1.7232704402515699E-2</v>
      </c>
      <c r="Q20" s="185">
        <v>2955</v>
      </c>
      <c r="R20" s="183">
        <v>0.21068016540710111</v>
      </c>
      <c r="S20" s="183">
        <v>0.37169811320754714</v>
      </c>
      <c r="T20" s="182">
        <v>3233</v>
      </c>
      <c r="U20" s="183">
        <v>0.23050049907314987</v>
      </c>
      <c r="V20" s="184">
        <v>0.40666666666666668</v>
      </c>
      <c r="W20" s="185">
        <v>733</v>
      </c>
      <c r="X20" s="183">
        <v>5.2260088407243693E-2</v>
      </c>
      <c r="Y20" s="183">
        <v>9.2201257861635216E-2</v>
      </c>
      <c r="Z20" s="182">
        <v>89</v>
      </c>
      <c r="AA20" s="183">
        <v>6.34535861970626E-3</v>
      </c>
      <c r="AB20" s="184">
        <v>1.119496855345912E-2</v>
      </c>
      <c r="AC20" s="185">
        <v>113</v>
      </c>
      <c r="AD20" s="183">
        <v>8.0564665620989594E-3</v>
      </c>
      <c r="AE20" s="183">
        <v>1.4213836477987421E-2</v>
      </c>
      <c r="AF20" s="182">
        <v>72</v>
      </c>
      <c r="AG20" s="183">
        <v>5.1333238271780981E-3</v>
      </c>
      <c r="AH20" s="184">
        <v>9.0566037735849061E-3</v>
      </c>
      <c r="AI20" s="182">
        <v>618</v>
      </c>
      <c r="AJ20" s="183">
        <v>4.4061029516612005E-2</v>
      </c>
      <c r="AK20" s="184">
        <v>7.7735849056603773E-2</v>
      </c>
    </row>
    <row r="21" spans="3:46" ht="26.25" thickBot="1">
      <c r="C21" s="84"/>
      <c r="D21" s="208" t="s">
        <v>190</v>
      </c>
      <c r="E21" s="173">
        <v>3655</v>
      </c>
      <c r="F21" s="174">
        <v>3945</v>
      </c>
      <c r="G21" s="175">
        <v>5901</v>
      </c>
      <c r="H21" s="176">
        <v>13501</v>
      </c>
      <c r="M21" s="177" t="s">
        <v>254</v>
      </c>
      <c r="N21" s="186">
        <v>80</v>
      </c>
      <c r="O21" s="187">
        <v>1.0931948619841488E-2</v>
      </c>
      <c r="P21" s="188">
        <v>1.9267822736030827E-2</v>
      </c>
      <c r="Q21" s="189">
        <v>1571</v>
      </c>
      <c r="R21" s="187">
        <v>0.2146761410221372</v>
      </c>
      <c r="S21" s="187">
        <v>0.37837186897880537</v>
      </c>
      <c r="T21" s="186">
        <v>1694</v>
      </c>
      <c r="U21" s="187">
        <v>0.23148401202514349</v>
      </c>
      <c r="V21" s="188">
        <v>0.40799614643545279</v>
      </c>
      <c r="W21" s="189">
        <v>374</v>
      </c>
      <c r="X21" s="187">
        <v>5.1106859797758954E-2</v>
      </c>
      <c r="Y21" s="187">
        <v>9.0077071290944125E-2</v>
      </c>
      <c r="Z21" s="186">
        <v>54</v>
      </c>
      <c r="AA21" s="187">
        <v>7.3790653183930036E-3</v>
      </c>
      <c r="AB21" s="188">
        <v>1.300578034682081E-2</v>
      </c>
      <c r="AC21" s="189">
        <v>48</v>
      </c>
      <c r="AD21" s="187">
        <v>6.5591691719048923E-3</v>
      </c>
      <c r="AE21" s="187">
        <v>1.1560693641618497E-2</v>
      </c>
      <c r="AF21" s="186">
        <v>44</v>
      </c>
      <c r="AG21" s="187">
        <v>6.0125717409128176E-3</v>
      </c>
      <c r="AH21" s="188">
        <v>1.0597302504816955E-2</v>
      </c>
      <c r="AI21" s="186">
        <v>287</v>
      </c>
      <c r="AJ21" s="187">
        <v>3.9218365673681331E-2</v>
      </c>
      <c r="AK21" s="188">
        <v>6.9123314065510602E-2</v>
      </c>
    </row>
    <row r="22" spans="3:46">
      <c r="C22" s="84"/>
      <c r="D22" s="208" t="s">
        <v>191</v>
      </c>
      <c r="E22" s="173">
        <v>338</v>
      </c>
      <c r="F22" s="174">
        <v>496</v>
      </c>
      <c r="G22" s="175">
        <v>635</v>
      </c>
      <c r="H22" s="176">
        <v>1469</v>
      </c>
    </row>
    <row r="23" spans="3:46" ht="13.5" thickBot="1">
      <c r="C23" s="84"/>
      <c r="D23" s="208" t="s">
        <v>192</v>
      </c>
      <c r="E23" s="173">
        <v>476</v>
      </c>
      <c r="F23" s="174">
        <v>546</v>
      </c>
      <c r="G23" s="175">
        <v>476</v>
      </c>
      <c r="H23" s="176">
        <v>1498</v>
      </c>
    </row>
    <row r="24" spans="3:46">
      <c r="C24" s="84"/>
      <c r="D24" s="208" t="s">
        <v>193</v>
      </c>
      <c r="E24" s="173">
        <v>226</v>
      </c>
      <c r="F24" s="174">
        <v>192</v>
      </c>
      <c r="G24" s="175">
        <v>0</v>
      </c>
      <c r="H24" s="176">
        <v>418</v>
      </c>
      <c r="N24" s="234" t="s">
        <v>199</v>
      </c>
      <c r="O24" s="235" t="s">
        <v>163</v>
      </c>
      <c r="P24" s="236" t="s">
        <v>163</v>
      </c>
      <c r="Q24" s="234" t="s">
        <v>171</v>
      </c>
      <c r="R24" s="235" t="s">
        <v>163</v>
      </c>
      <c r="S24" s="236" t="s">
        <v>163</v>
      </c>
      <c r="T24" s="234" t="s">
        <v>244</v>
      </c>
      <c r="U24" s="235" t="s">
        <v>163</v>
      </c>
      <c r="V24" s="236" t="s">
        <v>163</v>
      </c>
      <c r="W24" s="234" t="s">
        <v>245</v>
      </c>
      <c r="X24" s="235" t="s">
        <v>163</v>
      </c>
      <c r="Y24" s="236" t="s">
        <v>163</v>
      </c>
      <c r="Z24" s="234" t="s">
        <v>172</v>
      </c>
      <c r="AA24" s="235" t="s">
        <v>163</v>
      </c>
      <c r="AB24" s="236" t="s">
        <v>163</v>
      </c>
      <c r="AC24" s="234" t="s">
        <v>173</v>
      </c>
      <c r="AD24" s="235" t="s">
        <v>163</v>
      </c>
      <c r="AE24" s="236" t="s">
        <v>163</v>
      </c>
      <c r="AF24" s="234" t="s">
        <v>174</v>
      </c>
      <c r="AG24" s="235" t="s">
        <v>163</v>
      </c>
      <c r="AH24" s="236" t="s">
        <v>163</v>
      </c>
      <c r="AI24" s="234" t="s">
        <v>175</v>
      </c>
      <c r="AJ24" s="235" t="s">
        <v>163</v>
      </c>
      <c r="AK24" s="236" t="s">
        <v>163</v>
      </c>
      <c r="AL24" s="234" t="s">
        <v>176</v>
      </c>
      <c r="AM24" s="235" t="s">
        <v>163</v>
      </c>
      <c r="AN24" s="235" t="s">
        <v>163</v>
      </c>
      <c r="AO24" s="234" t="s">
        <v>177</v>
      </c>
      <c r="AP24" s="235" t="s">
        <v>163</v>
      </c>
      <c r="AQ24" s="236" t="s">
        <v>163</v>
      </c>
      <c r="AR24" s="234" t="s">
        <v>178</v>
      </c>
      <c r="AS24" s="235" t="s">
        <v>163</v>
      </c>
      <c r="AT24" s="236" t="s">
        <v>163</v>
      </c>
    </row>
    <row r="25" spans="3:46" ht="13.5" thickBot="1">
      <c r="C25" s="84"/>
      <c r="D25" s="208" t="s">
        <v>194</v>
      </c>
      <c r="E25" s="173">
        <v>3417</v>
      </c>
      <c r="F25" s="174">
        <v>3943</v>
      </c>
      <c r="G25" s="175">
        <v>5979</v>
      </c>
      <c r="H25" s="176">
        <v>13339</v>
      </c>
      <c r="N25" s="170" t="s">
        <v>12</v>
      </c>
      <c r="O25" s="171" t="s">
        <v>16</v>
      </c>
      <c r="P25" s="172" t="s">
        <v>14</v>
      </c>
      <c r="Q25" s="170" t="s">
        <v>12</v>
      </c>
      <c r="R25" s="171" t="s">
        <v>16</v>
      </c>
      <c r="S25" s="172" t="s">
        <v>14</v>
      </c>
      <c r="T25" s="171" t="s">
        <v>12</v>
      </c>
      <c r="U25" s="171" t="s">
        <v>16</v>
      </c>
      <c r="V25" s="171" t="s">
        <v>14</v>
      </c>
      <c r="W25" s="190" t="s">
        <v>12</v>
      </c>
      <c r="X25" s="191" t="s">
        <v>16</v>
      </c>
      <c r="Y25" s="192" t="s">
        <v>14</v>
      </c>
      <c r="Z25" s="171" t="s">
        <v>12</v>
      </c>
      <c r="AA25" s="171" t="s">
        <v>16</v>
      </c>
      <c r="AB25" s="171" t="s">
        <v>14</v>
      </c>
      <c r="AC25" s="170" t="s">
        <v>12</v>
      </c>
      <c r="AD25" s="171" t="s">
        <v>16</v>
      </c>
      <c r="AE25" s="172" t="s">
        <v>14</v>
      </c>
      <c r="AF25" s="170" t="s">
        <v>12</v>
      </c>
      <c r="AG25" s="171" t="s">
        <v>16</v>
      </c>
      <c r="AH25" s="172" t="s">
        <v>14</v>
      </c>
      <c r="AI25" s="170" t="s">
        <v>12</v>
      </c>
      <c r="AJ25" s="171" t="s">
        <v>16</v>
      </c>
      <c r="AK25" s="172" t="s">
        <v>14</v>
      </c>
      <c r="AL25" s="193" t="s">
        <v>12</v>
      </c>
      <c r="AM25" s="193" t="s">
        <v>16</v>
      </c>
      <c r="AN25" s="193" t="s">
        <v>14</v>
      </c>
      <c r="AO25" s="170" t="s">
        <v>12</v>
      </c>
      <c r="AP25" s="171" t="s">
        <v>16</v>
      </c>
      <c r="AQ25" s="172" t="s">
        <v>14</v>
      </c>
      <c r="AR25" s="170" t="s">
        <v>12</v>
      </c>
      <c r="AS25" s="171" t="s">
        <v>16</v>
      </c>
      <c r="AT25" s="172" t="s">
        <v>14</v>
      </c>
    </row>
    <row r="26" spans="3:46" ht="26.25" thickBot="1">
      <c r="C26" s="74"/>
      <c r="D26" s="209" t="s">
        <v>195</v>
      </c>
      <c r="E26" s="194">
        <v>0</v>
      </c>
      <c r="F26" s="195">
        <v>9574</v>
      </c>
      <c r="G26" s="196">
        <v>467</v>
      </c>
      <c r="H26" s="197">
        <v>10041</v>
      </c>
      <c r="M26" s="198" t="s">
        <v>246</v>
      </c>
      <c r="N26" s="178">
        <v>664</v>
      </c>
      <c r="O26" s="199">
        <v>1.0898288115285506E-2</v>
      </c>
      <c r="P26" s="180">
        <v>1.8891544326846477E-2</v>
      </c>
      <c r="Q26" s="181">
        <v>3597</v>
      </c>
      <c r="R26" s="199">
        <v>5.9037864985966811E-2</v>
      </c>
      <c r="S26" s="179">
        <v>0.10233868214407647</v>
      </c>
      <c r="T26" s="178">
        <v>673</v>
      </c>
      <c r="U26" s="199">
        <v>1.1046005875884255E-2</v>
      </c>
      <c r="V26" s="180">
        <v>1.9147604415613976E-2</v>
      </c>
      <c r="W26" s="181">
        <v>3611</v>
      </c>
      <c r="X26" s="199">
        <v>5.9267648169120425E-2</v>
      </c>
      <c r="Y26" s="179">
        <v>0.10273699783771481</v>
      </c>
      <c r="Z26" s="178">
        <v>16683</v>
      </c>
      <c r="AA26" s="199">
        <v>0.27381948889654834</v>
      </c>
      <c r="AB26" s="180">
        <v>0.47465005121201775</v>
      </c>
      <c r="AC26" s="181">
        <v>692</v>
      </c>
      <c r="AD26" s="199">
        <v>1.1357854481592726E-2</v>
      </c>
      <c r="AE26" s="179">
        <v>1.9688175714123138E-2</v>
      </c>
      <c r="AF26" s="178">
        <v>493</v>
      </c>
      <c r="AG26" s="199">
        <v>8.0916506639092684E-3</v>
      </c>
      <c r="AH26" s="180">
        <v>1.4026402640264026E-2</v>
      </c>
      <c r="AI26" s="181">
        <v>172</v>
      </c>
      <c r="AJ26" s="199">
        <v>2.8230505358872093E-3</v>
      </c>
      <c r="AK26" s="179">
        <v>4.8935928075566175E-3</v>
      </c>
      <c r="AL26" s="178">
        <v>7945</v>
      </c>
      <c r="AM26" s="199">
        <v>0.1304019564396737</v>
      </c>
      <c r="AN26" s="180">
        <v>0.2260441561397519</v>
      </c>
      <c r="AO26" s="181">
        <v>174</v>
      </c>
      <c r="AP26" s="199">
        <v>2.8558767049091534E-3</v>
      </c>
      <c r="AQ26" s="179">
        <v>4.9504950495049506E-3</v>
      </c>
      <c r="AR26" s="178">
        <v>444</v>
      </c>
      <c r="AS26" s="199">
        <v>7.287409522871633E-3</v>
      </c>
      <c r="AT26" s="180">
        <v>1.2632297712529874E-2</v>
      </c>
    </row>
    <row r="27" spans="3:46" ht="27" thickTop="1" thickBot="1">
      <c r="M27" s="200" t="s">
        <v>247</v>
      </c>
      <c r="N27" s="186">
        <v>53</v>
      </c>
      <c r="O27" s="201">
        <v>9.4255735372576911E-3</v>
      </c>
      <c r="P27" s="202">
        <v>1.6735080517840228E-2</v>
      </c>
      <c r="Q27" s="189">
        <v>348</v>
      </c>
      <c r="R27" s="201">
        <v>6.1888671527654274E-2</v>
      </c>
      <c r="S27" s="203">
        <v>0.1098831701926113</v>
      </c>
      <c r="T27" s="186">
        <v>48</v>
      </c>
      <c r="U27" s="201">
        <v>8.5363684865730032E-3</v>
      </c>
      <c r="V27" s="202">
        <v>1.5156299336911904E-2</v>
      </c>
      <c r="W27" s="189">
        <v>332</v>
      </c>
      <c r="X27" s="201">
        <v>5.9043215365463274E-2</v>
      </c>
      <c r="Y27" s="203">
        <v>0.10483107041364068</v>
      </c>
      <c r="Z27" s="186">
        <v>1498</v>
      </c>
      <c r="AA27" s="201">
        <v>0.2664058331851325</v>
      </c>
      <c r="AB27" s="202">
        <v>0.47300284180612567</v>
      </c>
      <c r="AC27" s="189">
        <v>74</v>
      </c>
      <c r="AD27" s="201">
        <v>1.3160234750133381E-2</v>
      </c>
      <c r="AE27" s="203">
        <v>2.3365961477739186E-2</v>
      </c>
      <c r="AF27" s="186">
        <v>53</v>
      </c>
      <c r="AG27" s="201">
        <v>9.4255735372576911E-3</v>
      </c>
      <c r="AH27" s="202">
        <v>1.6735080517840228E-2</v>
      </c>
      <c r="AI27" s="189">
        <v>20</v>
      </c>
      <c r="AJ27" s="201">
        <v>3.5568202027387516E-3</v>
      </c>
      <c r="AK27" s="203">
        <v>6.3151247237132934E-3</v>
      </c>
      <c r="AL27" s="186">
        <v>678</v>
      </c>
      <c r="AM27" s="201">
        <v>0.12057620487284368</v>
      </c>
      <c r="AN27" s="202">
        <v>0.21408272813388066</v>
      </c>
      <c r="AO27" s="189">
        <v>11</v>
      </c>
      <c r="AP27" s="201">
        <v>1.9562511115063133E-3</v>
      </c>
      <c r="AQ27" s="203">
        <v>3.4733185980423114E-3</v>
      </c>
      <c r="AR27" s="186">
        <v>52</v>
      </c>
      <c r="AS27" s="201">
        <v>9.2477325271207549E-3</v>
      </c>
      <c r="AT27" s="202">
        <v>1.6419324281654563E-2</v>
      </c>
    </row>
    <row r="29" spans="3:46" ht="13.5" thickBot="1"/>
    <row r="30" spans="3:46">
      <c r="N30" s="237" t="s">
        <v>179</v>
      </c>
      <c r="O30" s="238"/>
      <c r="P30" s="239"/>
      <c r="Q30" s="237" t="s">
        <v>180</v>
      </c>
      <c r="R30" s="238"/>
      <c r="S30" s="239"/>
      <c r="T30" s="237" t="s">
        <v>181</v>
      </c>
      <c r="U30" s="238"/>
      <c r="V30" s="239"/>
      <c r="W30" s="237" t="s">
        <v>182</v>
      </c>
      <c r="X30" s="238"/>
      <c r="Y30" s="239"/>
      <c r="Z30" s="237" t="s">
        <v>183</v>
      </c>
      <c r="AA30" s="238"/>
      <c r="AB30" s="239"/>
      <c r="AC30" s="237" t="s">
        <v>184</v>
      </c>
      <c r="AD30" s="238"/>
      <c r="AE30" s="239"/>
      <c r="AF30" s="237" t="s">
        <v>185</v>
      </c>
      <c r="AG30" s="238"/>
      <c r="AH30" s="239"/>
      <c r="AI30" s="237" t="s">
        <v>186</v>
      </c>
      <c r="AJ30" s="238"/>
      <c r="AK30" s="239"/>
    </row>
    <row r="31" spans="3:46" ht="13.5" thickBot="1">
      <c r="N31" s="170" t="s">
        <v>12</v>
      </c>
      <c r="O31" s="171" t="s">
        <v>248</v>
      </c>
      <c r="P31" s="172" t="s">
        <v>249</v>
      </c>
      <c r="Q31" s="170" t="s">
        <v>12</v>
      </c>
      <c r="R31" s="171" t="s">
        <v>248</v>
      </c>
      <c r="S31" s="172" t="s">
        <v>249</v>
      </c>
      <c r="T31" s="171" t="s">
        <v>12</v>
      </c>
      <c r="U31" s="171" t="s">
        <v>248</v>
      </c>
      <c r="V31" s="171" t="s">
        <v>249</v>
      </c>
      <c r="W31" s="170" t="s">
        <v>12</v>
      </c>
      <c r="X31" s="171" t="s">
        <v>248</v>
      </c>
      <c r="Y31" s="172" t="s">
        <v>249</v>
      </c>
      <c r="Z31" s="171" t="s">
        <v>12</v>
      </c>
      <c r="AA31" s="171" t="s">
        <v>248</v>
      </c>
      <c r="AB31" s="171" t="s">
        <v>249</v>
      </c>
      <c r="AC31" s="170" t="s">
        <v>12</v>
      </c>
      <c r="AD31" s="171" t="s">
        <v>248</v>
      </c>
      <c r="AE31" s="172" t="s">
        <v>249</v>
      </c>
      <c r="AF31" s="170" t="s">
        <v>12</v>
      </c>
      <c r="AG31" s="171" t="s">
        <v>248</v>
      </c>
      <c r="AH31" s="172" t="s">
        <v>249</v>
      </c>
      <c r="AI31" s="170" t="s">
        <v>12</v>
      </c>
      <c r="AJ31" s="171" t="s">
        <v>248</v>
      </c>
      <c r="AK31" s="172" t="s">
        <v>249</v>
      </c>
    </row>
    <row r="32" spans="3:46" ht="25.5">
      <c r="M32" s="198" t="s">
        <v>250</v>
      </c>
      <c r="N32" s="198">
        <v>752</v>
      </c>
      <c r="O32" s="204">
        <v>2.0389902659906183E-2</v>
      </c>
      <c r="P32" s="205">
        <v>3.5120493181393611E-2</v>
      </c>
      <c r="Q32" s="206">
        <v>3451</v>
      </c>
      <c r="R32" s="204">
        <v>9.3571215531032245E-2</v>
      </c>
      <c r="S32" s="204">
        <v>0.16117130580982628</v>
      </c>
      <c r="T32" s="198">
        <v>12121</v>
      </c>
      <c r="U32" s="204">
        <v>0.32865160922968467</v>
      </c>
      <c r="V32" s="205">
        <v>0.56608443863254254</v>
      </c>
      <c r="W32" s="206">
        <v>277</v>
      </c>
      <c r="X32" s="204">
        <v>7.5106423361622513E-3</v>
      </c>
      <c r="Y32" s="204">
        <v>1.2936671025593125E-2</v>
      </c>
      <c r="Z32" s="198">
        <v>3421</v>
      </c>
      <c r="AA32" s="204">
        <v>9.2757788563216828E-2</v>
      </c>
      <c r="AB32" s="205">
        <v>0.1597702223052494</v>
      </c>
      <c r="AC32" s="206">
        <v>765</v>
      </c>
      <c r="AD32" s="204">
        <v>2.0742387679292859E-2</v>
      </c>
      <c r="AE32" s="204">
        <v>3.5727629366710256E-2</v>
      </c>
      <c r="AF32" s="198">
        <v>272</v>
      </c>
      <c r="AG32" s="204">
        <v>7.3750711748596836E-3</v>
      </c>
      <c r="AH32" s="205">
        <v>1.2703157108163646E-2</v>
      </c>
      <c r="AI32" s="198">
        <v>353</v>
      </c>
      <c r="AJ32" s="204">
        <v>9.5713239879612801E-3</v>
      </c>
      <c r="AK32" s="205">
        <v>1.6486082570521202E-2</v>
      </c>
    </row>
    <row r="33" spans="13:37" ht="26.25" thickBot="1">
      <c r="M33" s="200" t="s">
        <v>251</v>
      </c>
      <c r="N33" s="186">
        <v>657</v>
      </c>
      <c r="O33" s="203">
        <v>2.3615254663743215E-2</v>
      </c>
      <c r="P33" s="202">
        <v>4.1550720971414115E-2</v>
      </c>
      <c r="Q33" s="189">
        <v>2450</v>
      </c>
      <c r="R33" s="203">
        <v>8.8062974012436651E-2</v>
      </c>
      <c r="S33" s="202">
        <v>0.15494561092840881</v>
      </c>
      <c r="T33" s="186">
        <v>8930</v>
      </c>
      <c r="U33" s="203">
        <v>0.32098055425757521</v>
      </c>
      <c r="V33" s="202">
        <v>0.56476094105742469</v>
      </c>
      <c r="W33" s="189">
        <v>190</v>
      </c>
      <c r="X33" s="203">
        <v>6.8293734948420256E-3</v>
      </c>
      <c r="Y33" s="202">
        <v>1.2016190235264356E-2</v>
      </c>
      <c r="Z33" s="186">
        <v>2558</v>
      </c>
      <c r="AA33" s="203">
        <v>9.1944933683188956E-2</v>
      </c>
      <c r="AB33" s="202">
        <v>0.16177586643055908</v>
      </c>
      <c r="AC33" s="189">
        <v>541</v>
      </c>
      <c r="AD33" s="203">
        <v>1.944574242478703E-2</v>
      </c>
      <c r="AE33" s="202">
        <v>3.4214520617252719E-2</v>
      </c>
      <c r="AF33" s="186">
        <v>204</v>
      </c>
      <c r="AG33" s="203">
        <v>7.3325904891988064E-3</v>
      </c>
      <c r="AH33" s="202">
        <v>1.2901593726283835E-2</v>
      </c>
      <c r="AI33" s="186">
        <v>282</v>
      </c>
      <c r="AJ33" s="203">
        <v>1.0136228029186586E-2</v>
      </c>
      <c r="AK33" s="202">
        <v>1.783455603339236E-2</v>
      </c>
    </row>
  </sheetData>
  <mergeCells count="28">
    <mergeCell ref="AC17:AE17"/>
    <mergeCell ref="AF17:AH17"/>
    <mergeCell ref="AI17:AK17"/>
    <mergeCell ref="B8:B12"/>
    <mergeCell ref="N17:P17"/>
    <mergeCell ref="Q17:S17"/>
    <mergeCell ref="T17:V17"/>
    <mergeCell ref="T24:V24"/>
    <mergeCell ref="W24:Y24"/>
    <mergeCell ref="Z24:AB24"/>
    <mergeCell ref="W17:Y17"/>
    <mergeCell ref="Z17:AB17"/>
    <mergeCell ref="AR24:AT24"/>
    <mergeCell ref="N30:P30"/>
    <mergeCell ref="Q30:S30"/>
    <mergeCell ref="T30:V30"/>
    <mergeCell ref="W30:Y30"/>
    <mergeCell ref="Z30:AB30"/>
    <mergeCell ref="AC30:AE30"/>
    <mergeCell ref="AF30:AH30"/>
    <mergeCell ref="AI30:AK30"/>
    <mergeCell ref="AC24:AE24"/>
    <mergeCell ref="AF24:AH24"/>
    <mergeCell ref="AI24:AK24"/>
    <mergeCell ref="AL24:AN24"/>
    <mergeCell ref="AO24:AQ24"/>
    <mergeCell ref="N24:P24"/>
    <mergeCell ref="Q24:S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CT237"/>
  <sheetViews>
    <sheetView topLeftCell="A130" zoomScaleNormal="100" workbookViewId="0">
      <selection activeCell="AM18" sqref="AM18"/>
    </sheetView>
  </sheetViews>
  <sheetFormatPr baseColWidth="10" defaultColWidth="8" defaultRowHeight="12.75"/>
  <cols>
    <col min="1" max="22" width="8" style="2"/>
    <col min="23" max="23" width="4.625" style="2" bestFit="1" customWidth="1"/>
    <col min="24" max="24" width="14.125" style="2" bestFit="1" customWidth="1"/>
    <col min="25" max="16384" width="8" style="2"/>
  </cols>
  <sheetData>
    <row r="1" spans="1:98">
      <c r="A1" s="2" t="s">
        <v>17</v>
      </c>
      <c r="B1" s="2" t="s">
        <v>18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7</v>
      </c>
      <c r="I1" s="2" t="s">
        <v>8</v>
      </c>
      <c r="J1" s="2" t="s">
        <v>24</v>
      </c>
      <c r="K1" s="2" t="s">
        <v>9</v>
      </c>
      <c r="L1" s="2" t="s">
        <v>25</v>
      </c>
      <c r="M1" s="2" t="s">
        <v>26</v>
      </c>
      <c r="N1" s="2" t="s">
        <v>27</v>
      </c>
      <c r="O1" s="2" t="s">
        <v>28</v>
      </c>
      <c r="P1" s="2" t="s">
        <v>29</v>
      </c>
      <c r="Q1" s="2" t="s">
        <v>30</v>
      </c>
      <c r="R1" s="2" t="s">
        <v>31</v>
      </c>
      <c r="S1" s="2" t="s">
        <v>11</v>
      </c>
      <c r="T1" s="2" t="s">
        <v>32</v>
      </c>
      <c r="U1" s="2" t="s">
        <v>33</v>
      </c>
      <c r="V1" s="2" t="s">
        <v>34</v>
      </c>
      <c r="W1" s="2" t="s">
        <v>35</v>
      </c>
      <c r="X1" s="2" t="s">
        <v>36</v>
      </c>
      <c r="Y1" s="2" t="s">
        <v>37</v>
      </c>
      <c r="Z1" s="2" t="s">
        <v>12</v>
      </c>
      <c r="AA1" s="2" t="s">
        <v>16</v>
      </c>
      <c r="AB1" s="2" t="s">
        <v>14</v>
      </c>
    </row>
    <row r="2" spans="1:98">
      <c r="A2" s="2" t="s">
        <v>38</v>
      </c>
      <c r="B2" s="2" t="s">
        <v>39</v>
      </c>
      <c r="C2" s="2">
        <v>1</v>
      </c>
      <c r="D2" s="2" t="s">
        <v>40</v>
      </c>
      <c r="E2" s="2">
        <v>11</v>
      </c>
      <c r="F2" s="2" t="s">
        <v>41</v>
      </c>
      <c r="G2" s="2">
        <v>1</v>
      </c>
      <c r="H2" s="2">
        <f>IF(SUMIFS(Import!H$2:H$237,Import!$F$2:$F$237,$F2,Import!$G$2:$G$237,$G2)=0,Data_T1!$H2,SUMIFS(Import!H$2:H$237,Import!$F$2:$F$237,$F2,Import!$G$2:$G$237,$G2))</f>
        <v>414</v>
      </c>
      <c r="I2" s="2">
        <f>SUMIFS(Import!I$2:I$237,Import!$F$2:$F$237,$F2,Import!$G$2:$G$237,$G2)</f>
        <v>277</v>
      </c>
      <c r="J2" s="2">
        <f>SUMIFS(Import!J$2:J$237,Import!$F$2:$F$237,$F2,Import!$G$2:$G$237,$G2)</f>
        <v>66.91</v>
      </c>
      <c r="K2" s="2">
        <f>SUMIFS(Import!K$2:K$237,Import!$F$2:$F$237,$F2,Import!$G$2:$G$237,$G2)</f>
        <v>137</v>
      </c>
      <c r="L2" s="2">
        <f>SUMIFS(Import!L$2:L$237,Import!$F$2:$F$237,$F2,Import!$G$2:$G$237,$G2)</f>
        <v>33.090000000000003</v>
      </c>
      <c r="M2" s="2">
        <f>SUMIFS(Import!M$2:M$237,Import!$F$2:$F$237,$F2,Import!$G$2:$G$237,$G2)</f>
        <v>0</v>
      </c>
      <c r="N2" s="2">
        <f>SUMIFS(Import!N$2:N$237,Import!$F$2:$F$237,$F2,Import!$G$2:$G$237,$G2)</f>
        <v>0</v>
      </c>
      <c r="O2" s="2">
        <f>SUMIFS(Import!O$2:O$237,Import!$F$2:$F$237,$F2,Import!$G$2:$G$237,$G2)</f>
        <v>0</v>
      </c>
      <c r="P2" s="2">
        <f>SUMIFS(Import!P$2:P$237,Import!$F$2:$F$237,$F2,Import!$G$2:$G$237,$G2)</f>
        <v>2</v>
      </c>
      <c r="Q2" s="2">
        <f>SUMIFS(Import!Q$2:Q$237,Import!$F$2:$F$237,$F2,Import!$G$2:$G$237,$G2)</f>
        <v>0.48</v>
      </c>
      <c r="R2" s="2">
        <f>SUMIFS(Import!R$2:R$237,Import!$F$2:$F$237,$F2,Import!$G$2:$G$237,$G2)</f>
        <v>1.46</v>
      </c>
      <c r="S2" s="2">
        <f>SUMIFS(Import!S$2:S$237,Import!$F$2:$F$237,$F2,Import!$G$2:$G$237,$G2)</f>
        <v>135</v>
      </c>
      <c r="T2" s="2">
        <f>SUMIFS(Import!T$2:T$237,Import!$F$2:$F$237,$F2,Import!$G$2:$G$237,$G2)</f>
        <v>32.61</v>
      </c>
      <c r="U2" s="2">
        <f>SUMIFS(Import!U$2:U$237,Import!$F$2:$F$237,$F2,Import!$G$2:$G$237,$G2)</f>
        <v>98.54</v>
      </c>
      <c r="V2" s="2">
        <f>SUMIFS(Import!V$2:V$237,Import!$F$2:$F$237,$F2,Import!$G$2:$G$237,$G2)</f>
        <v>1</v>
      </c>
      <c r="W2" s="2" t="str">
        <f t="shared" ref="W2:Y21" si="0">VLOOKUP($C2,Import_Donnees,COLUMN()-2,FALSE)</f>
        <v>M</v>
      </c>
      <c r="X2" s="2" t="str">
        <f t="shared" si="0"/>
        <v>GREIG</v>
      </c>
      <c r="Y2" s="2" t="str">
        <f t="shared" si="0"/>
        <v>Moana</v>
      </c>
      <c r="Z2" s="2">
        <f>SUMIFS(Import!Z$2:Z$237,Import!$F$2:$F$237,$F2,Import!$G$2:$G$237,$G2)</f>
        <v>53</v>
      </c>
      <c r="AA2" s="2">
        <f>SUMIFS(Import!AA$2:AA$237,Import!$F$2:$F$237,$F2,Import!$G$2:$G$237,$G2)</f>
        <v>12.8</v>
      </c>
      <c r="AB2" s="2">
        <f>SUMIFS(Import!AB$2:AB$237,Import!$F$2:$F$237,$F2,Import!$G$2:$G$237,$G2)</f>
        <v>39.26</v>
      </c>
      <c r="AC2" s="2">
        <f>SUMIFS(Import!AC$2:AC$237,Import!$F$2:$F$237,$F2,Import!$G$2:$G$237,$G2)</f>
        <v>2</v>
      </c>
      <c r="AD2" s="2" t="str">
        <f t="shared" ref="AD2:AF21" si="1">VLOOKUP($C2,Import_Donnees,COLUMN()-2,FALSE)</f>
        <v>M</v>
      </c>
      <c r="AE2" s="2" t="str">
        <f t="shared" si="1"/>
        <v>MINARDI</v>
      </c>
      <c r="AF2" s="2" t="str">
        <f t="shared" si="1"/>
        <v>Eric</v>
      </c>
      <c r="AG2" s="2">
        <f>SUMIFS(Import!AG$2:AG$237,Import!$F$2:$F$237,$F2,Import!$G$2:$G$237,$G2)</f>
        <v>0</v>
      </c>
      <c r="AH2" s="2">
        <f>SUMIFS(Import!AH$2:AH$237,Import!$F$2:$F$237,$F2,Import!$G$2:$G$237,$G2)</f>
        <v>0</v>
      </c>
      <c r="AI2" s="2">
        <f>SUMIFS(Import!AI$2:AI$237,Import!$F$2:$F$237,$F2,Import!$G$2:$G$237,$G2)</f>
        <v>0</v>
      </c>
      <c r="AJ2" s="2">
        <f>SUMIFS(Import!AJ$2:AJ$237,Import!$F$2:$F$237,$F2,Import!$G$2:$G$237,$G2)</f>
        <v>3</v>
      </c>
      <c r="AK2" s="2" t="str">
        <f t="shared" ref="AK2:AM21" si="2">VLOOKUP($C2,Import_Donnees,COLUMN()-2,FALSE)</f>
        <v>F</v>
      </c>
      <c r="AL2" s="2" t="str">
        <f t="shared" si="2"/>
        <v>SAGE</v>
      </c>
      <c r="AM2" s="2" t="str">
        <f t="shared" si="2"/>
        <v>Maina</v>
      </c>
      <c r="AN2" s="2">
        <f>SUMIFS(Import!AN$2:AN$237,Import!$F$2:$F$237,$F2,Import!$G$2:$G$237,$G2)</f>
        <v>49</v>
      </c>
      <c r="AO2" s="2">
        <f>SUMIFS(Import!AO$2:AO$237,Import!$F$2:$F$237,$F2,Import!$G$2:$G$237,$G2)</f>
        <v>11.84</v>
      </c>
      <c r="AP2" s="2">
        <f>SUMIFS(Import!AP$2:AP$237,Import!$F$2:$F$237,$F2,Import!$G$2:$G$237,$G2)</f>
        <v>36.299999999999997</v>
      </c>
      <c r="AQ2" s="2">
        <f>SUMIFS(Import!AQ$2:AQ$237,Import!$F$2:$F$237,$F2,Import!$G$2:$G$237,$G2)</f>
        <v>4</v>
      </c>
      <c r="AR2" s="2" t="str">
        <f t="shared" ref="AR2:AT21" si="3">VLOOKUP($C2,Import_Donnees,COLUMN()-2,FALSE)</f>
        <v>M</v>
      </c>
      <c r="AS2" s="2" t="str">
        <f t="shared" si="3"/>
        <v>BRUNEAU</v>
      </c>
      <c r="AT2" s="2" t="str">
        <f t="shared" si="3"/>
        <v>Jean-Marie</v>
      </c>
      <c r="AU2" s="2">
        <f>SUMIFS(Import!AU$2:AU$237,Import!$F$2:$F$237,$F2,Import!$G$2:$G$237,$G2)</f>
        <v>0</v>
      </c>
      <c r="AV2" s="2">
        <f>SUMIFS(Import!AV$2:AV$237,Import!$F$2:$F$237,$F2,Import!$G$2:$G$237,$G2)</f>
        <v>0</v>
      </c>
      <c r="AW2" s="2">
        <f>SUMIFS(Import!AW$2:AW$237,Import!$F$2:$F$237,$F2,Import!$G$2:$G$237,$G2)</f>
        <v>0</v>
      </c>
      <c r="AX2" s="2">
        <f>SUMIFS(Import!AX$2:AX$237,Import!$F$2:$F$237,$F2,Import!$G$2:$G$237,$G2)</f>
        <v>5</v>
      </c>
      <c r="AY2" s="2" t="str">
        <f t="shared" ref="AY2:BA21" si="4">VLOOKUP($C2,Import_Donnees,COLUMN()-2,FALSE)</f>
        <v>M</v>
      </c>
      <c r="AZ2" s="2" t="str">
        <f t="shared" si="4"/>
        <v>RAMEL</v>
      </c>
      <c r="BA2" s="2" t="str">
        <f t="shared" si="4"/>
        <v>Michel</v>
      </c>
      <c r="BB2" s="2">
        <f>SUMIFS(Import!BB$2:BB$237,Import!$F$2:$F$237,$F2,Import!$G$2:$G$237,$G2)</f>
        <v>0</v>
      </c>
      <c r="BC2" s="2">
        <f>SUMIFS(Import!BC$2:BC$237,Import!$F$2:$F$237,$F2,Import!$G$2:$G$237,$G2)</f>
        <v>0</v>
      </c>
      <c r="BD2" s="2">
        <f>SUMIFS(Import!BD$2:BD$237,Import!$F$2:$F$237,$F2,Import!$G$2:$G$237,$G2)</f>
        <v>0</v>
      </c>
      <c r="BE2" s="2">
        <f>SUMIFS(Import!BE$2:BE$237,Import!$F$2:$F$237,$F2,Import!$G$2:$G$237,$G2)</f>
        <v>6</v>
      </c>
      <c r="BF2" s="2" t="str">
        <f t="shared" ref="BF2:BH21" si="5">VLOOKUP($C2,Import_Donnees,COLUMN()-2,FALSE)</f>
        <v>M</v>
      </c>
      <c r="BG2" s="2" t="str">
        <f t="shared" si="5"/>
        <v>NENA</v>
      </c>
      <c r="BH2" s="2" t="str">
        <f t="shared" si="5"/>
        <v>Tauhiti</v>
      </c>
      <c r="BI2" s="2">
        <f>SUMIFS(Import!BI$2:BI$237,Import!$F$2:$F$237,$F2,Import!$G$2:$G$237,$G2)</f>
        <v>3</v>
      </c>
      <c r="BJ2" s="2">
        <f>SUMIFS(Import!BJ$2:BJ$237,Import!$F$2:$F$237,$F2,Import!$G$2:$G$237,$G2)</f>
        <v>0.72</v>
      </c>
      <c r="BK2" s="2">
        <f>SUMIFS(Import!BK$2:BK$237,Import!$F$2:$F$237,$F2,Import!$G$2:$G$237,$G2)</f>
        <v>2.2200000000000002</v>
      </c>
      <c r="BL2" s="2">
        <f>SUMIFS(Import!BL$2:BL$237,Import!$F$2:$F$237,$F2,Import!$G$2:$G$237,$G2)</f>
        <v>7</v>
      </c>
      <c r="BM2" s="2" t="str">
        <f t="shared" ref="BM2:BO21" si="6">VLOOKUP($C2,Import_Donnees,COLUMN()-2,FALSE)</f>
        <v>M</v>
      </c>
      <c r="BN2" s="2" t="str">
        <f t="shared" si="6"/>
        <v>REGURON</v>
      </c>
      <c r="BO2" s="2" t="str">
        <f t="shared" si="6"/>
        <v>Karl</v>
      </c>
      <c r="BP2" s="2">
        <f>SUMIFS(Import!BP$2:BP$237,Import!$F$2:$F$237,$F2,Import!$G$2:$G$237,$G2)</f>
        <v>13</v>
      </c>
      <c r="BQ2" s="2">
        <f>SUMIFS(Import!BQ$2:BQ$237,Import!$F$2:$F$237,$F2,Import!$G$2:$G$237,$G2)</f>
        <v>3.14</v>
      </c>
      <c r="BR2" s="2">
        <f>SUMIFS(Import!BR$2:BR$237,Import!$F$2:$F$237,$F2,Import!$G$2:$G$237,$G2)</f>
        <v>9.6300000000000008</v>
      </c>
      <c r="BS2" s="2">
        <f>SUMIFS(Import!BS$2:BS$237,Import!$F$2:$F$237,$F2,Import!$G$2:$G$237,$G2)</f>
        <v>8</v>
      </c>
      <c r="BT2" s="2" t="str">
        <f t="shared" ref="BT2:BV21" si="7">VLOOKUP($C2,Import_Donnees,COLUMN()-2,FALSE)</f>
        <v>M</v>
      </c>
      <c r="BU2" s="2" t="str">
        <f t="shared" si="7"/>
        <v>TUHEIAVA</v>
      </c>
      <c r="BV2" s="2" t="str">
        <f t="shared" si="7"/>
        <v>Richard, Ariihau</v>
      </c>
      <c r="BW2" s="2">
        <f>SUMIFS(Import!BW$2:BW$237,Import!$F$2:$F$237,$F2,Import!$G$2:$G$237,$G2)</f>
        <v>17</v>
      </c>
      <c r="BX2" s="2">
        <f>SUMIFS(Import!BX$2:BX$237,Import!$F$2:$F$237,$F2,Import!$G$2:$G$237,$G2)</f>
        <v>4.1100000000000003</v>
      </c>
      <c r="BY2" s="2">
        <f>SUMIFS(Import!BY$2:BY$237,Import!$F$2:$F$237,$F2,Import!$G$2:$G$237,$G2)</f>
        <v>12.59</v>
      </c>
      <c r="BZ2" s="2">
        <f>SUMIFS(Import!BZ$2:BZ$237,Import!$F$2:$F$237,$F2,Import!$G$2:$G$237,$G2)</f>
        <v>0</v>
      </c>
      <c r="CA2" s="2">
        <f t="shared" ref="CA2:CC21" si="8">VLOOKUP($C2,Import_Donnees,COLUMN()-2,FALSE)</f>
        <v>0</v>
      </c>
      <c r="CB2" s="2">
        <f t="shared" si="8"/>
        <v>0</v>
      </c>
      <c r="CC2" s="2">
        <f t="shared" si="8"/>
        <v>0</v>
      </c>
      <c r="CD2" s="2">
        <f>SUMIFS(Import!CD$2:CD$237,Import!$F$2:$F$237,$F2,Import!$G$2:$G$237,$G2)</f>
        <v>0</v>
      </c>
      <c r="CE2" s="2">
        <f>SUMIFS(Import!CE$2:CE$237,Import!$F$2:$F$237,$F2,Import!$G$2:$G$237,$G2)</f>
        <v>0</v>
      </c>
      <c r="CF2" s="2">
        <f>SUMIFS(Import!CF$2:CF$237,Import!$F$2:$F$237,$F2,Import!$G$2:$G$237,$G2)</f>
        <v>0</v>
      </c>
      <c r="CG2" s="2">
        <f>SUMIFS(Import!CG$2:CG$237,Import!$F$2:$F$237,$F2,Import!$G$2:$G$237,$G2)</f>
        <v>0</v>
      </c>
      <c r="CH2" s="2">
        <f t="shared" ref="CH2:CJ21" si="9">VLOOKUP($C2,Import_Donnees,COLUMN()-2,FALSE)</f>
        <v>0</v>
      </c>
      <c r="CI2" s="2">
        <f t="shared" si="9"/>
        <v>0</v>
      </c>
      <c r="CJ2" s="2">
        <f t="shared" si="9"/>
        <v>0</v>
      </c>
      <c r="CK2" s="2">
        <f>SUMIFS(Import!CK$2:CK$237,Import!$F$2:$F$237,$F2,Import!$G$2:$G$237,$G2)</f>
        <v>0</v>
      </c>
      <c r="CL2" s="2">
        <f>SUMIFS(Import!CL$2:CL$237,Import!$F$2:$F$237,$F2,Import!$G$2:$G$237,$G2)</f>
        <v>0</v>
      </c>
      <c r="CM2" s="2">
        <f>SUMIFS(Import!CM$2:CM$237,Import!$F$2:$F$237,$F2,Import!$G$2:$G$237,$G2)</f>
        <v>0</v>
      </c>
      <c r="CN2" s="2">
        <f>SUMIFS(Import!CN$2:CN$237,Import!$F$2:$F$237,$F2,Import!$G$2:$G$237,$G2)</f>
        <v>0</v>
      </c>
      <c r="CO2" s="3">
        <f t="shared" ref="CO2:CQ21" si="10">VLOOKUP($C2,Import_Donnees,COLUMN()-2,FALSE)</f>
        <v>0</v>
      </c>
      <c r="CP2" s="3">
        <f t="shared" si="10"/>
        <v>0</v>
      </c>
      <c r="CQ2" s="3">
        <f t="shared" si="10"/>
        <v>0</v>
      </c>
      <c r="CR2" s="2">
        <f>SUMIFS(Import!CR$2:CR$237,Import!$F$2:$F$237,$F2,Import!$G$2:$G$237,$G2)</f>
        <v>0</v>
      </c>
      <c r="CS2" s="2">
        <f>SUMIFS(Import!CS$2:CS$237,Import!$F$2:$F$237,$F2,Import!$G$2:$G$237,$G2)</f>
        <v>0</v>
      </c>
      <c r="CT2" s="2">
        <f>SUMIFS(Import!CT$2:CT$237,Import!$F$2:$F$237,$F2,Import!$G$2:$G$237,$G2)</f>
        <v>0</v>
      </c>
    </row>
    <row r="3" spans="1:98">
      <c r="A3" s="2" t="s">
        <v>38</v>
      </c>
      <c r="B3" s="2" t="s">
        <v>39</v>
      </c>
      <c r="C3" s="2">
        <v>1</v>
      </c>
      <c r="D3" s="2" t="s">
        <v>40</v>
      </c>
      <c r="E3" s="2">
        <v>11</v>
      </c>
      <c r="F3" s="2" t="s">
        <v>41</v>
      </c>
      <c r="G3" s="2">
        <v>2</v>
      </c>
      <c r="H3" s="2">
        <f>IF(SUMIFS(Import!H$2:H$237,Import!$F$2:$F$237,$F3,Import!$G$2:$G$237,$G3)=0,Data_T1!$H3,SUMIFS(Import!H$2:H$237,Import!$F$2:$F$237,$F3,Import!$G$2:$G$237,$G3))</f>
        <v>253</v>
      </c>
      <c r="I3" s="2">
        <f>SUMIFS(Import!I$2:I$237,Import!$F$2:$F$237,$F3,Import!$G$2:$G$237,$G3)</f>
        <v>177</v>
      </c>
      <c r="J3" s="2">
        <f>SUMIFS(Import!J$2:J$237,Import!$F$2:$F$237,$F3,Import!$G$2:$G$237,$G3)</f>
        <v>69.959999999999994</v>
      </c>
      <c r="K3" s="2">
        <f>SUMIFS(Import!K$2:K$237,Import!$F$2:$F$237,$F3,Import!$G$2:$G$237,$G3)</f>
        <v>76</v>
      </c>
      <c r="L3" s="2">
        <f>SUMIFS(Import!L$2:L$237,Import!$F$2:$F$237,$F3,Import!$G$2:$G$237,$G3)</f>
        <v>30.04</v>
      </c>
      <c r="M3" s="2">
        <f>SUMIFS(Import!M$2:M$237,Import!$F$2:$F$237,$F3,Import!$G$2:$G$237,$G3)</f>
        <v>2</v>
      </c>
      <c r="N3" s="2">
        <f>SUMIFS(Import!N$2:N$237,Import!$F$2:$F$237,$F3,Import!$G$2:$G$237,$G3)</f>
        <v>0.79</v>
      </c>
      <c r="O3" s="2">
        <f>SUMIFS(Import!O$2:O$237,Import!$F$2:$F$237,$F3,Import!$G$2:$G$237,$G3)</f>
        <v>2.63</v>
      </c>
      <c r="P3" s="2">
        <f>SUMIFS(Import!P$2:P$237,Import!$F$2:$F$237,$F3,Import!$G$2:$G$237,$G3)</f>
        <v>0</v>
      </c>
      <c r="Q3" s="2">
        <f>SUMIFS(Import!Q$2:Q$237,Import!$F$2:$F$237,$F3,Import!$G$2:$G$237,$G3)</f>
        <v>0</v>
      </c>
      <c r="R3" s="2">
        <f>SUMIFS(Import!R$2:R$237,Import!$F$2:$F$237,$F3,Import!$G$2:$G$237,$G3)</f>
        <v>0</v>
      </c>
      <c r="S3" s="2">
        <f>SUMIFS(Import!S$2:S$237,Import!$F$2:$F$237,$F3,Import!$G$2:$G$237,$G3)</f>
        <v>74</v>
      </c>
      <c r="T3" s="2">
        <f>SUMIFS(Import!T$2:T$237,Import!$F$2:$F$237,$F3,Import!$G$2:$G$237,$G3)</f>
        <v>29.25</v>
      </c>
      <c r="U3" s="2">
        <f>SUMIFS(Import!U$2:U$237,Import!$F$2:$F$237,$F3,Import!$G$2:$G$237,$G3)</f>
        <v>97.37</v>
      </c>
      <c r="V3" s="2">
        <f>SUMIFS(Import!V$2:V$237,Import!$F$2:$F$237,$F3,Import!$G$2:$G$237,$G3)</f>
        <v>1</v>
      </c>
      <c r="W3" s="2" t="str">
        <f t="shared" si="0"/>
        <v>M</v>
      </c>
      <c r="X3" s="2" t="str">
        <f t="shared" si="0"/>
        <v>GREIG</v>
      </c>
      <c r="Y3" s="2" t="str">
        <f t="shared" si="0"/>
        <v>Moana</v>
      </c>
      <c r="Z3" s="2">
        <f>SUMIFS(Import!Z$2:Z$237,Import!$F$2:$F$237,$F3,Import!$G$2:$G$237,$G3)</f>
        <v>11</v>
      </c>
      <c r="AA3" s="2">
        <f>SUMIFS(Import!AA$2:AA$237,Import!$F$2:$F$237,$F3,Import!$G$2:$G$237,$G3)</f>
        <v>4.3499999999999996</v>
      </c>
      <c r="AB3" s="2">
        <f>SUMIFS(Import!AB$2:AB$237,Import!$F$2:$F$237,$F3,Import!$G$2:$G$237,$G3)</f>
        <v>14.86</v>
      </c>
      <c r="AC3" s="2">
        <f>SUMIFS(Import!AC$2:AC$237,Import!$F$2:$F$237,$F3,Import!$G$2:$G$237,$G3)</f>
        <v>2</v>
      </c>
      <c r="AD3" s="2" t="str">
        <f t="shared" si="1"/>
        <v>M</v>
      </c>
      <c r="AE3" s="2" t="str">
        <f t="shared" si="1"/>
        <v>MINARDI</v>
      </c>
      <c r="AF3" s="2" t="str">
        <f t="shared" si="1"/>
        <v>Eric</v>
      </c>
      <c r="AG3" s="2">
        <f>SUMIFS(Import!AG$2:AG$237,Import!$F$2:$F$237,$F3,Import!$G$2:$G$237,$G3)</f>
        <v>0</v>
      </c>
      <c r="AH3" s="2">
        <f>SUMIFS(Import!AH$2:AH$237,Import!$F$2:$F$237,$F3,Import!$G$2:$G$237,$G3)</f>
        <v>0</v>
      </c>
      <c r="AI3" s="2">
        <f>SUMIFS(Import!AI$2:AI$237,Import!$F$2:$F$237,$F3,Import!$G$2:$G$237,$G3)</f>
        <v>0</v>
      </c>
      <c r="AJ3" s="2">
        <f>SUMIFS(Import!AJ$2:AJ$237,Import!$F$2:$F$237,$F3,Import!$G$2:$G$237,$G3)</f>
        <v>3</v>
      </c>
      <c r="AK3" s="2" t="str">
        <f t="shared" si="2"/>
        <v>F</v>
      </c>
      <c r="AL3" s="2" t="str">
        <f t="shared" si="2"/>
        <v>SAGE</v>
      </c>
      <c r="AM3" s="2" t="str">
        <f t="shared" si="2"/>
        <v>Maina</v>
      </c>
      <c r="AN3" s="2">
        <f>SUMIFS(Import!AN$2:AN$237,Import!$F$2:$F$237,$F3,Import!$G$2:$G$237,$G3)</f>
        <v>42</v>
      </c>
      <c r="AO3" s="2">
        <f>SUMIFS(Import!AO$2:AO$237,Import!$F$2:$F$237,$F3,Import!$G$2:$G$237,$G3)</f>
        <v>16.600000000000001</v>
      </c>
      <c r="AP3" s="2">
        <f>SUMIFS(Import!AP$2:AP$237,Import!$F$2:$F$237,$F3,Import!$G$2:$G$237,$G3)</f>
        <v>56.76</v>
      </c>
      <c r="AQ3" s="2">
        <f>SUMIFS(Import!AQ$2:AQ$237,Import!$F$2:$F$237,$F3,Import!$G$2:$G$237,$G3)</f>
        <v>4</v>
      </c>
      <c r="AR3" s="2" t="str">
        <f t="shared" si="3"/>
        <v>M</v>
      </c>
      <c r="AS3" s="2" t="str">
        <f t="shared" si="3"/>
        <v>BRUNEAU</v>
      </c>
      <c r="AT3" s="2" t="str">
        <f t="shared" si="3"/>
        <v>Jean-Marie</v>
      </c>
      <c r="AU3" s="2">
        <f>SUMIFS(Import!AU$2:AU$237,Import!$F$2:$F$237,$F3,Import!$G$2:$G$237,$G3)</f>
        <v>0</v>
      </c>
      <c r="AV3" s="2">
        <f>SUMIFS(Import!AV$2:AV$237,Import!$F$2:$F$237,$F3,Import!$G$2:$G$237,$G3)</f>
        <v>0</v>
      </c>
      <c r="AW3" s="2">
        <f>SUMIFS(Import!AW$2:AW$237,Import!$F$2:$F$237,$F3,Import!$G$2:$G$237,$G3)</f>
        <v>0</v>
      </c>
      <c r="AX3" s="2">
        <f>SUMIFS(Import!AX$2:AX$237,Import!$F$2:$F$237,$F3,Import!$G$2:$G$237,$G3)</f>
        <v>5</v>
      </c>
      <c r="AY3" s="2" t="str">
        <f t="shared" si="4"/>
        <v>M</v>
      </c>
      <c r="AZ3" s="2" t="str">
        <f t="shared" si="4"/>
        <v>RAMEL</v>
      </c>
      <c r="BA3" s="2" t="str">
        <f t="shared" si="4"/>
        <v>Michel</v>
      </c>
      <c r="BB3" s="2">
        <f>SUMIFS(Import!BB$2:BB$237,Import!$F$2:$F$237,$F3,Import!$G$2:$G$237,$G3)</f>
        <v>0</v>
      </c>
      <c r="BC3" s="2">
        <f>SUMIFS(Import!BC$2:BC$237,Import!$F$2:$F$237,$F3,Import!$G$2:$G$237,$G3)</f>
        <v>0</v>
      </c>
      <c r="BD3" s="2">
        <f>SUMIFS(Import!BD$2:BD$237,Import!$F$2:$F$237,$F3,Import!$G$2:$G$237,$G3)</f>
        <v>0</v>
      </c>
      <c r="BE3" s="2">
        <f>SUMIFS(Import!BE$2:BE$237,Import!$F$2:$F$237,$F3,Import!$G$2:$G$237,$G3)</f>
        <v>6</v>
      </c>
      <c r="BF3" s="2" t="str">
        <f t="shared" si="5"/>
        <v>M</v>
      </c>
      <c r="BG3" s="2" t="str">
        <f t="shared" si="5"/>
        <v>NENA</v>
      </c>
      <c r="BH3" s="2" t="str">
        <f t="shared" si="5"/>
        <v>Tauhiti</v>
      </c>
      <c r="BI3" s="2">
        <f>SUMIFS(Import!BI$2:BI$237,Import!$F$2:$F$237,$F3,Import!$G$2:$G$237,$G3)</f>
        <v>2</v>
      </c>
      <c r="BJ3" s="2">
        <f>SUMIFS(Import!BJ$2:BJ$237,Import!$F$2:$F$237,$F3,Import!$G$2:$G$237,$G3)</f>
        <v>0.79</v>
      </c>
      <c r="BK3" s="2">
        <f>SUMIFS(Import!BK$2:BK$237,Import!$F$2:$F$237,$F3,Import!$G$2:$G$237,$G3)</f>
        <v>2.7</v>
      </c>
      <c r="BL3" s="2">
        <f>SUMIFS(Import!BL$2:BL$237,Import!$F$2:$F$237,$F3,Import!$G$2:$G$237,$G3)</f>
        <v>7</v>
      </c>
      <c r="BM3" s="2" t="str">
        <f t="shared" si="6"/>
        <v>M</v>
      </c>
      <c r="BN3" s="2" t="str">
        <f t="shared" si="6"/>
        <v>REGURON</v>
      </c>
      <c r="BO3" s="2" t="str">
        <f t="shared" si="6"/>
        <v>Karl</v>
      </c>
      <c r="BP3" s="2">
        <f>SUMIFS(Import!BP$2:BP$237,Import!$F$2:$F$237,$F3,Import!$G$2:$G$237,$G3)</f>
        <v>12</v>
      </c>
      <c r="BQ3" s="2">
        <f>SUMIFS(Import!BQ$2:BQ$237,Import!$F$2:$F$237,$F3,Import!$G$2:$G$237,$G3)</f>
        <v>4.74</v>
      </c>
      <c r="BR3" s="2">
        <f>SUMIFS(Import!BR$2:BR$237,Import!$F$2:$F$237,$F3,Import!$G$2:$G$237,$G3)</f>
        <v>16.22</v>
      </c>
      <c r="BS3" s="2">
        <f>SUMIFS(Import!BS$2:BS$237,Import!$F$2:$F$237,$F3,Import!$G$2:$G$237,$G3)</f>
        <v>8</v>
      </c>
      <c r="BT3" s="2" t="str">
        <f t="shared" si="7"/>
        <v>M</v>
      </c>
      <c r="BU3" s="2" t="str">
        <f t="shared" si="7"/>
        <v>TUHEIAVA</v>
      </c>
      <c r="BV3" s="2" t="str">
        <f t="shared" si="7"/>
        <v>Richard, Ariihau</v>
      </c>
      <c r="BW3" s="2">
        <f>SUMIFS(Import!BW$2:BW$237,Import!$F$2:$F$237,$F3,Import!$G$2:$G$237,$G3)</f>
        <v>7</v>
      </c>
      <c r="BX3" s="2">
        <f>SUMIFS(Import!BX$2:BX$237,Import!$F$2:$F$237,$F3,Import!$G$2:$G$237,$G3)</f>
        <v>2.77</v>
      </c>
      <c r="BY3" s="2">
        <f>SUMIFS(Import!BY$2:BY$237,Import!$F$2:$F$237,$F3,Import!$G$2:$G$237,$G3)</f>
        <v>9.4600000000000009</v>
      </c>
      <c r="BZ3" s="2">
        <f>SUMIFS(Import!BZ$2:BZ$237,Import!$F$2:$F$237,$F3,Import!$G$2:$G$237,$G3)</f>
        <v>0</v>
      </c>
      <c r="CA3" s="2">
        <f t="shared" si="8"/>
        <v>0</v>
      </c>
      <c r="CB3" s="2">
        <f t="shared" si="8"/>
        <v>0</v>
      </c>
      <c r="CC3" s="2">
        <f t="shared" si="8"/>
        <v>0</v>
      </c>
      <c r="CD3" s="2">
        <f>SUMIFS(Import!CD$2:CD$237,Import!$F$2:$F$237,$F3,Import!$G$2:$G$237,$G3)</f>
        <v>0</v>
      </c>
      <c r="CE3" s="2">
        <f>SUMIFS(Import!CE$2:CE$237,Import!$F$2:$F$237,$F3,Import!$G$2:$G$237,$G3)</f>
        <v>0</v>
      </c>
      <c r="CF3" s="2">
        <f>SUMIFS(Import!CF$2:CF$237,Import!$F$2:$F$237,$F3,Import!$G$2:$G$237,$G3)</f>
        <v>0</v>
      </c>
      <c r="CG3" s="2">
        <f>SUMIFS(Import!CG$2:CG$237,Import!$F$2:$F$237,$F3,Import!$G$2:$G$237,$G3)</f>
        <v>0</v>
      </c>
      <c r="CH3" s="2">
        <f t="shared" si="9"/>
        <v>0</v>
      </c>
      <c r="CI3" s="2">
        <f t="shared" si="9"/>
        <v>0</v>
      </c>
      <c r="CJ3" s="2">
        <f t="shared" si="9"/>
        <v>0</v>
      </c>
      <c r="CK3" s="2">
        <f>SUMIFS(Import!CK$2:CK$237,Import!$F$2:$F$237,$F3,Import!$G$2:$G$237,$G3)</f>
        <v>0</v>
      </c>
      <c r="CL3" s="2">
        <f>SUMIFS(Import!CL$2:CL$237,Import!$F$2:$F$237,$F3,Import!$G$2:$G$237,$G3)</f>
        <v>0</v>
      </c>
      <c r="CM3" s="2">
        <f>SUMIFS(Import!CM$2:CM$237,Import!$F$2:$F$237,$F3,Import!$G$2:$G$237,$G3)</f>
        <v>0</v>
      </c>
      <c r="CN3" s="2">
        <f>SUMIFS(Import!CN$2:CN$237,Import!$F$2:$F$237,$F3,Import!$G$2:$G$237,$G3)</f>
        <v>0</v>
      </c>
      <c r="CO3" s="3">
        <f t="shared" si="10"/>
        <v>0</v>
      </c>
      <c r="CP3" s="3">
        <f t="shared" si="10"/>
        <v>0</v>
      </c>
      <c r="CQ3" s="3">
        <f t="shared" si="10"/>
        <v>0</v>
      </c>
      <c r="CR3" s="2">
        <f>SUMIFS(Import!CR$2:CR$237,Import!$F$2:$F$237,$F3,Import!$G$2:$G$237,$G3)</f>
        <v>0</v>
      </c>
      <c r="CS3" s="2">
        <f>SUMIFS(Import!CS$2:CS$237,Import!$F$2:$F$237,$F3,Import!$G$2:$G$237,$G3)</f>
        <v>0</v>
      </c>
      <c r="CT3" s="2">
        <f>SUMIFS(Import!CT$2:CT$237,Import!$F$2:$F$237,$F3,Import!$G$2:$G$237,$G3)</f>
        <v>0</v>
      </c>
    </row>
    <row r="4" spans="1:98">
      <c r="A4" s="2" t="s">
        <v>38</v>
      </c>
      <c r="B4" s="2" t="s">
        <v>39</v>
      </c>
      <c r="C4" s="2">
        <v>1</v>
      </c>
      <c r="D4" s="2" t="s">
        <v>40</v>
      </c>
      <c r="E4" s="2">
        <v>12</v>
      </c>
      <c r="F4" s="2" t="s">
        <v>42</v>
      </c>
      <c r="G4" s="2">
        <v>1</v>
      </c>
      <c r="H4" s="2">
        <f>IF(SUMIFS(Import!H$2:H$237,Import!$F$2:$F$237,$F4,Import!$G$2:$G$237,$G4)=0,Data_T1!$H4,SUMIFS(Import!H$2:H$237,Import!$F$2:$F$237,$F4,Import!$G$2:$G$237,$G4))</f>
        <v>1166</v>
      </c>
      <c r="I4" s="2">
        <f>SUMIFS(Import!I$2:I$237,Import!$F$2:$F$237,$F4,Import!$G$2:$G$237,$G4)</f>
        <v>816</v>
      </c>
      <c r="J4" s="2">
        <f>SUMIFS(Import!J$2:J$237,Import!$F$2:$F$237,$F4,Import!$G$2:$G$237,$G4)</f>
        <v>69.98</v>
      </c>
      <c r="K4" s="2">
        <f>SUMIFS(Import!K$2:K$237,Import!$F$2:$F$237,$F4,Import!$G$2:$G$237,$G4)</f>
        <v>350</v>
      </c>
      <c r="L4" s="2">
        <f>SUMIFS(Import!L$2:L$237,Import!$F$2:$F$237,$F4,Import!$G$2:$G$237,$G4)</f>
        <v>30.02</v>
      </c>
      <c r="M4" s="2">
        <f>SUMIFS(Import!M$2:M$237,Import!$F$2:$F$237,$F4,Import!$G$2:$G$237,$G4)</f>
        <v>7</v>
      </c>
      <c r="N4" s="2">
        <f>SUMIFS(Import!N$2:N$237,Import!$F$2:$F$237,$F4,Import!$G$2:$G$237,$G4)</f>
        <v>0.6</v>
      </c>
      <c r="O4" s="2">
        <f>SUMIFS(Import!O$2:O$237,Import!$F$2:$F$237,$F4,Import!$G$2:$G$237,$G4)</f>
        <v>2</v>
      </c>
      <c r="P4" s="2">
        <f>SUMIFS(Import!P$2:P$237,Import!$F$2:$F$237,$F4,Import!$G$2:$G$237,$G4)</f>
        <v>4</v>
      </c>
      <c r="Q4" s="2">
        <f>SUMIFS(Import!Q$2:Q$237,Import!$F$2:$F$237,$F4,Import!$G$2:$G$237,$G4)</f>
        <v>0.34</v>
      </c>
      <c r="R4" s="2">
        <f>SUMIFS(Import!R$2:R$237,Import!$F$2:$F$237,$F4,Import!$G$2:$G$237,$G4)</f>
        <v>1.1399999999999999</v>
      </c>
      <c r="S4" s="2">
        <f>SUMIFS(Import!S$2:S$237,Import!$F$2:$F$237,$F4,Import!$G$2:$G$237,$G4)</f>
        <v>339</v>
      </c>
      <c r="T4" s="2">
        <f>SUMIFS(Import!T$2:T$237,Import!$F$2:$F$237,$F4,Import!$G$2:$G$237,$G4)</f>
        <v>29.07</v>
      </c>
      <c r="U4" s="2">
        <f>SUMIFS(Import!U$2:U$237,Import!$F$2:$F$237,$F4,Import!$G$2:$G$237,$G4)</f>
        <v>96.86</v>
      </c>
      <c r="V4" s="2">
        <f>SUMIFS(Import!V$2:V$237,Import!$F$2:$F$237,$F4,Import!$G$2:$G$237,$G4)</f>
        <v>1</v>
      </c>
      <c r="W4" s="2" t="str">
        <f t="shared" si="0"/>
        <v>M</v>
      </c>
      <c r="X4" s="2" t="str">
        <f t="shared" si="0"/>
        <v>GREIG</v>
      </c>
      <c r="Y4" s="2" t="str">
        <f t="shared" si="0"/>
        <v>Moana</v>
      </c>
      <c r="Z4" s="2">
        <f>SUMIFS(Import!Z$2:Z$237,Import!$F$2:$F$237,$F4,Import!$G$2:$G$237,$G4)</f>
        <v>59</v>
      </c>
      <c r="AA4" s="2">
        <f>SUMIFS(Import!AA$2:AA$237,Import!$F$2:$F$237,$F4,Import!$G$2:$G$237,$G4)</f>
        <v>5.0599999999999996</v>
      </c>
      <c r="AB4" s="2">
        <f>SUMIFS(Import!AB$2:AB$237,Import!$F$2:$F$237,$F4,Import!$G$2:$G$237,$G4)</f>
        <v>17.399999999999999</v>
      </c>
      <c r="AC4" s="2">
        <f>SUMIFS(Import!AC$2:AC$237,Import!$F$2:$F$237,$F4,Import!$G$2:$G$237,$G4)</f>
        <v>2</v>
      </c>
      <c r="AD4" s="2" t="str">
        <f t="shared" si="1"/>
        <v>M</v>
      </c>
      <c r="AE4" s="2" t="str">
        <f t="shared" si="1"/>
        <v>MINARDI</v>
      </c>
      <c r="AF4" s="2" t="str">
        <f t="shared" si="1"/>
        <v>Eric</v>
      </c>
      <c r="AG4" s="2">
        <f>SUMIFS(Import!AG$2:AG$237,Import!$F$2:$F$237,$F4,Import!$G$2:$G$237,$G4)</f>
        <v>10</v>
      </c>
      <c r="AH4" s="2">
        <f>SUMIFS(Import!AH$2:AH$237,Import!$F$2:$F$237,$F4,Import!$G$2:$G$237,$G4)</f>
        <v>0.86</v>
      </c>
      <c r="AI4" s="2">
        <f>SUMIFS(Import!AI$2:AI$237,Import!$F$2:$F$237,$F4,Import!$G$2:$G$237,$G4)</f>
        <v>2.95</v>
      </c>
      <c r="AJ4" s="2">
        <f>SUMIFS(Import!AJ$2:AJ$237,Import!$F$2:$F$237,$F4,Import!$G$2:$G$237,$G4)</f>
        <v>3</v>
      </c>
      <c r="AK4" s="2" t="str">
        <f t="shared" si="2"/>
        <v>F</v>
      </c>
      <c r="AL4" s="2" t="str">
        <f t="shared" si="2"/>
        <v>SAGE</v>
      </c>
      <c r="AM4" s="2" t="str">
        <f t="shared" si="2"/>
        <v>Maina</v>
      </c>
      <c r="AN4" s="2">
        <f>SUMIFS(Import!AN$2:AN$237,Import!$F$2:$F$237,$F4,Import!$G$2:$G$237,$G4)</f>
        <v>177</v>
      </c>
      <c r="AO4" s="2">
        <f>SUMIFS(Import!AO$2:AO$237,Import!$F$2:$F$237,$F4,Import!$G$2:$G$237,$G4)</f>
        <v>15.18</v>
      </c>
      <c r="AP4" s="2">
        <f>SUMIFS(Import!AP$2:AP$237,Import!$F$2:$F$237,$F4,Import!$G$2:$G$237,$G4)</f>
        <v>52.21</v>
      </c>
      <c r="AQ4" s="2">
        <f>SUMIFS(Import!AQ$2:AQ$237,Import!$F$2:$F$237,$F4,Import!$G$2:$G$237,$G4)</f>
        <v>4</v>
      </c>
      <c r="AR4" s="2" t="str">
        <f t="shared" si="3"/>
        <v>M</v>
      </c>
      <c r="AS4" s="2" t="str">
        <f t="shared" si="3"/>
        <v>BRUNEAU</v>
      </c>
      <c r="AT4" s="2" t="str">
        <f t="shared" si="3"/>
        <v>Jean-Marie</v>
      </c>
      <c r="AU4" s="2">
        <f>SUMIFS(Import!AU$2:AU$237,Import!$F$2:$F$237,$F4,Import!$G$2:$G$237,$G4)</f>
        <v>17</v>
      </c>
      <c r="AV4" s="2">
        <f>SUMIFS(Import!AV$2:AV$237,Import!$F$2:$F$237,$F4,Import!$G$2:$G$237,$G4)</f>
        <v>1.46</v>
      </c>
      <c r="AW4" s="2">
        <f>SUMIFS(Import!AW$2:AW$237,Import!$F$2:$F$237,$F4,Import!$G$2:$G$237,$G4)</f>
        <v>5.01</v>
      </c>
      <c r="AX4" s="2">
        <f>SUMIFS(Import!AX$2:AX$237,Import!$F$2:$F$237,$F4,Import!$G$2:$G$237,$G4)</f>
        <v>5</v>
      </c>
      <c r="AY4" s="2" t="str">
        <f t="shared" si="4"/>
        <v>M</v>
      </c>
      <c r="AZ4" s="2" t="str">
        <f t="shared" si="4"/>
        <v>RAMEL</v>
      </c>
      <c r="BA4" s="2" t="str">
        <f t="shared" si="4"/>
        <v>Michel</v>
      </c>
      <c r="BB4" s="2">
        <f>SUMIFS(Import!BB$2:BB$237,Import!$F$2:$F$237,$F4,Import!$G$2:$G$237,$G4)</f>
        <v>3</v>
      </c>
      <c r="BC4" s="2">
        <f>SUMIFS(Import!BC$2:BC$237,Import!$F$2:$F$237,$F4,Import!$G$2:$G$237,$G4)</f>
        <v>0.26</v>
      </c>
      <c r="BD4" s="2">
        <f>SUMIFS(Import!BD$2:BD$237,Import!$F$2:$F$237,$F4,Import!$G$2:$G$237,$G4)</f>
        <v>0.88</v>
      </c>
      <c r="BE4" s="2">
        <f>SUMIFS(Import!BE$2:BE$237,Import!$F$2:$F$237,$F4,Import!$G$2:$G$237,$G4)</f>
        <v>6</v>
      </c>
      <c r="BF4" s="2" t="str">
        <f t="shared" si="5"/>
        <v>M</v>
      </c>
      <c r="BG4" s="2" t="str">
        <f t="shared" si="5"/>
        <v>NENA</v>
      </c>
      <c r="BH4" s="2" t="str">
        <f t="shared" si="5"/>
        <v>Tauhiti</v>
      </c>
      <c r="BI4" s="2">
        <f>SUMIFS(Import!BI$2:BI$237,Import!$F$2:$F$237,$F4,Import!$G$2:$G$237,$G4)</f>
        <v>17</v>
      </c>
      <c r="BJ4" s="2">
        <f>SUMIFS(Import!BJ$2:BJ$237,Import!$F$2:$F$237,$F4,Import!$G$2:$G$237,$G4)</f>
        <v>1.46</v>
      </c>
      <c r="BK4" s="2">
        <f>SUMIFS(Import!BK$2:BK$237,Import!$F$2:$F$237,$F4,Import!$G$2:$G$237,$G4)</f>
        <v>5.01</v>
      </c>
      <c r="BL4" s="2">
        <f>SUMIFS(Import!BL$2:BL$237,Import!$F$2:$F$237,$F4,Import!$G$2:$G$237,$G4)</f>
        <v>7</v>
      </c>
      <c r="BM4" s="2" t="str">
        <f t="shared" si="6"/>
        <v>M</v>
      </c>
      <c r="BN4" s="2" t="str">
        <f t="shared" si="6"/>
        <v>REGURON</v>
      </c>
      <c r="BO4" s="2" t="str">
        <f t="shared" si="6"/>
        <v>Karl</v>
      </c>
      <c r="BP4" s="2">
        <f>SUMIFS(Import!BP$2:BP$237,Import!$F$2:$F$237,$F4,Import!$G$2:$G$237,$G4)</f>
        <v>13</v>
      </c>
      <c r="BQ4" s="2">
        <f>SUMIFS(Import!BQ$2:BQ$237,Import!$F$2:$F$237,$F4,Import!$G$2:$G$237,$G4)</f>
        <v>1.1100000000000001</v>
      </c>
      <c r="BR4" s="2">
        <f>SUMIFS(Import!BR$2:BR$237,Import!$F$2:$F$237,$F4,Import!$G$2:$G$237,$G4)</f>
        <v>3.83</v>
      </c>
      <c r="BS4" s="2">
        <f>SUMIFS(Import!BS$2:BS$237,Import!$F$2:$F$237,$F4,Import!$G$2:$G$237,$G4)</f>
        <v>8</v>
      </c>
      <c r="BT4" s="2" t="str">
        <f t="shared" si="7"/>
        <v>M</v>
      </c>
      <c r="BU4" s="2" t="str">
        <f t="shared" si="7"/>
        <v>TUHEIAVA</v>
      </c>
      <c r="BV4" s="2" t="str">
        <f t="shared" si="7"/>
        <v>Richard, Ariihau</v>
      </c>
      <c r="BW4" s="2">
        <f>SUMIFS(Import!BW$2:BW$237,Import!$F$2:$F$237,$F4,Import!$G$2:$G$237,$G4)</f>
        <v>43</v>
      </c>
      <c r="BX4" s="2">
        <f>SUMIFS(Import!BX$2:BX$237,Import!$F$2:$F$237,$F4,Import!$G$2:$G$237,$G4)</f>
        <v>3.69</v>
      </c>
      <c r="BY4" s="2">
        <f>SUMIFS(Import!BY$2:BY$237,Import!$F$2:$F$237,$F4,Import!$G$2:$G$237,$G4)</f>
        <v>12.68</v>
      </c>
      <c r="BZ4" s="2">
        <f>SUMIFS(Import!BZ$2:BZ$237,Import!$F$2:$F$237,$F4,Import!$G$2:$G$237,$G4)</f>
        <v>0</v>
      </c>
      <c r="CA4" s="2">
        <f t="shared" si="8"/>
        <v>0</v>
      </c>
      <c r="CB4" s="2">
        <f t="shared" si="8"/>
        <v>0</v>
      </c>
      <c r="CC4" s="2">
        <f t="shared" si="8"/>
        <v>0</v>
      </c>
      <c r="CD4" s="2">
        <f>SUMIFS(Import!CD$2:CD$237,Import!$F$2:$F$237,$F4,Import!$G$2:$G$237,$G4)</f>
        <v>0</v>
      </c>
      <c r="CE4" s="2">
        <f>SUMIFS(Import!CE$2:CE$237,Import!$F$2:$F$237,$F4,Import!$G$2:$G$237,$G4)</f>
        <v>0</v>
      </c>
      <c r="CF4" s="2">
        <f>SUMIFS(Import!CF$2:CF$237,Import!$F$2:$F$237,$F4,Import!$G$2:$G$237,$G4)</f>
        <v>0</v>
      </c>
      <c r="CG4" s="2">
        <f>SUMIFS(Import!CG$2:CG$237,Import!$F$2:$F$237,$F4,Import!$G$2:$G$237,$G4)</f>
        <v>0</v>
      </c>
      <c r="CH4" s="2">
        <f t="shared" si="9"/>
        <v>0</v>
      </c>
      <c r="CI4" s="2">
        <f t="shared" si="9"/>
        <v>0</v>
      </c>
      <c r="CJ4" s="2">
        <f t="shared" si="9"/>
        <v>0</v>
      </c>
      <c r="CK4" s="2">
        <f>SUMIFS(Import!CK$2:CK$237,Import!$F$2:$F$237,$F4,Import!$G$2:$G$237,$G4)</f>
        <v>0</v>
      </c>
      <c r="CL4" s="2">
        <f>SUMIFS(Import!CL$2:CL$237,Import!$F$2:$F$237,$F4,Import!$G$2:$G$237,$G4)</f>
        <v>0</v>
      </c>
      <c r="CM4" s="2">
        <f>SUMIFS(Import!CM$2:CM$237,Import!$F$2:$F$237,$F4,Import!$G$2:$G$237,$G4)</f>
        <v>0</v>
      </c>
      <c r="CN4" s="2">
        <f>SUMIFS(Import!CN$2:CN$237,Import!$F$2:$F$237,$F4,Import!$G$2:$G$237,$G4)</f>
        <v>0</v>
      </c>
      <c r="CO4" s="3">
        <f t="shared" si="10"/>
        <v>0</v>
      </c>
      <c r="CP4" s="3">
        <f t="shared" si="10"/>
        <v>0</v>
      </c>
      <c r="CQ4" s="3">
        <f t="shared" si="10"/>
        <v>0</v>
      </c>
      <c r="CR4" s="2">
        <f>SUMIFS(Import!CR$2:CR$237,Import!$F$2:$F$237,$F4,Import!$G$2:$G$237,$G4)</f>
        <v>0</v>
      </c>
      <c r="CS4" s="2">
        <f>SUMIFS(Import!CS$2:CS$237,Import!$F$2:$F$237,$F4,Import!$G$2:$G$237,$G4)</f>
        <v>0</v>
      </c>
      <c r="CT4" s="2">
        <f>SUMIFS(Import!CT$2:CT$237,Import!$F$2:$F$237,$F4,Import!$G$2:$G$237,$G4)</f>
        <v>0</v>
      </c>
    </row>
    <row r="5" spans="1:98">
      <c r="A5" s="2" t="s">
        <v>38</v>
      </c>
      <c r="B5" s="2" t="s">
        <v>39</v>
      </c>
      <c r="C5" s="2">
        <v>1</v>
      </c>
      <c r="D5" s="2" t="s">
        <v>40</v>
      </c>
      <c r="E5" s="2">
        <v>12</v>
      </c>
      <c r="F5" s="2" t="s">
        <v>42</v>
      </c>
      <c r="G5" s="2">
        <v>2</v>
      </c>
      <c r="H5" s="2">
        <f>IF(SUMIFS(Import!H$2:H$237,Import!$F$2:$F$237,$F5,Import!$G$2:$G$237,$G5)=0,Data_T1!$H5,SUMIFS(Import!H$2:H$237,Import!$F$2:$F$237,$F5,Import!$G$2:$G$237,$G5))</f>
        <v>1413</v>
      </c>
      <c r="I5" s="2">
        <f>SUMIFS(Import!I$2:I$237,Import!$F$2:$F$237,$F5,Import!$G$2:$G$237,$G5)</f>
        <v>963</v>
      </c>
      <c r="J5" s="2">
        <f>SUMIFS(Import!J$2:J$237,Import!$F$2:$F$237,$F5,Import!$G$2:$G$237,$G5)</f>
        <v>68.150000000000006</v>
      </c>
      <c r="K5" s="2">
        <f>SUMIFS(Import!K$2:K$237,Import!$F$2:$F$237,$F5,Import!$G$2:$G$237,$G5)</f>
        <v>450</v>
      </c>
      <c r="L5" s="2">
        <f>SUMIFS(Import!L$2:L$237,Import!$F$2:$F$237,$F5,Import!$G$2:$G$237,$G5)</f>
        <v>31.85</v>
      </c>
      <c r="M5" s="2">
        <f>SUMIFS(Import!M$2:M$237,Import!$F$2:$F$237,$F5,Import!$G$2:$G$237,$G5)</f>
        <v>7</v>
      </c>
      <c r="N5" s="2">
        <f>SUMIFS(Import!N$2:N$237,Import!$F$2:$F$237,$F5,Import!$G$2:$G$237,$G5)</f>
        <v>0.5</v>
      </c>
      <c r="O5" s="2">
        <f>SUMIFS(Import!O$2:O$237,Import!$F$2:$F$237,$F5,Import!$G$2:$G$237,$G5)</f>
        <v>1.56</v>
      </c>
      <c r="P5" s="2">
        <f>SUMIFS(Import!P$2:P$237,Import!$F$2:$F$237,$F5,Import!$G$2:$G$237,$G5)</f>
        <v>5</v>
      </c>
      <c r="Q5" s="2">
        <f>SUMIFS(Import!Q$2:Q$237,Import!$F$2:$F$237,$F5,Import!$G$2:$G$237,$G5)</f>
        <v>0.35</v>
      </c>
      <c r="R5" s="2">
        <f>SUMIFS(Import!R$2:R$237,Import!$F$2:$F$237,$F5,Import!$G$2:$G$237,$G5)</f>
        <v>1.1100000000000001</v>
      </c>
      <c r="S5" s="2">
        <f>SUMIFS(Import!S$2:S$237,Import!$F$2:$F$237,$F5,Import!$G$2:$G$237,$G5)</f>
        <v>438</v>
      </c>
      <c r="T5" s="2">
        <f>SUMIFS(Import!T$2:T$237,Import!$F$2:$F$237,$F5,Import!$G$2:$G$237,$G5)</f>
        <v>31</v>
      </c>
      <c r="U5" s="2">
        <f>SUMIFS(Import!U$2:U$237,Import!$F$2:$F$237,$F5,Import!$G$2:$G$237,$G5)</f>
        <v>97.33</v>
      </c>
      <c r="V5" s="2">
        <f>SUMIFS(Import!V$2:V$237,Import!$F$2:$F$237,$F5,Import!$G$2:$G$237,$G5)</f>
        <v>1</v>
      </c>
      <c r="W5" s="2" t="str">
        <f t="shared" si="0"/>
        <v>M</v>
      </c>
      <c r="X5" s="2" t="str">
        <f t="shared" si="0"/>
        <v>GREIG</v>
      </c>
      <c r="Y5" s="2" t="str">
        <f t="shared" si="0"/>
        <v>Moana</v>
      </c>
      <c r="Z5" s="2">
        <f>SUMIFS(Import!Z$2:Z$237,Import!$F$2:$F$237,$F5,Import!$G$2:$G$237,$G5)</f>
        <v>85</v>
      </c>
      <c r="AA5" s="2">
        <f>SUMIFS(Import!AA$2:AA$237,Import!$F$2:$F$237,$F5,Import!$G$2:$G$237,$G5)</f>
        <v>6.02</v>
      </c>
      <c r="AB5" s="2">
        <f>SUMIFS(Import!AB$2:AB$237,Import!$F$2:$F$237,$F5,Import!$G$2:$G$237,$G5)</f>
        <v>19.41</v>
      </c>
      <c r="AC5" s="2">
        <f>SUMIFS(Import!AC$2:AC$237,Import!$F$2:$F$237,$F5,Import!$G$2:$G$237,$G5)</f>
        <v>2</v>
      </c>
      <c r="AD5" s="2" t="str">
        <f t="shared" si="1"/>
        <v>M</v>
      </c>
      <c r="AE5" s="2" t="str">
        <f t="shared" si="1"/>
        <v>MINARDI</v>
      </c>
      <c r="AF5" s="2" t="str">
        <f t="shared" si="1"/>
        <v>Eric</v>
      </c>
      <c r="AG5" s="2">
        <f>SUMIFS(Import!AG$2:AG$237,Import!$F$2:$F$237,$F5,Import!$G$2:$G$237,$G5)</f>
        <v>17</v>
      </c>
      <c r="AH5" s="2">
        <f>SUMIFS(Import!AH$2:AH$237,Import!$F$2:$F$237,$F5,Import!$G$2:$G$237,$G5)</f>
        <v>1.2</v>
      </c>
      <c r="AI5" s="2">
        <f>SUMIFS(Import!AI$2:AI$237,Import!$F$2:$F$237,$F5,Import!$G$2:$G$237,$G5)</f>
        <v>3.88</v>
      </c>
      <c r="AJ5" s="2">
        <f>SUMIFS(Import!AJ$2:AJ$237,Import!$F$2:$F$237,$F5,Import!$G$2:$G$237,$G5)</f>
        <v>3</v>
      </c>
      <c r="AK5" s="2" t="str">
        <f t="shared" si="2"/>
        <v>F</v>
      </c>
      <c r="AL5" s="2" t="str">
        <f t="shared" si="2"/>
        <v>SAGE</v>
      </c>
      <c r="AM5" s="2" t="str">
        <f t="shared" si="2"/>
        <v>Maina</v>
      </c>
      <c r="AN5" s="2">
        <f>SUMIFS(Import!AN$2:AN$237,Import!$F$2:$F$237,$F5,Import!$G$2:$G$237,$G5)</f>
        <v>201</v>
      </c>
      <c r="AO5" s="2">
        <f>SUMIFS(Import!AO$2:AO$237,Import!$F$2:$F$237,$F5,Import!$G$2:$G$237,$G5)</f>
        <v>14.23</v>
      </c>
      <c r="AP5" s="2">
        <f>SUMIFS(Import!AP$2:AP$237,Import!$F$2:$F$237,$F5,Import!$G$2:$G$237,$G5)</f>
        <v>45.89</v>
      </c>
      <c r="AQ5" s="2">
        <f>SUMIFS(Import!AQ$2:AQ$237,Import!$F$2:$F$237,$F5,Import!$G$2:$G$237,$G5)</f>
        <v>4</v>
      </c>
      <c r="AR5" s="2" t="str">
        <f t="shared" si="3"/>
        <v>M</v>
      </c>
      <c r="AS5" s="2" t="str">
        <f t="shared" si="3"/>
        <v>BRUNEAU</v>
      </c>
      <c r="AT5" s="2" t="str">
        <f t="shared" si="3"/>
        <v>Jean-Marie</v>
      </c>
      <c r="AU5" s="2">
        <f>SUMIFS(Import!AU$2:AU$237,Import!$F$2:$F$237,$F5,Import!$G$2:$G$237,$G5)</f>
        <v>21</v>
      </c>
      <c r="AV5" s="2">
        <f>SUMIFS(Import!AV$2:AV$237,Import!$F$2:$F$237,$F5,Import!$G$2:$G$237,$G5)</f>
        <v>1.49</v>
      </c>
      <c r="AW5" s="2">
        <f>SUMIFS(Import!AW$2:AW$237,Import!$F$2:$F$237,$F5,Import!$G$2:$G$237,$G5)</f>
        <v>4.79</v>
      </c>
      <c r="AX5" s="2">
        <f>SUMIFS(Import!AX$2:AX$237,Import!$F$2:$F$237,$F5,Import!$G$2:$G$237,$G5)</f>
        <v>5</v>
      </c>
      <c r="AY5" s="2" t="str">
        <f t="shared" si="4"/>
        <v>M</v>
      </c>
      <c r="AZ5" s="2" t="str">
        <f t="shared" si="4"/>
        <v>RAMEL</v>
      </c>
      <c r="BA5" s="2" t="str">
        <f t="shared" si="4"/>
        <v>Michel</v>
      </c>
      <c r="BB5" s="2">
        <f>SUMIFS(Import!BB$2:BB$237,Import!$F$2:$F$237,$F5,Import!$G$2:$G$237,$G5)</f>
        <v>6</v>
      </c>
      <c r="BC5" s="2">
        <f>SUMIFS(Import!BC$2:BC$237,Import!$F$2:$F$237,$F5,Import!$G$2:$G$237,$G5)</f>
        <v>0.42</v>
      </c>
      <c r="BD5" s="2">
        <f>SUMIFS(Import!BD$2:BD$237,Import!$F$2:$F$237,$F5,Import!$G$2:$G$237,$G5)</f>
        <v>1.37</v>
      </c>
      <c r="BE5" s="2">
        <f>SUMIFS(Import!BE$2:BE$237,Import!$F$2:$F$237,$F5,Import!$G$2:$G$237,$G5)</f>
        <v>6</v>
      </c>
      <c r="BF5" s="2" t="str">
        <f t="shared" si="5"/>
        <v>M</v>
      </c>
      <c r="BG5" s="2" t="str">
        <f t="shared" si="5"/>
        <v>NENA</v>
      </c>
      <c r="BH5" s="2" t="str">
        <f t="shared" si="5"/>
        <v>Tauhiti</v>
      </c>
      <c r="BI5" s="2">
        <f>SUMIFS(Import!BI$2:BI$237,Import!$F$2:$F$237,$F5,Import!$G$2:$G$237,$G5)</f>
        <v>17</v>
      </c>
      <c r="BJ5" s="2">
        <f>SUMIFS(Import!BJ$2:BJ$237,Import!$F$2:$F$237,$F5,Import!$G$2:$G$237,$G5)</f>
        <v>1.2</v>
      </c>
      <c r="BK5" s="2">
        <f>SUMIFS(Import!BK$2:BK$237,Import!$F$2:$F$237,$F5,Import!$G$2:$G$237,$G5)</f>
        <v>3.88</v>
      </c>
      <c r="BL5" s="2">
        <f>SUMIFS(Import!BL$2:BL$237,Import!$F$2:$F$237,$F5,Import!$G$2:$G$237,$G5)</f>
        <v>7</v>
      </c>
      <c r="BM5" s="2" t="str">
        <f t="shared" si="6"/>
        <v>M</v>
      </c>
      <c r="BN5" s="2" t="str">
        <f t="shared" si="6"/>
        <v>REGURON</v>
      </c>
      <c r="BO5" s="2" t="str">
        <f t="shared" si="6"/>
        <v>Karl</v>
      </c>
      <c r="BP5" s="2">
        <f>SUMIFS(Import!BP$2:BP$237,Import!$F$2:$F$237,$F5,Import!$G$2:$G$237,$G5)</f>
        <v>20</v>
      </c>
      <c r="BQ5" s="2">
        <f>SUMIFS(Import!BQ$2:BQ$237,Import!$F$2:$F$237,$F5,Import!$G$2:$G$237,$G5)</f>
        <v>1.42</v>
      </c>
      <c r="BR5" s="2">
        <f>SUMIFS(Import!BR$2:BR$237,Import!$F$2:$F$237,$F5,Import!$G$2:$G$237,$G5)</f>
        <v>4.57</v>
      </c>
      <c r="BS5" s="2">
        <f>SUMIFS(Import!BS$2:BS$237,Import!$F$2:$F$237,$F5,Import!$G$2:$G$237,$G5)</f>
        <v>8</v>
      </c>
      <c r="BT5" s="2" t="str">
        <f t="shared" si="7"/>
        <v>M</v>
      </c>
      <c r="BU5" s="2" t="str">
        <f t="shared" si="7"/>
        <v>TUHEIAVA</v>
      </c>
      <c r="BV5" s="2" t="str">
        <f t="shared" si="7"/>
        <v>Richard, Ariihau</v>
      </c>
      <c r="BW5" s="2">
        <f>SUMIFS(Import!BW$2:BW$237,Import!$F$2:$F$237,$F5,Import!$G$2:$G$237,$G5)</f>
        <v>71</v>
      </c>
      <c r="BX5" s="2">
        <f>SUMIFS(Import!BX$2:BX$237,Import!$F$2:$F$237,$F5,Import!$G$2:$G$237,$G5)</f>
        <v>5.0199999999999996</v>
      </c>
      <c r="BY5" s="2">
        <f>SUMIFS(Import!BY$2:BY$237,Import!$F$2:$F$237,$F5,Import!$G$2:$G$237,$G5)</f>
        <v>16.21</v>
      </c>
      <c r="BZ5" s="2">
        <f>SUMIFS(Import!BZ$2:BZ$237,Import!$F$2:$F$237,$F5,Import!$G$2:$G$237,$G5)</f>
        <v>0</v>
      </c>
      <c r="CA5" s="2">
        <f t="shared" si="8"/>
        <v>0</v>
      </c>
      <c r="CB5" s="2">
        <f t="shared" si="8"/>
        <v>0</v>
      </c>
      <c r="CC5" s="2">
        <f t="shared" si="8"/>
        <v>0</v>
      </c>
      <c r="CD5" s="2">
        <f>SUMIFS(Import!CD$2:CD$237,Import!$F$2:$F$237,$F5,Import!$G$2:$G$237,$G5)</f>
        <v>0</v>
      </c>
      <c r="CE5" s="2">
        <f>SUMIFS(Import!CE$2:CE$237,Import!$F$2:$F$237,$F5,Import!$G$2:$G$237,$G5)</f>
        <v>0</v>
      </c>
      <c r="CF5" s="2">
        <f>SUMIFS(Import!CF$2:CF$237,Import!$F$2:$F$237,$F5,Import!$G$2:$G$237,$G5)</f>
        <v>0</v>
      </c>
      <c r="CG5" s="2">
        <f>SUMIFS(Import!CG$2:CG$237,Import!$F$2:$F$237,$F5,Import!$G$2:$G$237,$G5)</f>
        <v>0</v>
      </c>
      <c r="CH5" s="2">
        <f t="shared" si="9"/>
        <v>0</v>
      </c>
      <c r="CI5" s="2">
        <f t="shared" si="9"/>
        <v>0</v>
      </c>
      <c r="CJ5" s="2">
        <f t="shared" si="9"/>
        <v>0</v>
      </c>
      <c r="CK5" s="2">
        <f>SUMIFS(Import!CK$2:CK$237,Import!$F$2:$F$237,$F5,Import!$G$2:$G$237,$G5)</f>
        <v>0</v>
      </c>
      <c r="CL5" s="2">
        <f>SUMIFS(Import!CL$2:CL$237,Import!$F$2:$F$237,$F5,Import!$G$2:$G$237,$G5)</f>
        <v>0</v>
      </c>
      <c r="CM5" s="2">
        <f>SUMIFS(Import!CM$2:CM$237,Import!$F$2:$F$237,$F5,Import!$G$2:$G$237,$G5)</f>
        <v>0</v>
      </c>
      <c r="CN5" s="2">
        <f>SUMIFS(Import!CN$2:CN$237,Import!$F$2:$F$237,$F5,Import!$G$2:$G$237,$G5)</f>
        <v>0</v>
      </c>
      <c r="CO5" s="3">
        <f t="shared" si="10"/>
        <v>0</v>
      </c>
      <c r="CP5" s="3">
        <f t="shared" si="10"/>
        <v>0</v>
      </c>
      <c r="CQ5" s="3">
        <f t="shared" si="10"/>
        <v>0</v>
      </c>
      <c r="CR5" s="2">
        <f>SUMIFS(Import!CR$2:CR$237,Import!$F$2:$F$237,$F5,Import!$G$2:$G$237,$G5)</f>
        <v>0</v>
      </c>
      <c r="CS5" s="2">
        <f>SUMIFS(Import!CS$2:CS$237,Import!$F$2:$F$237,$F5,Import!$G$2:$G$237,$G5)</f>
        <v>0</v>
      </c>
      <c r="CT5" s="2">
        <f>SUMIFS(Import!CT$2:CT$237,Import!$F$2:$F$237,$F5,Import!$G$2:$G$237,$G5)</f>
        <v>0</v>
      </c>
    </row>
    <row r="6" spans="1:98">
      <c r="A6" s="2" t="s">
        <v>38</v>
      </c>
      <c r="B6" s="2" t="s">
        <v>39</v>
      </c>
      <c r="C6" s="2">
        <v>1</v>
      </c>
      <c r="D6" s="2" t="s">
        <v>40</v>
      </c>
      <c r="E6" s="2">
        <v>12</v>
      </c>
      <c r="F6" s="2" t="s">
        <v>42</v>
      </c>
      <c r="G6" s="2">
        <v>3</v>
      </c>
      <c r="H6" s="2">
        <f>IF(SUMIFS(Import!H$2:H$237,Import!$F$2:$F$237,$F6,Import!$G$2:$G$237,$G6)=0,Data_T1!$H6,SUMIFS(Import!H$2:H$237,Import!$F$2:$F$237,$F6,Import!$G$2:$G$237,$G6))</f>
        <v>994</v>
      </c>
      <c r="I6" s="2">
        <f>SUMIFS(Import!I$2:I$237,Import!$F$2:$F$237,$F6,Import!$G$2:$G$237,$G6)</f>
        <v>630</v>
      </c>
      <c r="J6" s="2">
        <f>SUMIFS(Import!J$2:J$237,Import!$F$2:$F$237,$F6,Import!$G$2:$G$237,$G6)</f>
        <v>63.38</v>
      </c>
      <c r="K6" s="2">
        <f>SUMIFS(Import!K$2:K$237,Import!$F$2:$F$237,$F6,Import!$G$2:$G$237,$G6)</f>
        <v>364</v>
      </c>
      <c r="L6" s="2">
        <f>SUMIFS(Import!L$2:L$237,Import!$F$2:$F$237,$F6,Import!$G$2:$G$237,$G6)</f>
        <v>36.619999999999997</v>
      </c>
      <c r="M6" s="2">
        <f>SUMIFS(Import!M$2:M$237,Import!$F$2:$F$237,$F6,Import!$G$2:$G$237,$G6)</f>
        <v>8</v>
      </c>
      <c r="N6" s="2">
        <f>SUMIFS(Import!N$2:N$237,Import!$F$2:$F$237,$F6,Import!$G$2:$G$237,$G6)</f>
        <v>0.8</v>
      </c>
      <c r="O6" s="2">
        <f>SUMIFS(Import!O$2:O$237,Import!$F$2:$F$237,$F6,Import!$G$2:$G$237,$G6)</f>
        <v>2.2000000000000002</v>
      </c>
      <c r="P6" s="2">
        <f>SUMIFS(Import!P$2:P$237,Import!$F$2:$F$237,$F6,Import!$G$2:$G$237,$G6)</f>
        <v>3</v>
      </c>
      <c r="Q6" s="2">
        <f>SUMIFS(Import!Q$2:Q$237,Import!$F$2:$F$237,$F6,Import!$G$2:$G$237,$G6)</f>
        <v>0.3</v>
      </c>
      <c r="R6" s="2">
        <f>SUMIFS(Import!R$2:R$237,Import!$F$2:$F$237,$F6,Import!$G$2:$G$237,$G6)</f>
        <v>0.82</v>
      </c>
      <c r="S6" s="2">
        <f>SUMIFS(Import!S$2:S$237,Import!$F$2:$F$237,$F6,Import!$G$2:$G$237,$G6)</f>
        <v>353</v>
      </c>
      <c r="T6" s="2">
        <f>SUMIFS(Import!T$2:T$237,Import!$F$2:$F$237,$F6,Import!$G$2:$G$237,$G6)</f>
        <v>35.51</v>
      </c>
      <c r="U6" s="2">
        <f>SUMIFS(Import!U$2:U$237,Import!$F$2:$F$237,$F6,Import!$G$2:$G$237,$G6)</f>
        <v>96.98</v>
      </c>
      <c r="V6" s="2">
        <f>SUMIFS(Import!V$2:V$237,Import!$F$2:$F$237,$F6,Import!$G$2:$G$237,$G6)</f>
        <v>1</v>
      </c>
      <c r="W6" s="2" t="str">
        <f t="shared" si="0"/>
        <v>M</v>
      </c>
      <c r="X6" s="2" t="str">
        <f t="shared" si="0"/>
        <v>GREIG</v>
      </c>
      <c r="Y6" s="2" t="str">
        <f t="shared" si="0"/>
        <v>Moana</v>
      </c>
      <c r="Z6" s="2">
        <f>SUMIFS(Import!Z$2:Z$237,Import!$F$2:$F$237,$F6,Import!$G$2:$G$237,$G6)</f>
        <v>161</v>
      </c>
      <c r="AA6" s="2">
        <f>SUMIFS(Import!AA$2:AA$237,Import!$F$2:$F$237,$F6,Import!$G$2:$G$237,$G6)</f>
        <v>16.2</v>
      </c>
      <c r="AB6" s="2">
        <f>SUMIFS(Import!AB$2:AB$237,Import!$F$2:$F$237,$F6,Import!$G$2:$G$237,$G6)</f>
        <v>45.61</v>
      </c>
      <c r="AC6" s="2">
        <f>SUMIFS(Import!AC$2:AC$237,Import!$F$2:$F$237,$F6,Import!$G$2:$G$237,$G6)</f>
        <v>2</v>
      </c>
      <c r="AD6" s="2" t="str">
        <f t="shared" si="1"/>
        <v>M</v>
      </c>
      <c r="AE6" s="2" t="str">
        <f t="shared" si="1"/>
        <v>MINARDI</v>
      </c>
      <c r="AF6" s="2" t="str">
        <f t="shared" si="1"/>
        <v>Eric</v>
      </c>
      <c r="AG6" s="2">
        <f>SUMIFS(Import!AG$2:AG$237,Import!$F$2:$F$237,$F6,Import!$G$2:$G$237,$G6)</f>
        <v>1</v>
      </c>
      <c r="AH6" s="2">
        <f>SUMIFS(Import!AH$2:AH$237,Import!$F$2:$F$237,$F6,Import!$G$2:$G$237,$G6)</f>
        <v>0.1</v>
      </c>
      <c r="AI6" s="2">
        <f>SUMIFS(Import!AI$2:AI$237,Import!$F$2:$F$237,$F6,Import!$G$2:$G$237,$G6)</f>
        <v>0.28000000000000003</v>
      </c>
      <c r="AJ6" s="2">
        <f>SUMIFS(Import!AJ$2:AJ$237,Import!$F$2:$F$237,$F6,Import!$G$2:$G$237,$G6)</f>
        <v>3</v>
      </c>
      <c r="AK6" s="2" t="str">
        <f t="shared" si="2"/>
        <v>F</v>
      </c>
      <c r="AL6" s="2" t="str">
        <f t="shared" si="2"/>
        <v>SAGE</v>
      </c>
      <c r="AM6" s="2" t="str">
        <f t="shared" si="2"/>
        <v>Maina</v>
      </c>
      <c r="AN6" s="2">
        <f>SUMIFS(Import!AN$2:AN$237,Import!$F$2:$F$237,$F6,Import!$G$2:$G$237,$G6)</f>
        <v>79</v>
      </c>
      <c r="AO6" s="2">
        <f>SUMIFS(Import!AO$2:AO$237,Import!$F$2:$F$237,$F6,Import!$G$2:$G$237,$G6)</f>
        <v>7.95</v>
      </c>
      <c r="AP6" s="2">
        <f>SUMIFS(Import!AP$2:AP$237,Import!$F$2:$F$237,$F6,Import!$G$2:$G$237,$G6)</f>
        <v>22.38</v>
      </c>
      <c r="AQ6" s="2">
        <f>SUMIFS(Import!AQ$2:AQ$237,Import!$F$2:$F$237,$F6,Import!$G$2:$G$237,$G6)</f>
        <v>4</v>
      </c>
      <c r="AR6" s="2" t="str">
        <f t="shared" si="3"/>
        <v>M</v>
      </c>
      <c r="AS6" s="2" t="str">
        <f t="shared" si="3"/>
        <v>BRUNEAU</v>
      </c>
      <c r="AT6" s="2" t="str">
        <f t="shared" si="3"/>
        <v>Jean-Marie</v>
      </c>
      <c r="AU6" s="2">
        <f>SUMIFS(Import!AU$2:AU$237,Import!$F$2:$F$237,$F6,Import!$G$2:$G$237,$G6)</f>
        <v>2</v>
      </c>
      <c r="AV6" s="2">
        <f>SUMIFS(Import!AV$2:AV$237,Import!$F$2:$F$237,$F6,Import!$G$2:$G$237,$G6)</f>
        <v>0.2</v>
      </c>
      <c r="AW6" s="2">
        <f>SUMIFS(Import!AW$2:AW$237,Import!$F$2:$F$237,$F6,Import!$G$2:$G$237,$G6)</f>
        <v>0.56999999999999995</v>
      </c>
      <c r="AX6" s="2">
        <f>SUMIFS(Import!AX$2:AX$237,Import!$F$2:$F$237,$F6,Import!$G$2:$G$237,$G6)</f>
        <v>5</v>
      </c>
      <c r="AY6" s="2" t="str">
        <f t="shared" si="4"/>
        <v>M</v>
      </c>
      <c r="AZ6" s="2" t="str">
        <f t="shared" si="4"/>
        <v>RAMEL</v>
      </c>
      <c r="BA6" s="2" t="str">
        <f t="shared" si="4"/>
        <v>Michel</v>
      </c>
      <c r="BB6" s="2">
        <f>SUMIFS(Import!BB$2:BB$237,Import!$F$2:$F$237,$F6,Import!$G$2:$G$237,$G6)</f>
        <v>2</v>
      </c>
      <c r="BC6" s="2">
        <f>SUMIFS(Import!BC$2:BC$237,Import!$F$2:$F$237,$F6,Import!$G$2:$G$237,$G6)</f>
        <v>0.2</v>
      </c>
      <c r="BD6" s="2">
        <f>SUMIFS(Import!BD$2:BD$237,Import!$F$2:$F$237,$F6,Import!$G$2:$G$237,$G6)</f>
        <v>0.56999999999999995</v>
      </c>
      <c r="BE6" s="2">
        <f>SUMIFS(Import!BE$2:BE$237,Import!$F$2:$F$237,$F6,Import!$G$2:$G$237,$G6)</f>
        <v>6</v>
      </c>
      <c r="BF6" s="2" t="str">
        <f t="shared" si="5"/>
        <v>M</v>
      </c>
      <c r="BG6" s="2" t="str">
        <f t="shared" si="5"/>
        <v>NENA</v>
      </c>
      <c r="BH6" s="2" t="str">
        <f t="shared" si="5"/>
        <v>Tauhiti</v>
      </c>
      <c r="BI6" s="2">
        <f>SUMIFS(Import!BI$2:BI$237,Import!$F$2:$F$237,$F6,Import!$G$2:$G$237,$G6)</f>
        <v>31</v>
      </c>
      <c r="BJ6" s="2">
        <f>SUMIFS(Import!BJ$2:BJ$237,Import!$F$2:$F$237,$F6,Import!$G$2:$G$237,$G6)</f>
        <v>3.12</v>
      </c>
      <c r="BK6" s="2">
        <f>SUMIFS(Import!BK$2:BK$237,Import!$F$2:$F$237,$F6,Import!$G$2:$G$237,$G6)</f>
        <v>8.7799999999999994</v>
      </c>
      <c r="BL6" s="2">
        <f>SUMIFS(Import!BL$2:BL$237,Import!$F$2:$F$237,$F6,Import!$G$2:$G$237,$G6)</f>
        <v>7</v>
      </c>
      <c r="BM6" s="2" t="str">
        <f t="shared" si="6"/>
        <v>M</v>
      </c>
      <c r="BN6" s="2" t="str">
        <f t="shared" si="6"/>
        <v>REGURON</v>
      </c>
      <c r="BO6" s="2" t="str">
        <f t="shared" si="6"/>
        <v>Karl</v>
      </c>
      <c r="BP6" s="2">
        <f>SUMIFS(Import!BP$2:BP$237,Import!$F$2:$F$237,$F6,Import!$G$2:$G$237,$G6)</f>
        <v>14</v>
      </c>
      <c r="BQ6" s="2">
        <f>SUMIFS(Import!BQ$2:BQ$237,Import!$F$2:$F$237,$F6,Import!$G$2:$G$237,$G6)</f>
        <v>1.41</v>
      </c>
      <c r="BR6" s="2">
        <f>SUMIFS(Import!BR$2:BR$237,Import!$F$2:$F$237,$F6,Import!$G$2:$G$237,$G6)</f>
        <v>3.97</v>
      </c>
      <c r="BS6" s="2">
        <f>SUMIFS(Import!BS$2:BS$237,Import!$F$2:$F$237,$F6,Import!$G$2:$G$237,$G6)</f>
        <v>8</v>
      </c>
      <c r="BT6" s="2" t="str">
        <f t="shared" si="7"/>
        <v>M</v>
      </c>
      <c r="BU6" s="2" t="str">
        <f t="shared" si="7"/>
        <v>TUHEIAVA</v>
      </c>
      <c r="BV6" s="2" t="str">
        <f t="shared" si="7"/>
        <v>Richard, Ariihau</v>
      </c>
      <c r="BW6" s="2">
        <f>SUMIFS(Import!BW$2:BW$237,Import!$F$2:$F$237,$F6,Import!$G$2:$G$237,$G6)</f>
        <v>63</v>
      </c>
      <c r="BX6" s="2">
        <f>SUMIFS(Import!BX$2:BX$237,Import!$F$2:$F$237,$F6,Import!$G$2:$G$237,$G6)</f>
        <v>6.34</v>
      </c>
      <c r="BY6" s="2">
        <f>SUMIFS(Import!BY$2:BY$237,Import!$F$2:$F$237,$F6,Import!$G$2:$G$237,$G6)</f>
        <v>17.850000000000001</v>
      </c>
      <c r="BZ6" s="2">
        <f>SUMIFS(Import!BZ$2:BZ$237,Import!$F$2:$F$237,$F6,Import!$G$2:$G$237,$G6)</f>
        <v>0</v>
      </c>
      <c r="CA6" s="2">
        <f t="shared" si="8"/>
        <v>0</v>
      </c>
      <c r="CB6" s="2">
        <f t="shared" si="8"/>
        <v>0</v>
      </c>
      <c r="CC6" s="2">
        <f t="shared" si="8"/>
        <v>0</v>
      </c>
      <c r="CD6" s="2">
        <f>SUMIFS(Import!CD$2:CD$237,Import!$F$2:$F$237,$F6,Import!$G$2:$G$237,$G6)</f>
        <v>0</v>
      </c>
      <c r="CE6" s="2">
        <f>SUMIFS(Import!CE$2:CE$237,Import!$F$2:$F$237,$F6,Import!$G$2:$G$237,$G6)</f>
        <v>0</v>
      </c>
      <c r="CF6" s="2">
        <f>SUMIFS(Import!CF$2:CF$237,Import!$F$2:$F$237,$F6,Import!$G$2:$G$237,$G6)</f>
        <v>0</v>
      </c>
      <c r="CG6" s="2">
        <f>SUMIFS(Import!CG$2:CG$237,Import!$F$2:$F$237,$F6,Import!$G$2:$G$237,$G6)</f>
        <v>0</v>
      </c>
      <c r="CH6" s="2">
        <f t="shared" si="9"/>
        <v>0</v>
      </c>
      <c r="CI6" s="2">
        <f t="shared" si="9"/>
        <v>0</v>
      </c>
      <c r="CJ6" s="2">
        <f t="shared" si="9"/>
        <v>0</v>
      </c>
      <c r="CK6" s="2">
        <f>SUMIFS(Import!CK$2:CK$237,Import!$F$2:$F$237,$F6,Import!$G$2:$G$237,$G6)</f>
        <v>0</v>
      </c>
      <c r="CL6" s="2">
        <f>SUMIFS(Import!CL$2:CL$237,Import!$F$2:$F$237,$F6,Import!$G$2:$G$237,$G6)</f>
        <v>0</v>
      </c>
      <c r="CM6" s="2">
        <f>SUMIFS(Import!CM$2:CM$237,Import!$F$2:$F$237,$F6,Import!$G$2:$G$237,$G6)</f>
        <v>0</v>
      </c>
      <c r="CN6" s="2">
        <f>SUMIFS(Import!CN$2:CN$237,Import!$F$2:$F$237,$F6,Import!$G$2:$G$237,$G6)</f>
        <v>0</v>
      </c>
      <c r="CO6" s="3">
        <f t="shared" si="10"/>
        <v>0</v>
      </c>
      <c r="CP6" s="3">
        <f t="shared" si="10"/>
        <v>0</v>
      </c>
      <c r="CQ6" s="3">
        <f t="shared" si="10"/>
        <v>0</v>
      </c>
      <c r="CR6" s="2">
        <f>SUMIFS(Import!CR$2:CR$237,Import!$F$2:$F$237,$F6,Import!$G$2:$G$237,$G6)</f>
        <v>0</v>
      </c>
      <c r="CS6" s="2">
        <f>SUMIFS(Import!CS$2:CS$237,Import!$F$2:$F$237,$F6,Import!$G$2:$G$237,$G6)</f>
        <v>0</v>
      </c>
      <c r="CT6" s="2">
        <f>SUMIFS(Import!CT$2:CT$237,Import!$F$2:$F$237,$F6,Import!$G$2:$G$237,$G6)</f>
        <v>0</v>
      </c>
    </row>
    <row r="7" spans="1:98">
      <c r="A7" s="2" t="s">
        <v>38</v>
      </c>
      <c r="B7" s="2" t="s">
        <v>39</v>
      </c>
      <c r="C7" s="2">
        <v>1</v>
      </c>
      <c r="D7" s="2" t="s">
        <v>40</v>
      </c>
      <c r="E7" s="2">
        <v>12</v>
      </c>
      <c r="F7" s="2" t="s">
        <v>42</v>
      </c>
      <c r="G7" s="2">
        <v>4</v>
      </c>
      <c r="H7" s="2">
        <f>IF(SUMIFS(Import!H$2:H$237,Import!$F$2:$F$237,$F7,Import!$G$2:$G$237,$G7)=0,Data_T1!$H7,SUMIFS(Import!H$2:H$237,Import!$F$2:$F$237,$F7,Import!$G$2:$G$237,$G7))</f>
        <v>1102</v>
      </c>
      <c r="I7" s="2">
        <f>SUMIFS(Import!I$2:I$237,Import!$F$2:$F$237,$F7,Import!$G$2:$G$237,$G7)</f>
        <v>746</v>
      </c>
      <c r="J7" s="2">
        <f>SUMIFS(Import!J$2:J$237,Import!$F$2:$F$237,$F7,Import!$G$2:$G$237,$G7)</f>
        <v>67.7</v>
      </c>
      <c r="K7" s="2">
        <f>SUMIFS(Import!K$2:K$237,Import!$F$2:$F$237,$F7,Import!$G$2:$G$237,$G7)</f>
        <v>356</v>
      </c>
      <c r="L7" s="2">
        <f>SUMIFS(Import!L$2:L$237,Import!$F$2:$F$237,$F7,Import!$G$2:$G$237,$G7)</f>
        <v>32.299999999999997</v>
      </c>
      <c r="M7" s="2">
        <f>SUMIFS(Import!M$2:M$237,Import!$F$2:$F$237,$F7,Import!$G$2:$G$237,$G7)</f>
        <v>1</v>
      </c>
      <c r="N7" s="2">
        <f>SUMIFS(Import!N$2:N$237,Import!$F$2:$F$237,$F7,Import!$G$2:$G$237,$G7)</f>
        <v>0.09</v>
      </c>
      <c r="O7" s="2">
        <f>SUMIFS(Import!O$2:O$237,Import!$F$2:$F$237,$F7,Import!$G$2:$G$237,$G7)</f>
        <v>0.28000000000000003</v>
      </c>
      <c r="P7" s="2">
        <f>SUMIFS(Import!P$2:P$237,Import!$F$2:$F$237,$F7,Import!$G$2:$G$237,$G7)</f>
        <v>0</v>
      </c>
      <c r="Q7" s="2">
        <f>SUMIFS(Import!Q$2:Q$237,Import!$F$2:$F$237,$F7,Import!$G$2:$G$237,$G7)</f>
        <v>0</v>
      </c>
      <c r="R7" s="2">
        <f>SUMIFS(Import!R$2:R$237,Import!$F$2:$F$237,$F7,Import!$G$2:$G$237,$G7)</f>
        <v>0</v>
      </c>
      <c r="S7" s="2">
        <f>SUMIFS(Import!S$2:S$237,Import!$F$2:$F$237,$F7,Import!$G$2:$G$237,$G7)</f>
        <v>355</v>
      </c>
      <c r="T7" s="2">
        <f>SUMIFS(Import!T$2:T$237,Import!$F$2:$F$237,$F7,Import!$G$2:$G$237,$G7)</f>
        <v>32.21</v>
      </c>
      <c r="U7" s="2">
        <f>SUMIFS(Import!U$2:U$237,Import!$F$2:$F$237,$F7,Import!$G$2:$G$237,$G7)</f>
        <v>99.72</v>
      </c>
      <c r="V7" s="2">
        <f>SUMIFS(Import!V$2:V$237,Import!$F$2:$F$237,$F7,Import!$G$2:$G$237,$G7)</f>
        <v>1</v>
      </c>
      <c r="W7" s="2" t="str">
        <f t="shared" si="0"/>
        <v>M</v>
      </c>
      <c r="X7" s="2" t="str">
        <f t="shared" si="0"/>
        <v>GREIG</v>
      </c>
      <c r="Y7" s="2" t="str">
        <f t="shared" si="0"/>
        <v>Moana</v>
      </c>
      <c r="Z7" s="2">
        <f>SUMIFS(Import!Z$2:Z$237,Import!$F$2:$F$237,$F7,Import!$G$2:$G$237,$G7)</f>
        <v>66</v>
      </c>
      <c r="AA7" s="2">
        <f>SUMIFS(Import!AA$2:AA$237,Import!$F$2:$F$237,$F7,Import!$G$2:$G$237,$G7)</f>
        <v>5.99</v>
      </c>
      <c r="AB7" s="2">
        <f>SUMIFS(Import!AB$2:AB$237,Import!$F$2:$F$237,$F7,Import!$G$2:$G$237,$G7)</f>
        <v>18.59</v>
      </c>
      <c r="AC7" s="2">
        <f>SUMIFS(Import!AC$2:AC$237,Import!$F$2:$F$237,$F7,Import!$G$2:$G$237,$G7)</f>
        <v>2</v>
      </c>
      <c r="AD7" s="2" t="str">
        <f t="shared" si="1"/>
        <v>M</v>
      </c>
      <c r="AE7" s="2" t="str">
        <f t="shared" si="1"/>
        <v>MINARDI</v>
      </c>
      <c r="AF7" s="2" t="str">
        <f t="shared" si="1"/>
        <v>Eric</v>
      </c>
      <c r="AG7" s="2">
        <f>SUMIFS(Import!AG$2:AG$237,Import!$F$2:$F$237,$F7,Import!$G$2:$G$237,$G7)</f>
        <v>14</v>
      </c>
      <c r="AH7" s="2">
        <f>SUMIFS(Import!AH$2:AH$237,Import!$F$2:$F$237,$F7,Import!$G$2:$G$237,$G7)</f>
        <v>1.27</v>
      </c>
      <c r="AI7" s="2">
        <f>SUMIFS(Import!AI$2:AI$237,Import!$F$2:$F$237,$F7,Import!$G$2:$G$237,$G7)</f>
        <v>3.94</v>
      </c>
      <c r="AJ7" s="2">
        <f>SUMIFS(Import!AJ$2:AJ$237,Import!$F$2:$F$237,$F7,Import!$G$2:$G$237,$G7)</f>
        <v>3</v>
      </c>
      <c r="AK7" s="2" t="str">
        <f t="shared" si="2"/>
        <v>F</v>
      </c>
      <c r="AL7" s="2" t="str">
        <f t="shared" si="2"/>
        <v>SAGE</v>
      </c>
      <c r="AM7" s="2" t="str">
        <f t="shared" si="2"/>
        <v>Maina</v>
      </c>
      <c r="AN7" s="2">
        <f>SUMIFS(Import!AN$2:AN$237,Import!$F$2:$F$237,$F7,Import!$G$2:$G$237,$G7)</f>
        <v>200</v>
      </c>
      <c r="AO7" s="2">
        <f>SUMIFS(Import!AO$2:AO$237,Import!$F$2:$F$237,$F7,Import!$G$2:$G$237,$G7)</f>
        <v>18.149999999999999</v>
      </c>
      <c r="AP7" s="2">
        <f>SUMIFS(Import!AP$2:AP$237,Import!$F$2:$F$237,$F7,Import!$G$2:$G$237,$G7)</f>
        <v>56.34</v>
      </c>
      <c r="AQ7" s="2">
        <f>SUMIFS(Import!AQ$2:AQ$237,Import!$F$2:$F$237,$F7,Import!$G$2:$G$237,$G7)</f>
        <v>4</v>
      </c>
      <c r="AR7" s="2" t="str">
        <f t="shared" si="3"/>
        <v>M</v>
      </c>
      <c r="AS7" s="2" t="str">
        <f t="shared" si="3"/>
        <v>BRUNEAU</v>
      </c>
      <c r="AT7" s="2" t="str">
        <f t="shared" si="3"/>
        <v>Jean-Marie</v>
      </c>
      <c r="AU7" s="2">
        <f>SUMIFS(Import!AU$2:AU$237,Import!$F$2:$F$237,$F7,Import!$G$2:$G$237,$G7)</f>
        <v>4</v>
      </c>
      <c r="AV7" s="2">
        <f>SUMIFS(Import!AV$2:AV$237,Import!$F$2:$F$237,$F7,Import!$G$2:$G$237,$G7)</f>
        <v>0.36</v>
      </c>
      <c r="AW7" s="2">
        <f>SUMIFS(Import!AW$2:AW$237,Import!$F$2:$F$237,$F7,Import!$G$2:$G$237,$G7)</f>
        <v>1.1299999999999999</v>
      </c>
      <c r="AX7" s="2">
        <f>SUMIFS(Import!AX$2:AX$237,Import!$F$2:$F$237,$F7,Import!$G$2:$G$237,$G7)</f>
        <v>5</v>
      </c>
      <c r="AY7" s="2" t="str">
        <f t="shared" si="4"/>
        <v>M</v>
      </c>
      <c r="AZ7" s="2" t="str">
        <f t="shared" si="4"/>
        <v>RAMEL</v>
      </c>
      <c r="BA7" s="2" t="str">
        <f t="shared" si="4"/>
        <v>Michel</v>
      </c>
      <c r="BB7" s="2">
        <f>SUMIFS(Import!BB$2:BB$237,Import!$F$2:$F$237,$F7,Import!$G$2:$G$237,$G7)</f>
        <v>2</v>
      </c>
      <c r="BC7" s="2">
        <f>SUMIFS(Import!BC$2:BC$237,Import!$F$2:$F$237,$F7,Import!$G$2:$G$237,$G7)</f>
        <v>0.18</v>
      </c>
      <c r="BD7" s="2">
        <f>SUMIFS(Import!BD$2:BD$237,Import!$F$2:$F$237,$F7,Import!$G$2:$G$237,$G7)</f>
        <v>0.56000000000000005</v>
      </c>
      <c r="BE7" s="2">
        <f>SUMIFS(Import!BE$2:BE$237,Import!$F$2:$F$237,$F7,Import!$G$2:$G$237,$G7)</f>
        <v>6</v>
      </c>
      <c r="BF7" s="2" t="str">
        <f t="shared" si="5"/>
        <v>M</v>
      </c>
      <c r="BG7" s="2" t="str">
        <f t="shared" si="5"/>
        <v>NENA</v>
      </c>
      <c r="BH7" s="2" t="str">
        <f t="shared" si="5"/>
        <v>Tauhiti</v>
      </c>
      <c r="BI7" s="2">
        <f>SUMIFS(Import!BI$2:BI$237,Import!$F$2:$F$237,$F7,Import!$G$2:$G$237,$G7)</f>
        <v>30</v>
      </c>
      <c r="BJ7" s="2">
        <f>SUMIFS(Import!BJ$2:BJ$237,Import!$F$2:$F$237,$F7,Import!$G$2:$G$237,$G7)</f>
        <v>2.72</v>
      </c>
      <c r="BK7" s="2">
        <f>SUMIFS(Import!BK$2:BK$237,Import!$F$2:$F$237,$F7,Import!$G$2:$G$237,$G7)</f>
        <v>8.4499999999999993</v>
      </c>
      <c r="BL7" s="2">
        <f>SUMIFS(Import!BL$2:BL$237,Import!$F$2:$F$237,$F7,Import!$G$2:$G$237,$G7)</f>
        <v>7</v>
      </c>
      <c r="BM7" s="2" t="str">
        <f t="shared" si="6"/>
        <v>M</v>
      </c>
      <c r="BN7" s="2" t="str">
        <f t="shared" si="6"/>
        <v>REGURON</v>
      </c>
      <c r="BO7" s="2" t="str">
        <f t="shared" si="6"/>
        <v>Karl</v>
      </c>
      <c r="BP7" s="2">
        <f>SUMIFS(Import!BP$2:BP$237,Import!$F$2:$F$237,$F7,Import!$G$2:$G$237,$G7)</f>
        <v>14</v>
      </c>
      <c r="BQ7" s="2">
        <f>SUMIFS(Import!BQ$2:BQ$237,Import!$F$2:$F$237,$F7,Import!$G$2:$G$237,$G7)</f>
        <v>1.27</v>
      </c>
      <c r="BR7" s="2">
        <f>SUMIFS(Import!BR$2:BR$237,Import!$F$2:$F$237,$F7,Import!$G$2:$G$237,$G7)</f>
        <v>3.94</v>
      </c>
      <c r="BS7" s="2">
        <f>SUMIFS(Import!BS$2:BS$237,Import!$F$2:$F$237,$F7,Import!$G$2:$G$237,$G7)</f>
        <v>8</v>
      </c>
      <c r="BT7" s="2" t="str">
        <f t="shared" si="7"/>
        <v>M</v>
      </c>
      <c r="BU7" s="2" t="str">
        <f t="shared" si="7"/>
        <v>TUHEIAVA</v>
      </c>
      <c r="BV7" s="2" t="str">
        <f t="shared" si="7"/>
        <v>Richard, Ariihau</v>
      </c>
      <c r="BW7" s="2">
        <f>SUMIFS(Import!BW$2:BW$237,Import!$F$2:$F$237,$F7,Import!$G$2:$G$237,$G7)</f>
        <v>25</v>
      </c>
      <c r="BX7" s="2">
        <f>SUMIFS(Import!BX$2:BX$237,Import!$F$2:$F$237,$F7,Import!$G$2:$G$237,$G7)</f>
        <v>2.27</v>
      </c>
      <c r="BY7" s="2">
        <f>SUMIFS(Import!BY$2:BY$237,Import!$F$2:$F$237,$F7,Import!$G$2:$G$237,$G7)</f>
        <v>7.04</v>
      </c>
      <c r="BZ7" s="2">
        <f>SUMIFS(Import!BZ$2:BZ$237,Import!$F$2:$F$237,$F7,Import!$G$2:$G$237,$G7)</f>
        <v>0</v>
      </c>
      <c r="CA7" s="2">
        <f t="shared" si="8"/>
        <v>0</v>
      </c>
      <c r="CB7" s="2">
        <f t="shared" si="8"/>
        <v>0</v>
      </c>
      <c r="CC7" s="2">
        <f t="shared" si="8"/>
        <v>0</v>
      </c>
      <c r="CD7" s="2">
        <f>SUMIFS(Import!CD$2:CD$237,Import!$F$2:$F$237,$F7,Import!$G$2:$G$237,$G7)</f>
        <v>0</v>
      </c>
      <c r="CE7" s="2">
        <f>SUMIFS(Import!CE$2:CE$237,Import!$F$2:$F$237,$F7,Import!$G$2:$G$237,$G7)</f>
        <v>0</v>
      </c>
      <c r="CF7" s="2">
        <f>SUMIFS(Import!CF$2:CF$237,Import!$F$2:$F$237,$F7,Import!$G$2:$G$237,$G7)</f>
        <v>0</v>
      </c>
      <c r="CG7" s="2">
        <f>SUMIFS(Import!CG$2:CG$237,Import!$F$2:$F$237,$F7,Import!$G$2:$G$237,$G7)</f>
        <v>0</v>
      </c>
      <c r="CH7" s="2">
        <f t="shared" si="9"/>
        <v>0</v>
      </c>
      <c r="CI7" s="2">
        <f t="shared" si="9"/>
        <v>0</v>
      </c>
      <c r="CJ7" s="2">
        <f t="shared" si="9"/>
        <v>0</v>
      </c>
      <c r="CK7" s="2">
        <f>SUMIFS(Import!CK$2:CK$237,Import!$F$2:$F$237,$F7,Import!$G$2:$G$237,$G7)</f>
        <v>0</v>
      </c>
      <c r="CL7" s="2">
        <f>SUMIFS(Import!CL$2:CL$237,Import!$F$2:$F$237,$F7,Import!$G$2:$G$237,$G7)</f>
        <v>0</v>
      </c>
      <c r="CM7" s="2">
        <f>SUMIFS(Import!CM$2:CM$237,Import!$F$2:$F$237,$F7,Import!$G$2:$G$237,$G7)</f>
        <v>0</v>
      </c>
      <c r="CN7" s="2">
        <f>SUMIFS(Import!CN$2:CN$237,Import!$F$2:$F$237,$F7,Import!$G$2:$G$237,$G7)</f>
        <v>0</v>
      </c>
      <c r="CO7" s="3">
        <f t="shared" si="10"/>
        <v>0</v>
      </c>
      <c r="CP7" s="3">
        <f t="shared" si="10"/>
        <v>0</v>
      </c>
      <c r="CQ7" s="3">
        <f t="shared" si="10"/>
        <v>0</v>
      </c>
      <c r="CR7" s="2">
        <f>SUMIFS(Import!CR$2:CR$237,Import!$F$2:$F$237,$F7,Import!$G$2:$G$237,$G7)</f>
        <v>0</v>
      </c>
      <c r="CS7" s="2">
        <f>SUMIFS(Import!CS$2:CS$237,Import!$F$2:$F$237,$F7,Import!$G$2:$G$237,$G7)</f>
        <v>0</v>
      </c>
      <c r="CT7" s="2">
        <f>SUMIFS(Import!CT$2:CT$237,Import!$F$2:$F$237,$F7,Import!$G$2:$G$237,$G7)</f>
        <v>0</v>
      </c>
    </row>
    <row r="8" spans="1:98">
      <c r="A8" s="2" t="s">
        <v>38</v>
      </c>
      <c r="B8" s="2" t="s">
        <v>39</v>
      </c>
      <c r="C8" s="2">
        <v>1</v>
      </c>
      <c r="D8" s="2" t="s">
        <v>40</v>
      </c>
      <c r="E8" s="2">
        <v>12</v>
      </c>
      <c r="F8" s="2" t="s">
        <v>42</v>
      </c>
      <c r="G8" s="2">
        <v>5</v>
      </c>
      <c r="H8" s="2">
        <f>IF(SUMIFS(Import!H$2:H$237,Import!$F$2:$F$237,$F8,Import!$G$2:$G$237,$G8)=0,Data_T1!$H8,SUMIFS(Import!H$2:H$237,Import!$F$2:$F$237,$F8,Import!$G$2:$G$237,$G8))</f>
        <v>1687</v>
      </c>
      <c r="I8" s="2">
        <f>SUMIFS(Import!I$2:I$237,Import!$F$2:$F$237,$F8,Import!$G$2:$G$237,$G8)</f>
        <v>1137</v>
      </c>
      <c r="J8" s="2">
        <f>SUMIFS(Import!J$2:J$237,Import!$F$2:$F$237,$F8,Import!$G$2:$G$237,$G8)</f>
        <v>67.400000000000006</v>
      </c>
      <c r="K8" s="2">
        <f>SUMIFS(Import!K$2:K$237,Import!$F$2:$F$237,$F8,Import!$G$2:$G$237,$G8)</f>
        <v>550</v>
      </c>
      <c r="L8" s="2">
        <f>SUMIFS(Import!L$2:L$237,Import!$F$2:$F$237,$F8,Import!$G$2:$G$237,$G8)</f>
        <v>32.6</v>
      </c>
      <c r="M8" s="2">
        <f>SUMIFS(Import!M$2:M$237,Import!$F$2:$F$237,$F8,Import!$G$2:$G$237,$G8)</f>
        <v>13</v>
      </c>
      <c r="N8" s="2">
        <f>SUMIFS(Import!N$2:N$237,Import!$F$2:$F$237,$F8,Import!$G$2:$G$237,$G8)</f>
        <v>0.77</v>
      </c>
      <c r="O8" s="2">
        <f>SUMIFS(Import!O$2:O$237,Import!$F$2:$F$237,$F8,Import!$G$2:$G$237,$G8)</f>
        <v>2.36</v>
      </c>
      <c r="P8" s="2">
        <f>SUMIFS(Import!P$2:P$237,Import!$F$2:$F$237,$F8,Import!$G$2:$G$237,$G8)</f>
        <v>10</v>
      </c>
      <c r="Q8" s="2">
        <f>SUMIFS(Import!Q$2:Q$237,Import!$F$2:$F$237,$F8,Import!$G$2:$G$237,$G8)</f>
        <v>0.59</v>
      </c>
      <c r="R8" s="2">
        <f>SUMIFS(Import!R$2:R$237,Import!$F$2:$F$237,$F8,Import!$G$2:$G$237,$G8)</f>
        <v>1.82</v>
      </c>
      <c r="S8" s="2">
        <f>SUMIFS(Import!S$2:S$237,Import!$F$2:$F$237,$F8,Import!$G$2:$G$237,$G8)</f>
        <v>527</v>
      </c>
      <c r="T8" s="2">
        <f>SUMIFS(Import!T$2:T$237,Import!$F$2:$F$237,$F8,Import!$G$2:$G$237,$G8)</f>
        <v>31.24</v>
      </c>
      <c r="U8" s="2">
        <f>SUMIFS(Import!U$2:U$237,Import!$F$2:$F$237,$F8,Import!$G$2:$G$237,$G8)</f>
        <v>95.82</v>
      </c>
      <c r="V8" s="2">
        <f>SUMIFS(Import!V$2:V$237,Import!$F$2:$F$237,$F8,Import!$G$2:$G$237,$G8)</f>
        <v>1</v>
      </c>
      <c r="W8" s="2" t="str">
        <f t="shared" si="0"/>
        <v>M</v>
      </c>
      <c r="X8" s="2" t="str">
        <f t="shared" si="0"/>
        <v>GREIG</v>
      </c>
      <c r="Y8" s="2" t="str">
        <f t="shared" si="0"/>
        <v>Moana</v>
      </c>
      <c r="Z8" s="2">
        <f>SUMIFS(Import!Z$2:Z$237,Import!$F$2:$F$237,$F8,Import!$G$2:$G$237,$G8)</f>
        <v>122</v>
      </c>
      <c r="AA8" s="2">
        <f>SUMIFS(Import!AA$2:AA$237,Import!$F$2:$F$237,$F8,Import!$G$2:$G$237,$G8)</f>
        <v>7.23</v>
      </c>
      <c r="AB8" s="2">
        <f>SUMIFS(Import!AB$2:AB$237,Import!$F$2:$F$237,$F8,Import!$G$2:$G$237,$G8)</f>
        <v>23.15</v>
      </c>
      <c r="AC8" s="2">
        <f>SUMIFS(Import!AC$2:AC$237,Import!$F$2:$F$237,$F8,Import!$G$2:$G$237,$G8)</f>
        <v>2</v>
      </c>
      <c r="AD8" s="2" t="str">
        <f t="shared" si="1"/>
        <v>M</v>
      </c>
      <c r="AE8" s="2" t="str">
        <f t="shared" si="1"/>
        <v>MINARDI</v>
      </c>
      <c r="AF8" s="2" t="str">
        <f t="shared" si="1"/>
        <v>Eric</v>
      </c>
      <c r="AG8" s="2">
        <f>SUMIFS(Import!AG$2:AG$237,Import!$F$2:$F$237,$F8,Import!$G$2:$G$237,$G8)</f>
        <v>12</v>
      </c>
      <c r="AH8" s="2">
        <f>SUMIFS(Import!AH$2:AH$237,Import!$F$2:$F$237,$F8,Import!$G$2:$G$237,$G8)</f>
        <v>0.71</v>
      </c>
      <c r="AI8" s="2">
        <f>SUMIFS(Import!AI$2:AI$237,Import!$F$2:$F$237,$F8,Import!$G$2:$G$237,$G8)</f>
        <v>2.2799999999999998</v>
      </c>
      <c r="AJ8" s="2">
        <f>SUMIFS(Import!AJ$2:AJ$237,Import!$F$2:$F$237,$F8,Import!$G$2:$G$237,$G8)</f>
        <v>3</v>
      </c>
      <c r="AK8" s="2" t="str">
        <f t="shared" si="2"/>
        <v>F</v>
      </c>
      <c r="AL8" s="2" t="str">
        <f t="shared" si="2"/>
        <v>SAGE</v>
      </c>
      <c r="AM8" s="2" t="str">
        <f t="shared" si="2"/>
        <v>Maina</v>
      </c>
      <c r="AN8" s="2">
        <f>SUMIFS(Import!AN$2:AN$237,Import!$F$2:$F$237,$F8,Import!$G$2:$G$237,$G8)</f>
        <v>226</v>
      </c>
      <c r="AO8" s="2">
        <f>SUMIFS(Import!AO$2:AO$237,Import!$F$2:$F$237,$F8,Import!$G$2:$G$237,$G8)</f>
        <v>13.4</v>
      </c>
      <c r="AP8" s="2">
        <f>SUMIFS(Import!AP$2:AP$237,Import!$F$2:$F$237,$F8,Import!$G$2:$G$237,$G8)</f>
        <v>42.88</v>
      </c>
      <c r="AQ8" s="2">
        <f>SUMIFS(Import!AQ$2:AQ$237,Import!$F$2:$F$237,$F8,Import!$G$2:$G$237,$G8)</f>
        <v>4</v>
      </c>
      <c r="AR8" s="2" t="str">
        <f t="shared" si="3"/>
        <v>M</v>
      </c>
      <c r="AS8" s="2" t="str">
        <f t="shared" si="3"/>
        <v>BRUNEAU</v>
      </c>
      <c r="AT8" s="2" t="str">
        <f t="shared" si="3"/>
        <v>Jean-Marie</v>
      </c>
      <c r="AU8" s="2">
        <f>SUMIFS(Import!AU$2:AU$237,Import!$F$2:$F$237,$F8,Import!$G$2:$G$237,$G8)</f>
        <v>7</v>
      </c>
      <c r="AV8" s="2">
        <f>SUMIFS(Import!AV$2:AV$237,Import!$F$2:$F$237,$F8,Import!$G$2:$G$237,$G8)</f>
        <v>0.41</v>
      </c>
      <c r="AW8" s="2">
        <f>SUMIFS(Import!AW$2:AW$237,Import!$F$2:$F$237,$F8,Import!$G$2:$G$237,$G8)</f>
        <v>1.33</v>
      </c>
      <c r="AX8" s="2">
        <f>SUMIFS(Import!AX$2:AX$237,Import!$F$2:$F$237,$F8,Import!$G$2:$G$237,$G8)</f>
        <v>5</v>
      </c>
      <c r="AY8" s="2" t="str">
        <f t="shared" si="4"/>
        <v>M</v>
      </c>
      <c r="AZ8" s="2" t="str">
        <f t="shared" si="4"/>
        <v>RAMEL</v>
      </c>
      <c r="BA8" s="2" t="str">
        <f t="shared" si="4"/>
        <v>Michel</v>
      </c>
      <c r="BB8" s="2">
        <f>SUMIFS(Import!BB$2:BB$237,Import!$F$2:$F$237,$F8,Import!$G$2:$G$237,$G8)</f>
        <v>1</v>
      </c>
      <c r="BC8" s="2">
        <f>SUMIFS(Import!BC$2:BC$237,Import!$F$2:$F$237,$F8,Import!$G$2:$G$237,$G8)</f>
        <v>0.06</v>
      </c>
      <c r="BD8" s="2">
        <f>SUMIFS(Import!BD$2:BD$237,Import!$F$2:$F$237,$F8,Import!$G$2:$G$237,$G8)</f>
        <v>0.19</v>
      </c>
      <c r="BE8" s="2">
        <f>SUMIFS(Import!BE$2:BE$237,Import!$F$2:$F$237,$F8,Import!$G$2:$G$237,$G8)</f>
        <v>6</v>
      </c>
      <c r="BF8" s="2" t="str">
        <f t="shared" si="5"/>
        <v>M</v>
      </c>
      <c r="BG8" s="2" t="str">
        <f t="shared" si="5"/>
        <v>NENA</v>
      </c>
      <c r="BH8" s="2" t="str">
        <f t="shared" si="5"/>
        <v>Tauhiti</v>
      </c>
      <c r="BI8" s="2">
        <f>SUMIFS(Import!BI$2:BI$237,Import!$F$2:$F$237,$F8,Import!$G$2:$G$237,$G8)</f>
        <v>34</v>
      </c>
      <c r="BJ8" s="2">
        <f>SUMIFS(Import!BJ$2:BJ$237,Import!$F$2:$F$237,$F8,Import!$G$2:$G$237,$G8)</f>
        <v>2.02</v>
      </c>
      <c r="BK8" s="2">
        <f>SUMIFS(Import!BK$2:BK$237,Import!$F$2:$F$237,$F8,Import!$G$2:$G$237,$G8)</f>
        <v>6.45</v>
      </c>
      <c r="BL8" s="2">
        <f>SUMIFS(Import!BL$2:BL$237,Import!$F$2:$F$237,$F8,Import!$G$2:$G$237,$G8)</f>
        <v>7</v>
      </c>
      <c r="BM8" s="2" t="str">
        <f t="shared" si="6"/>
        <v>M</v>
      </c>
      <c r="BN8" s="2" t="str">
        <f t="shared" si="6"/>
        <v>REGURON</v>
      </c>
      <c r="BO8" s="2" t="str">
        <f t="shared" si="6"/>
        <v>Karl</v>
      </c>
      <c r="BP8" s="2">
        <f>SUMIFS(Import!BP$2:BP$237,Import!$F$2:$F$237,$F8,Import!$G$2:$G$237,$G8)</f>
        <v>14</v>
      </c>
      <c r="BQ8" s="2">
        <f>SUMIFS(Import!BQ$2:BQ$237,Import!$F$2:$F$237,$F8,Import!$G$2:$G$237,$G8)</f>
        <v>0.83</v>
      </c>
      <c r="BR8" s="2">
        <f>SUMIFS(Import!BR$2:BR$237,Import!$F$2:$F$237,$F8,Import!$G$2:$G$237,$G8)</f>
        <v>2.66</v>
      </c>
      <c r="BS8" s="2">
        <f>SUMIFS(Import!BS$2:BS$237,Import!$F$2:$F$237,$F8,Import!$G$2:$G$237,$G8)</f>
        <v>8</v>
      </c>
      <c r="BT8" s="2" t="str">
        <f t="shared" si="7"/>
        <v>M</v>
      </c>
      <c r="BU8" s="2" t="str">
        <f t="shared" si="7"/>
        <v>TUHEIAVA</v>
      </c>
      <c r="BV8" s="2" t="str">
        <f t="shared" si="7"/>
        <v>Richard, Ariihau</v>
      </c>
      <c r="BW8" s="2">
        <f>SUMIFS(Import!BW$2:BW$237,Import!$F$2:$F$237,$F8,Import!$G$2:$G$237,$G8)</f>
        <v>111</v>
      </c>
      <c r="BX8" s="2">
        <f>SUMIFS(Import!BX$2:BX$237,Import!$F$2:$F$237,$F8,Import!$G$2:$G$237,$G8)</f>
        <v>6.58</v>
      </c>
      <c r="BY8" s="2">
        <f>SUMIFS(Import!BY$2:BY$237,Import!$F$2:$F$237,$F8,Import!$G$2:$G$237,$G8)</f>
        <v>21.06</v>
      </c>
      <c r="BZ8" s="2">
        <f>SUMIFS(Import!BZ$2:BZ$237,Import!$F$2:$F$237,$F8,Import!$G$2:$G$237,$G8)</f>
        <v>0</v>
      </c>
      <c r="CA8" s="2">
        <f t="shared" si="8"/>
        <v>0</v>
      </c>
      <c r="CB8" s="2">
        <f t="shared" si="8"/>
        <v>0</v>
      </c>
      <c r="CC8" s="2">
        <f t="shared" si="8"/>
        <v>0</v>
      </c>
      <c r="CD8" s="2">
        <f>SUMIFS(Import!CD$2:CD$237,Import!$F$2:$F$237,$F8,Import!$G$2:$G$237,$G8)</f>
        <v>0</v>
      </c>
      <c r="CE8" s="2">
        <f>SUMIFS(Import!CE$2:CE$237,Import!$F$2:$F$237,$F8,Import!$G$2:$G$237,$G8)</f>
        <v>0</v>
      </c>
      <c r="CF8" s="2">
        <f>SUMIFS(Import!CF$2:CF$237,Import!$F$2:$F$237,$F8,Import!$G$2:$G$237,$G8)</f>
        <v>0</v>
      </c>
      <c r="CG8" s="2">
        <f>SUMIFS(Import!CG$2:CG$237,Import!$F$2:$F$237,$F8,Import!$G$2:$G$237,$G8)</f>
        <v>0</v>
      </c>
      <c r="CH8" s="2">
        <f t="shared" si="9"/>
        <v>0</v>
      </c>
      <c r="CI8" s="2">
        <f t="shared" si="9"/>
        <v>0</v>
      </c>
      <c r="CJ8" s="2">
        <f t="shared" si="9"/>
        <v>0</v>
      </c>
      <c r="CK8" s="2">
        <f>SUMIFS(Import!CK$2:CK$237,Import!$F$2:$F$237,$F8,Import!$G$2:$G$237,$G8)</f>
        <v>0</v>
      </c>
      <c r="CL8" s="2">
        <f>SUMIFS(Import!CL$2:CL$237,Import!$F$2:$F$237,$F8,Import!$G$2:$G$237,$G8)</f>
        <v>0</v>
      </c>
      <c r="CM8" s="2">
        <f>SUMIFS(Import!CM$2:CM$237,Import!$F$2:$F$237,$F8,Import!$G$2:$G$237,$G8)</f>
        <v>0</v>
      </c>
      <c r="CN8" s="2">
        <f>SUMIFS(Import!CN$2:CN$237,Import!$F$2:$F$237,$F8,Import!$G$2:$G$237,$G8)</f>
        <v>0</v>
      </c>
      <c r="CO8" s="3">
        <f t="shared" si="10"/>
        <v>0</v>
      </c>
      <c r="CP8" s="3">
        <f t="shared" si="10"/>
        <v>0</v>
      </c>
      <c r="CQ8" s="3">
        <f t="shared" si="10"/>
        <v>0</v>
      </c>
      <c r="CR8" s="2">
        <f>SUMIFS(Import!CR$2:CR$237,Import!$F$2:$F$237,$F8,Import!$G$2:$G$237,$G8)</f>
        <v>0</v>
      </c>
      <c r="CS8" s="2">
        <f>SUMIFS(Import!CS$2:CS$237,Import!$F$2:$F$237,$F8,Import!$G$2:$G$237,$G8)</f>
        <v>0</v>
      </c>
      <c r="CT8" s="2">
        <f>SUMIFS(Import!CT$2:CT$237,Import!$F$2:$F$237,$F8,Import!$G$2:$G$237,$G8)</f>
        <v>0</v>
      </c>
    </row>
    <row r="9" spans="1:98">
      <c r="A9" s="2" t="s">
        <v>38</v>
      </c>
      <c r="B9" s="2" t="s">
        <v>39</v>
      </c>
      <c r="C9" s="2">
        <v>1</v>
      </c>
      <c r="D9" s="2" t="s">
        <v>40</v>
      </c>
      <c r="E9" s="2">
        <v>12</v>
      </c>
      <c r="F9" s="2" t="s">
        <v>42</v>
      </c>
      <c r="G9" s="2">
        <v>6</v>
      </c>
      <c r="H9" s="2">
        <f>IF(SUMIFS(Import!H$2:H$237,Import!$F$2:$F$237,$F9,Import!$G$2:$G$237,$G9)=0,Data_T1!$H9,SUMIFS(Import!H$2:H$237,Import!$F$2:$F$237,$F9,Import!$G$2:$G$237,$G9))</f>
        <v>1234</v>
      </c>
      <c r="I9" s="2">
        <f>SUMIFS(Import!I$2:I$237,Import!$F$2:$F$237,$F9,Import!$G$2:$G$237,$G9)</f>
        <v>739</v>
      </c>
      <c r="J9" s="2">
        <f>SUMIFS(Import!J$2:J$237,Import!$F$2:$F$237,$F9,Import!$G$2:$G$237,$G9)</f>
        <v>59.89</v>
      </c>
      <c r="K9" s="2">
        <f>SUMIFS(Import!K$2:K$237,Import!$F$2:$F$237,$F9,Import!$G$2:$G$237,$G9)</f>
        <v>495</v>
      </c>
      <c r="L9" s="2">
        <f>SUMIFS(Import!L$2:L$237,Import!$F$2:$F$237,$F9,Import!$G$2:$G$237,$G9)</f>
        <v>40.11</v>
      </c>
      <c r="M9" s="2">
        <f>SUMIFS(Import!M$2:M$237,Import!$F$2:$F$237,$F9,Import!$G$2:$G$237,$G9)</f>
        <v>2</v>
      </c>
      <c r="N9" s="2">
        <f>SUMIFS(Import!N$2:N$237,Import!$F$2:$F$237,$F9,Import!$G$2:$G$237,$G9)</f>
        <v>0.16</v>
      </c>
      <c r="O9" s="2">
        <f>SUMIFS(Import!O$2:O$237,Import!$F$2:$F$237,$F9,Import!$G$2:$G$237,$G9)</f>
        <v>0.4</v>
      </c>
      <c r="P9" s="2">
        <f>SUMIFS(Import!P$2:P$237,Import!$F$2:$F$237,$F9,Import!$G$2:$G$237,$G9)</f>
        <v>4</v>
      </c>
      <c r="Q9" s="2">
        <f>SUMIFS(Import!Q$2:Q$237,Import!$F$2:$F$237,$F9,Import!$G$2:$G$237,$G9)</f>
        <v>0.32</v>
      </c>
      <c r="R9" s="2">
        <f>SUMIFS(Import!R$2:R$237,Import!$F$2:$F$237,$F9,Import!$G$2:$G$237,$G9)</f>
        <v>0.81</v>
      </c>
      <c r="S9" s="2">
        <f>SUMIFS(Import!S$2:S$237,Import!$F$2:$F$237,$F9,Import!$G$2:$G$237,$G9)</f>
        <v>489</v>
      </c>
      <c r="T9" s="2">
        <f>SUMIFS(Import!T$2:T$237,Import!$F$2:$F$237,$F9,Import!$G$2:$G$237,$G9)</f>
        <v>39.630000000000003</v>
      </c>
      <c r="U9" s="2">
        <f>SUMIFS(Import!U$2:U$237,Import!$F$2:$F$237,$F9,Import!$G$2:$G$237,$G9)</f>
        <v>98.79</v>
      </c>
      <c r="V9" s="2">
        <f>SUMIFS(Import!V$2:V$237,Import!$F$2:$F$237,$F9,Import!$G$2:$G$237,$G9)</f>
        <v>1</v>
      </c>
      <c r="W9" s="2" t="str">
        <f t="shared" si="0"/>
        <v>M</v>
      </c>
      <c r="X9" s="2" t="str">
        <f t="shared" si="0"/>
        <v>GREIG</v>
      </c>
      <c r="Y9" s="2" t="str">
        <f t="shared" si="0"/>
        <v>Moana</v>
      </c>
      <c r="Z9" s="2">
        <f>SUMIFS(Import!Z$2:Z$237,Import!$F$2:$F$237,$F9,Import!$G$2:$G$237,$G9)</f>
        <v>120</v>
      </c>
      <c r="AA9" s="2">
        <f>SUMIFS(Import!AA$2:AA$237,Import!$F$2:$F$237,$F9,Import!$G$2:$G$237,$G9)</f>
        <v>9.7200000000000006</v>
      </c>
      <c r="AB9" s="2">
        <f>SUMIFS(Import!AB$2:AB$237,Import!$F$2:$F$237,$F9,Import!$G$2:$G$237,$G9)</f>
        <v>24.54</v>
      </c>
      <c r="AC9" s="2">
        <f>SUMIFS(Import!AC$2:AC$237,Import!$F$2:$F$237,$F9,Import!$G$2:$G$237,$G9)</f>
        <v>2</v>
      </c>
      <c r="AD9" s="2" t="str">
        <f t="shared" si="1"/>
        <v>M</v>
      </c>
      <c r="AE9" s="2" t="str">
        <f t="shared" si="1"/>
        <v>MINARDI</v>
      </c>
      <c r="AF9" s="2" t="str">
        <f t="shared" si="1"/>
        <v>Eric</v>
      </c>
      <c r="AG9" s="2">
        <f>SUMIFS(Import!AG$2:AG$237,Import!$F$2:$F$237,$F9,Import!$G$2:$G$237,$G9)</f>
        <v>18</v>
      </c>
      <c r="AH9" s="2">
        <f>SUMIFS(Import!AH$2:AH$237,Import!$F$2:$F$237,$F9,Import!$G$2:$G$237,$G9)</f>
        <v>1.46</v>
      </c>
      <c r="AI9" s="2">
        <f>SUMIFS(Import!AI$2:AI$237,Import!$F$2:$F$237,$F9,Import!$G$2:$G$237,$G9)</f>
        <v>3.68</v>
      </c>
      <c r="AJ9" s="2">
        <f>SUMIFS(Import!AJ$2:AJ$237,Import!$F$2:$F$237,$F9,Import!$G$2:$G$237,$G9)</f>
        <v>3</v>
      </c>
      <c r="AK9" s="2" t="str">
        <f t="shared" si="2"/>
        <v>F</v>
      </c>
      <c r="AL9" s="2" t="str">
        <f t="shared" si="2"/>
        <v>SAGE</v>
      </c>
      <c r="AM9" s="2" t="str">
        <f t="shared" si="2"/>
        <v>Maina</v>
      </c>
      <c r="AN9" s="2">
        <f>SUMIFS(Import!AN$2:AN$237,Import!$F$2:$F$237,$F9,Import!$G$2:$G$237,$G9)</f>
        <v>210</v>
      </c>
      <c r="AO9" s="2">
        <f>SUMIFS(Import!AO$2:AO$237,Import!$F$2:$F$237,$F9,Import!$G$2:$G$237,$G9)</f>
        <v>17.02</v>
      </c>
      <c r="AP9" s="2">
        <f>SUMIFS(Import!AP$2:AP$237,Import!$F$2:$F$237,$F9,Import!$G$2:$G$237,$G9)</f>
        <v>42.94</v>
      </c>
      <c r="AQ9" s="2">
        <f>SUMIFS(Import!AQ$2:AQ$237,Import!$F$2:$F$237,$F9,Import!$G$2:$G$237,$G9)</f>
        <v>4</v>
      </c>
      <c r="AR9" s="2" t="str">
        <f t="shared" si="3"/>
        <v>M</v>
      </c>
      <c r="AS9" s="2" t="str">
        <f t="shared" si="3"/>
        <v>BRUNEAU</v>
      </c>
      <c r="AT9" s="2" t="str">
        <f t="shared" si="3"/>
        <v>Jean-Marie</v>
      </c>
      <c r="AU9" s="2">
        <f>SUMIFS(Import!AU$2:AU$237,Import!$F$2:$F$237,$F9,Import!$G$2:$G$237,$G9)</f>
        <v>5</v>
      </c>
      <c r="AV9" s="2">
        <f>SUMIFS(Import!AV$2:AV$237,Import!$F$2:$F$237,$F9,Import!$G$2:$G$237,$G9)</f>
        <v>0.41</v>
      </c>
      <c r="AW9" s="2">
        <f>SUMIFS(Import!AW$2:AW$237,Import!$F$2:$F$237,$F9,Import!$G$2:$G$237,$G9)</f>
        <v>1.02</v>
      </c>
      <c r="AX9" s="2">
        <f>SUMIFS(Import!AX$2:AX$237,Import!$F$2:$F$237,$F9,Import!$G$2:$G$237,$G9)</f>
        <v>5</v>
      </c>
      <c r="AY9" s="2" t="str">
        <f t="shared" si="4"/>
        <v>M</v>
      </c>
      <c r="AZ9" s="2" t="str">
        <f t="shared" si="4"/>
        <v>RAMEL</v>
      </c>
      <c r="BA9" s="2" t="str">
        <f t="shared" si="4"/>
        <v>Michel</v>
      </c>
      <c r="BB9" s="2">
        <f>SUMIFS(Import!BB$2:BB$237,Import!$F$2:$F$237,$F9,Import!$G$2:$G$237,$G9)</f>
        <v>7</v>
      </c>
      <c r="BC9" s="2">
        <f>SUMIFS(Import!BC$2:BC$237,Import!$F$2:$F$237,$F9,Import!$G$2:$G$237,$G9)</f>
        <v>0.56999999999999995</v>
      </c>
      <c r="BD9" s="2">
        <f>SUMIFS(Import!BD$2:BD$237,Import!$F$2:$F$237,$F9,Import!$G$2:$G$237,$G9)</f>
        <v>1.43</v>
      </c>
      <c r="BE9" s="2">
        <f>SUMIFS(Import!BE$2:BE$237,Import!$F$2:$F$237,$F9,Import!$G$2:$G$237,$G9)</f>
        <v>6</v>
      </c>
      <c r="BF9" s="2" t="str">
        <f t="shared" si="5"/>
        <v>M</v>
      </c>
      <c r="BG9" s="2" t="str">
        <f t="shared" si="5"/>
        <v>NENA</v>
      </c>
      <c r="BH9" s="2" t="str">
        <f t="shared" si="5"/>
        <v>Tauhiti</v>
      </c>
      <c r="BI9" s="2">
        <f>SUMIFS(Import!BI$2:BI$237,Import!$F$2:$F$237,$F9,Import!$G$2:$G$237,$G9)</f>
        <v>36</v>
      </c>
      <c r="BJ9" s="2">
        <f>SUMIFS(Import!BJ$2:BJ$237,Import!$F$2:$F$237,$F9,Import!$G$2:$G$237,$G9)</f>
        <v>2.92</v>
      </c>
      <c r="BK9" s="2">
        <f>SUMIFS(Import!BK$2:BK$237,Import!$F$2:$F$237,$F9,Import!$G$2:$G$237,$G9)</f>
        <v>7.36</v>
      </c>
      <c r="BL9" s="2">
        <f>SUMIFS(Import!BL$2:BL$237,Import!$F$2:$F$237,$F9,Import!$G$2:$G$237,$G9)</f>
        <v>7</v>
      </c>
      <c r="BM9" s="2" t="str">
        <f t="shared" si="6"/>
        <v>M</v>
      </c>
      <c r="BN9" s="2" t="str">
        <f t="shared" si="6"/>
        <v>REGURON</v>
      </c>
      <c r="BO9" s="2" t="str">
        <f t="shared" si="6"/>
        <v>Karl</v>
      </c>
      <c r="BP9" s="2">
        <f>SUMIFS(Import!BP$2:BP$237,Import!$F$2:$F$237,$F9,Import!$G$2:$G$237,$G9)</f>
        <v>17</v>
      </c>
      <c r="BQ9" s="2">
        <f>SUMIFS(Import!BQ$2:BQ$237,Import!$F$2:$F$237,$F9,Import!$G$2:$G$237,$G9)</f>
        <v>1.38</v>
      </c>
      <c r="BR9" s="2">
        <f>SUMIFS(Import!BR$2:BR$237,Import!$F$2:$F$237,$F9,Import!$G$2:$G$237,$G9)</f>
        <v>3.48</v>
      </c>
      <c r="BS9" s="2">
        <f>SUMIFS(Import!BS$2:BS$237,Import!$F$2:$F$237,$F9,Import!$G$2:$G$237,$G9)</f>
        <v>8</v>
      </c>
      <c r="BT9" s="2" t="str">
        <f t="shared" si="7"/>
        <v>M</v>
      </c>
      <c r="BU9" s="2" t="str">
        <f t="shared" si="7"/>
        <v>TUHEIAVA</v>
      </c>
      <c r="BV9" s="2" t="str">
        <f t="shared" si="7"/>
        <v>Richard, Ariihau</v>
      </c>
      <c r="BW9" s="2">
        <f>SUMIFS(Import!BW$2:BW$237,Import!$F$2:$F$237,$F9,Import!$G$2:$G$237,$G9)</f>
        <v>76</v>
      </c>
      <c r="BX9" s="2">
        <f>SUMIFS(Import!BX$2:BX$237,Import!$F$2:$F$237,$F9,Import!$G$2:$G$237,$G9)</f>
        <v>6.16</v>
      </c>
      <c r="BY9" s="2">
        <f>SUMIFS(Import!BY$2:BY$237,Import!$F$2:$F$237,$F9,Import!$G$2:$G$237,$G9)</f>
        <v>15.54</v>
      </c>
      <c r="BZ9" s="2">
        <f>SUMIFS(Import!BZ$2:BZ$237,Import!$F$2:$F$237,$F9,Import!$G$2:$G$237,$G9)</f>
        <v>0</v>
      </c>
      <c r="CA9" s="2">
        <f t="shared" si="8"/>
        <v>0</v>
      </c>
      <c r="CB9" s="2">
        <f t="shared" si="8"/>
        <v>0</v>
      </c>
      <c r="CC9" s="2">
        <f t="shared" si="8"/>
        <v>0</v>
      </c>
      <c r="CD9" s="2">
        <f>SUMIFS(Import!CD$2:CD$237,Import!$F$2:$F$237,$F9,Import!$G$2:$G$237,$G9)</f>
        <v>0</v>
      </c>
      <c r="CE9" s="2">
        <f>SUMIFS(Import!CE$2:CE$237,Import!$F$2:$F$237,$F9,Import!$G$2:$G$237,$G9)</f>
        <v>0</v>
      </c>
      <c r="CF9" s="2">
        <f>SUMIFS(Import!CF$2:CF$237,Import!$F$2:$F$237,$F9,Import!$G$2:$G$237,$G9)</f>
        <v>0</v>
      </c>
      <c r="CG9" s="2">
        <f>SUMIFS(Import!CG$2:CG$237,Import!$F$2:$F$237,$F9,Import!$G$2:$G$237,$G9)</f>
        <v>0</v>
      </c>
      <c r="CH9" s="2">
        <f t="shared" si="9"/>
        <v>0</v>
      </c>
      <c r="CI9" s="2">
        <f t="shared" si="9"/>
        <v>0</v>
      </c>
      <c r="CJ9" s="2">
        <f t="shared" si="9"/>
        <v>0</v>
      </c>
      <c r="CK9" s="2">
        <f>SUMIFS(Import!CK$2:CK$237,Import!$F$2:$F$237,$F9,Import!$G$2:$G$237,$G9)</f>
        <v>0</v>
      </c>
      <c r="CL9" s="2">
        <f>SUMIFS(Import!CL$2:CL$237,Import!$F$2:$F$237,$F9,Import!$G$2:$G$237,$G9)</f>
        <v>0</v>
      </c>
      <c r="CM9" s="2">
        <f>SUMIFS(Import!CM$2:CM$237,Import!$F$2:$F$237,$F9,Import!$G$2:$G$237,$G9)</f>
        <v>0</v>
      </c>
      <c r="CN9" s="2">
        <f>SUMIFS(Import!CN$2:CN$237,Import!$F$2:$F$237,$F9,Import!$G$2:$G$237,$G9)</f>
        <v>0</v>
      </c>
      <c r="CO9" s="3">
        <f t="shared" si="10"/>
        <v>0</v>
      </c>
      <c r="CP9" s="3">
        <f t="shared" si="10"/>
        <v>0</v>
      </c>
      <c r="CQ9" s="3">
        <f t="shared" si="10"/>
        <v>0</v>
      </c>
      <c r="CR9" s="2">
        <f>SUMIFS(Import!CR$2:CR$237,Import!$F$2:$F$237,$F9,Import!$G$2:$G$237,$G9)</f>
        <v>0</v>
      </c>
      <c r="CS9" s="2">
        <f>SUMIFS(Import!CS$2:CS$237,Import!$F$2:$F$237,$F9,Import!$G$2:$G$237,$G9)</f>
        <v>0</v>
      </c>
      <c r="CT9" s="2">
        <f>SUMIFS(Import!CT$2:CT$237,Import!$F$2:$F$237,$F9,Import!$G$2:$G$237,$G9)</f>
        <v>0</v>
      </c>
    </row>
    <row r="10" spans="1:98">
      <c r="A10" s="2" t="s">
        <v>38</v>
      </c>
      <c r="B10" s="2" t="s">
        <v>39</v>
      </c>
      <c r="C10" s="2">
        <v>1</v>
      </c>
      <c r="D10" s="2" t="s">
        <v>40</v>
      </c>
      <c r="E10" s="2">
        <v>13</v>
      </c>
      <c r="F10" s="2" t="s">
        <v>43</v>
      </c>
      <c r="G10" s="2">
        <v>1</v>
      </c>
      <c r="H10" s="2">
        <f>IF(SUMIFS(Import!H$2:H$237,Import!$F$2:$F$237,$F10,Import!$G$2:$G$237,$G10)=0,Data_T1!$H10,SUMIFS(Import!H$2:H$237,Import!$F$2:$F$237,$F10,Import!$G$2:$G$237,$G10))</f>
        <v>673</v>
      </c>
      <c r="I10" s="2">
        <f>SUMIFS(Import!I$2:I$237,Import!$F$2:$F$237,$F10,Import!$G$2:$G$237,$G10)</f>
        <v>427</v>
      </c>
      <c r="J10" s="2">
        <f>SUMIFS(Import!J$2:J$237,Import!$F$2:$F$237,$F10,Import!$G$2:$G$237,$G10)</f>
        <v>63.45</v>
      </c>
      <c r="K10" s="2">
        <f>SUMIFS(Import!K$2:K$237,Import!$F$2:$F$237,$F10,Import!$G$2:$G$237,$G10)</f>
        <v>246</v>
      </c>
      <c r="L10" s="2">
        <f>SUMIFS(Import!L$2:L$237,Import!$F$2:$F$237,$F10,Import!$G$2:$G$237,$G10)</f>
        <v>36.549999999999997</v>
      </c>
      <c r="M10" s="2">
        <f>SUMIFS(Import!M$2:M$237,Import!$F$2:$F$237,$F10,Import!$G$2:$G$237,$G10)</f>
        <v>6</v>
      </c>
      <c r="N10" s="2">
        <f>SUMIFS(Import!N$2:N$237,Import!$F$2:$F$237,$F10,Import!$G$2:$G$237,$G10)</f>
        <v>0.89</v>
      </c>
      <c r="O10" s="2">
        <f>SUMIFS(Import!O$2:O$237,Import!$F$2:$F$237,$F10,Import!$G$2:$G$237,$G10)</f>
        <v>2.44</v>
      </c>
      <c r="P10" s="2">
        <f>SUMIFS(Import!P$2:P$237,Import!$F$2:$F$237,$F10,Import!$G$2:$G$237,$G10)</f>
        <v>0</v>
      </c>
      <c r="Q10" s="2">
        <f>SUMIFS(Import!Q$2:Q$237,Import!$F$2:$F$237,$F10,Import!$G$2:$G$237,$G10)</f>
        <v>0</v>
      </c>
      <c r="R10" s="2">
        <f>SUMIFS(Import!R$2:R$237,Import!$F$2:$F$237,$F10,Import!$G$2:$G$237,$G10)</f>
        <v>0</v>
      </c>
      <c r="S10" s="2">
        <f>SUMIFS(Import!S$2:S$237,Import!$F$2:$F$237,$F10,Import!$G$2:$G$237,$G10)</f>
        <v>240</v>
      </c>
      <c r="T10" s="2">
        <f>SUMIFS(Import!T$2:T$237,Import!$F$2:$F$237,$F10,Import!$G$2:$G$237,$G10)</f>
        <v>35.659999999999997</v>
      </c>
      <c r="U10" s="2">
        <f>SUMIFS(Import!U$2:U$237,Import!$F$2:$F$237,$F10,Import!$G$2:$G$237,$G10)</f>
        <v>97.56</v>
      </c>
      <c r="V10" s="2">
        <f>SUMIFS(Import!V$2:V$237,Import!$F$2:$F$237,$F10,Import!$G$2:$G$237,$G10)</f>
        <v>1</v>
      </c>
      <c r="W10" s="2" t="str">
        <f t="shared" si="0"/>
        <v>M</v>
      </c>
      <c r="X10" s="2" t="str">
        <f t="shared" si="0"/>
        <v>GREIG</v>
      </c>
      <c r="Y10" s="2" t="str">
        <f t="shared" si="0"/>
        <v>Moana</v>
      </c>
      <c r="Z10" s="2">
        <f>SUMIFS(Import!Z$2:Z$237,Import!$F$2:$F$237,$F10,Import!$G$2:$G$237,$G10)</f>
        <v>37</v>
      </c>
      <c r="AA10" s="2">
        <f>SUMIFS(Import!AA$2:AA$237,Import!$F$2:$F$237,$F10,Import!$G$2:$G$237,$G10)</f>
        <v>5.5</v>
      </c>
      <c r="AB10" s="2">
        <f>SUMIFS(Import!AB$2:AB$237,Import!$F$2:$F$237,$F10,Import!$G$2:$G$237,$G10)</f>
        <v>15.42</v>
      </c>
      <c r="AC10" s="2">
        <f>SUMIFS(Import!AC$2:AC$237,Import!$F$2:$F$237,$F10,Import!$G$2:$G$237,$G10)</f>
        <v>2</v>
      </c>
      <c r="AD10" s="2" t="str">
        <f t="shared" si="1"/>
        <v>M</v>
      </c>
      <c r="AE10" s="2" t="str">
        <f t="shared" si="1"/>
        <v>MINARDI</v>
      </c>
      <c r="AF10" s="2" t="str">
        <f t="shared" si="1"/>
        <v>Eric</v>
      </c>
      <c r="AG10" s="2">
        <f>SUMIFS(Import!AG$2:AG$237,Import!$F$2:$F$237,$F10,Import!$G$2:$G$237,$G10)</f>
        <v>2</v>
      </c>
      <c r="AH10" s="2">
        <f>SUMIFS(Import!AH$2:AH$237,Import!$F$2:$F$237,$F10,Import!$G$2:$G$237,$G10)</f>
        <v>0.3</v>
      </c>
      <c r="AI10" s="2">
        <f>SUMIFS(Import!AI$2:AI$237,Import!$F$2:$F$237,$F10,Import!$G$2:$G$237,$G10)</f>
        <v>0.83</v>
      </c>
      <c r="AJ10" s="2">
        <f>SUMIFS(Import!AJ$2:AJ$237,Import!$F$2:$F$237,$F10,Import!$G$2:$G$237,$G10)</f>
        <v>3</v>
      </c>
      <c r="AK10" s="2" t="str">
        <f t="shared" si="2"/>
        <v>F</v>
      </c>
      <c r="AL10" s="2" t="str">
        <f t="shared" si="2"/>
        <v>SAGE</v>
      </c>
      <c r="AM10" s="2" t="str">
        <f t="shared" si="2"/>
        <v>Maina</v>
      </c>
      <c r="AN10" s="2">
        <f>SUMIFS(Import!AN$2:AN$237,Import!$F$2:$F$237,$F10,Import!$G$2:$G$237,$G10)</f>
        <v>146</v>
      </c>
      <c r="AO10" s="2">
        <f>SUMIFS(Import!AO$2:AO$237,Import!$F$2:$F$237,$F10,Import!$G$2:$G$237,$G10)</f>
        <v>21.69</v>
      </c>
      <c r="AP10" s="2">
        <f>SUMIFS(Import!AP$2:AP$237,Import!$F$2:$F$237,$F10,Import!$G$2:$G$237,$G10)</f>
        <v>60.83</v>
      </c>
      <c r="AQ10" s="2">
        <f>SUMIFS(Import!AQ$2:AQ$237,Import!$F$2:$F$237,$F10,Import!$G$2:$G$237,$G10)</f>
        <v>4</v>
      </c>
      <c r="AR10" s="2" t="str">
        <f t="shared" si="3"/>
        <v>M</v>
      </c>
      <c r="AS10" s="2" t="str">
        <f t="shared" si="3"/>
        <v>BRUNEAU</v>
      </c>
      <c r="AT10" s="2" t="str">
        <f t="shared" si="3"/>
        <v>Jean-Marie</v>
      </c>
      <c r="AU10" s="2">
        <f>SUMIFS(Import!AU$2:AU$237,Import!$F$2:$F$237,$F10,Import!$G$2:$G$237,$G10)</f>
        <v>0</v>
      </c>
      <c r="AV10" s="2">
        <f>SUMIFS(Import!AV$2:AV$237,Import!$F$2:$F$237,$F10,Import!$G$2:$G$237,$G10)</f>
        <v>0</v>
      </c>
      <c r="AW10" s="2">
        <f>SUMIFS(Import!AW$2:AW$237,Import!$F$2:$F$237,$F10,Import!$G$2:$G$237,$G10)</f>
        <v>0</v>
      </c>
      <c r="AX10" s="2">
        <f>SUMIFS(Import!AX$2:AX$237,Import!$F$2:$F$237,$F10,Import!$G$2:$G$237,$G10)</f>
        <v>5</v>
      </c>
      <c r="AY10" s="2" t="str">
        <f t="shared" si="4"/>
        <v>M</v>
      </c>
      <c r="AZ10" s="2" t="str">
        <f t="shared" si="4"/>
        <v>RAMEL</v>
      </c>
      <c r="BA10" s="2" t="str">
        <f t="shared" si="4"/>
        <v>Michel</v>
      </c>
      <c r="BB10" s="2">
        <f>SUMIFS(Import!BB$2:BB$237,Import!$F$2:$F$237,$F10,Import!$G$2:$G$237,$G10)</f>
        <v>0</v>
      </c>
      <c r="BC10" s="2">
        <f>SUMIFS(Import!BC$2:BC$237,Import!$F$2:$F$237,$F10,Import!$G$2:$G$237,$G10)</f>
        <v>0</v>
      </c>
      <c r="BD10" s="2">
        <f>SUMIFS(Import!BD$2:BD$237,Import!$F$2:$F$237,$F10,Import!$G$2:$G$237,$G10)</f>
        <v>0</v>
      </c>
      <c r="BE10" s="2">
        <f>SUMIFS(Import!BE$2:BE$237,Import!$F$2:$F$237,$F10,Import!$G$2:$G$237,$G10)</f>
        <v>6</v>
      </c>
      <c r="BF10" s="2" t="str">
        <f t="shared" si="5"/>
        <v>M</v>
      </c>
      <c r="BG10" s="2" t="str">
        <f t="shared" si="5"/>
        <v>NENA</v>
      </c>
      <c r="BH10" s="2" t="str">
        <f t="shared" si="5"/>
        <v>Tauhiti</v>
      </c>
      <c r="BI10" s="2">
        <f>SUMIFS(Import!BI$2:BI$237,Import!$F$2:$F$237,$F10,Import!$G$2:$G$237,$G10)</f>
        <v>26</v>
      </c>
      <c r="BJ10" s="2">
        <f>SUMIFS(Import!BJ$2:BJ$237,Import!$F$2:$F$237,$F10,Import!$G$2:$G$237,$G10)</f>
        <v>3.86</v>
      </c>
      <c r="BK10" s="2">
        <f>SUMIFS(Import!BK$2:BK$237,Import!$F$2:$F$237,$F10,Import!$G$2:$G$237,$G10)</f>
        <v>10.83</v>
      </c>
      <c r="BL10" s="2">
        <f>SUMIFS(Import!BL$2:BL$237,Import!$F$2:$F$237,$F10,Import!$G$2:$G$237,$G10)</f>
        <v>7</v>
      </c>
      <c r="BM10" s="2" t="str">
        <f t="shared" si="6"/>
        <v>M</v>
      </c>
      <c r="BN10" s="2" t="str">
        <f t="shared" si="6"/>
        <v>REGURON</v>
      </c>
      <c r="BO10" s="2" t="str">
        <f t="shared" si="6"/>
        <v>Karl</v>
      </c>
      <c r="BP10" s="2">
        <f>SUMIFS(Import!BP$2:BP$237,Import!$F$2:$F$237,$F10,Import!$G$2:$G$237,$G10)</f>
        <v>2</v>
      </c>
      <c r="BQ10" s="2">
        <f>SUMIFS(Import!BQ$2:BQ$237,Import!$F$2:$F$237,$F10,Import!$G$2:$G$237,$G10)</f>
        <v>0.3</v>
      </c>
      <c r="BR10" s="2">
        <f>SUMIFS(Import!BR$2:BR$237,Import!$F$2:$F$237,$F10,Import!$G$2:$G$237,$G10)</f>
        <v>0.83</v>
      </c>
      <c r="BS10" s="2">
        <f>SUMIFS(Import!BS$2:BS$237,Import!$F$2:$F$237,$F10,Import!$G$2:$G$237,$G10)</f>
        <v>8</v>
      </c>
      <c r="BT10" s="2" t="str">
        <f t="shared" si="7"/>
        <v>M</v>
      </c>
      <c r="BU10" s="2" t="str">
        <f t="shared" si="7"/>
        <v>TUHEIAVA</v>
      </c>
      <c r="BV10" s="2" t="str">
        <f t="shared" si="7"/>
        <v>Richard, Ariihau</v>
      </c>
      <c r="BW10" s="2">
        <f>SUMIFS(Import!BW$2:BW$237,Import!$F$2:$F$237,$F10,Import!$G$2:$G$237,$G10)</f>
        <v>27</v>
      </c>
      <c r="BX10" s="2">
        <f>SUMIFS(Import!BX$2:BX$237,Import!$F$2:$F$237,$F10,Import!$G$2:$G$237,$G10)</f>
        <v>4.01</v>
      </c>
      <c r="BY10" s="2">
        <f>SUMIFS(Import!BY$2:BY$237,Import!$F$2:$F$237,$F10,Import!$G$2:$G$237,$G10)</f>
        <v>11.25</v>
      </c>
      <c r="BZ10" s="2">
        <f>SUMIFS(Import!BZ$2:BZ$237,Import!$F$2:$F$237,$F10,Import!$G$2:$G$237,$G10)</f>
        <v>0</v>
      </c>
      <c r="CA10" s="2">
        <f t="shared" si="8"/>
        <v>0</v>
      </c>
      <c r="CB10" s="2">
        <f t="shared" si="8"/>
        <v>0</v>
      </c>
      <c r="CC10" s="2">
        <f t="shared" si="8"/>
        <v>0</v>
      </c>
      <c r="CD10" s="2">
        <f>SUMIFS(Import!CD$2:CD$237,Import!$F$2:$F$237,$F10,Import!$G$2:$G$237,$G10)</f>
        <v>0</v>
      </c>
      <c r="CE10" s="2">
        <f>SUMIFS(Import!CE$2:CE$237,Import!$F$2:$F$237,$F10,Import!$G$2:$G$237,$G10)</f>
        <v>0</v>
      </c>
      <c r="CF10" s="2">
        <f>SUMIFS(Import!CF$2:CF$237,Import!$F$2:$F$237,$F10,Import!$G$2:$G$237,$G10)</f>
        <v>0</v>
      </c>
      <c r="CG10" s="2">
        <f>SUMIFS(Import!CG$2:CG$237,Import!$F$2:$F$237,$F10,Import!$G$2:$G$237,$G10)</f>
        <v>0</v>
      </c>
      <c r="CH10" s="2">
        <f t="shared" si="9"/>
        <v>0</v>
      </c>
      <c r="CI10" s="2">
        <f t="shared" si="9"/>
        <v>0</v>
      </c>
      <c r="CJ10" s="2">
        <f t="shared" si="9"/>
        <v>0</v>
      </c>
      <c r="CK10" s="2">
        <f>SUMIFS(Import!CK$2:CK$237,Import!$F$2:$F$237,$F10,Import!$G$2:$G$237,$G10)</f>
        <v>0</v>
      </c>
      <c r="CL10" s="2">
        <f>SUMIFS(Import!CL$2:CL$237,Import!$F$2:$F$237,$F10,Import!$G$2:$G$237,$G10)</f>
        <v>0</v>
      </c>
      <c r="CM10" s="2">
        <f>SUMIFS(Import!CM$2:CM$237,Import!$F$2:$F$237,$F10,Import!$G$2:$G$237,$G10)</f>
        <v>0</v>
      </c>
      <c r="CN10" s="2">
        <f>SUMIFS(Import!CN$2:CN$237,Import!$F$2:$F$237,$F10,Import!$G$2:$G$237,$G10)</f>
        <v>0</v>
      </c>
      <c r="CO10" s="3">
        <f t="shared" si="10"/>
        <v>0</v>
      </c>
      <c r="CP10" s="3">
        <f t="shared" si="10"/>
        <v>0</v>
      </c>
      <c r="CQ10" s="3">
        <f t="shared" si="10"/>
        <v>0</v>
      </c>
      <c r="CR10" s="2">
        <f>SUMIFS(Import!CR$2:CR$237,Import!$F$2:$F$237,$F10,Import!$G$2:$G$237,$G10)</f>
        <v>0</v>
      </c>
      <c r="CS10" s="2">
        <f>SUMIFS(Import!CS$2:CS$237,Import!$F$2:$F$237,$F10,Import!$G$2:$G$237,$G10)</f>
        <v>0</v>
      </c>
      <c r="CT10" s="2">
        <f>SUMIFS(Import!CT$2:CT$237,Import!$F$2:$F$237,$F10,Import!$G$2:$G$237,$G10)</f>
        <v>0</v>
      </c>
    </row>
    <row r="11" spans="1:98">
      <c r="A11" s="2" t="s">
        <v>38</v>
      </c>
      <c r="B11" s="2" t="s">
        <v>39</v>
      </c>
      <c r="C11" s="2">
        <v>1</v>
      </c>
      <c r="D11" s="2" t="s">
        <v>40</v>
      </c>
      <c r="E11" s="2">
        <v>13</v>
      </c>
      <c r="F11" s="2" t="s">
        <v>43</v>
      </c>
      <c r="G11" s="2">
        <v>2</v>
      </c>
      <c r="H11" s="2">
        <f>IF(SUMIFS(Import!H$2:H$237,Import!$F$2:$F$237,$F11,Import!$G$2:$G$237,$G11)=0,Data_T1!$H11,SUMIFS(Import!H$2:H$237,Import!$F$2:$F$237,$F11,Import!$G$2:$G$237,$G11))</f>
        <v>401</v>
      </c>
      <c r="I11" s="2">
        <f>SUMIFS(Import!I$2:I$237,Import!$F$2:$F$237,$F11,Import!$G$2:$G$237,$G11)</f>
        <v>193</v>
      </c>
      <c r="J11" s="2">
        <f>SUMIFS(Import!J$2:J$237,Import!$F$2:$F$237,$F11,Import!$G$2:$G$237,$G11)</f>
        <v>48.13</v>
      </c>
      <c r="K11" s="2">
        <f>SUMIFS(Import!K$2:K$237,Import!$F$2:$F$237,$F11,Import!$G$2:$G$237,$G11)</f>
        <v>208</v>
      </c>
      <c r="L11" s="2">
        <f>SUMIFS(Import!L$2:L$237,Import!$F$2:$F$237,$F11,Import!$G$2:$G$237,$G11)</f>
        <v>51.87</v>
      </c>
      <c r="M11" s="2">
        <f>SUMIFS(Import!M$2:M$237,Import!$F$2:$F$237,$F11,Import!$G$2:$G$237,$G11)</f>
        <v>0</v>
      </c>
      <c r="N11" s="2">
        <f>SUMIFS(Import!N$2:N$237,Import!$F$2:$F$237,$F11,Import!$G$2:$G$237,$G11)</f>
        <v>0</v>
      </c>
      <c r="O11" s="2">
        <f>SUMIFS(Import!O$2:O$237,Import!$F$2:$F$237,$F11,Import!$G$2:$G$237,$G11)</f>
        <v>0</v>
      </c>
      <c r="P11" s="2">
        <f>SUMIFS(Import!P$2:P$237,Import!$F$2:$F$237,$F11,Import!$G$2:$G$237,$G11)</f>
        <v>5</v>
      </c>
      <c r="Q11" s="2">
        <f>SUMIFS(Import!Q$2:Q$237,Import!$F$2:$F$237,$F11,Import!$G$2:$G$237,$G11)</f>
        <v>1.25</v>
      </c>
      <c r="R11" s="2">
        <f>SUMIFS(Import!R$2:R$237,Import!$F$2:$F$237,$F11,Import!$G$2:$G$237,$G11)</f>
        <v>2.4</v>
      </c>
      <c r="S11" s="2">
        <f>SUMIFS(Import!S$2:S$237,Import!$F$2:$F$237,$F11,Import!$G$2:$G$237,$G11)</f>
        <v>203</v>
      </c>
      <c r="T11" s="2">
        <f>SUMIFS(Import!T$2:T$237,Import!$F$2:$F$237,$F11,Import!$G$2:$G$237,$G11)</f>
        <v>50.62</v>
      </c>
      <c r="U11" s="2">
        <f>SUMIFS(Import!U$2:U$237,Import!$F$2:$F$237,$F11,Import!$G$2:$G$237,$G11)</f>
        <v>97.6</v>
      </c>
      <c r="V11" s="2">
        <f>SUMIFS(Import!V$2:V$237,Import!$F$2:$F$237,$F11,Import!$G$2:$G$237,$G11)</f>
        <v>1</v>
      </c>
      <c r="W11" s="2" t="str">
        <f t="shared" si="0"/>
        <v>M</v>
      </c>
      <c r="X11" s="2" t="str">
        <f t="shared" si="0"/>
        <v>GREIG</v>
      </c>
      <c r="Y11" s="2" t="str">
        <f t="shared" si="0"/>
        <v>Moana</v>
      </c>
      <c r="Z11" s="2">
        <f>SUMIFS(Import!Z$2:Z$237,Import!$F$2:$F$237,$F11,Import!$G$2:$G$237,$G11)</f>
        <v>80</v>
      </c>
      <c r="AA11" s="2">
        <f>SUMIFS(Import!AA$2:AA$237,Import!$F$2:$F$237,$F11,Import!$G$2:$G$237,$G11)</f>
        <v>19.95</v>
      </c>
      <c r="AB11" s="2">
        <f>SUMIFS(Import!AB$2:AB$237,Import!$F$2:$F$237,$F11,Import!$G$2:$G$237,$G11)</f>
        <v>39.409999999999997</v>
      </c>
      <c r="AC11" s="2">
        <f>SUMIFS(Import!AC$2:AC$237,Import!$F$2:$F$237,$F11,Import!$G$2:$G$237,$G11)</f>
        <v>2</v>
      </c>
      <c r="AD11" s="2" t="str">
        <f t="shared" si="1"/>
        <v>M</v>
      </c>
      <c r="AE11" s="2" t="str">
        <f t="shared" si="1"/>
        <v>MINARDI</v>
      </c>
      <c r="AF11" s="2" t="str">
        <f t="shared" si="1"/>
        <v>Eric</v>
      </c>
      <c r="AG11" s="2">
        <f>SUMIFS(Import!AG$2:AG$237,Import!$F$2:$F$237,$F11,Import!$G$2:$G$237,$G11)</f>
        <v>1</v>
      </c>
      <c r="AH11" s="2">
        <f>SUMIFS(Import!AH$2:AH$237,Import!$F$2:$F$237,$F11,Import!$G$2:$G$237,$G11)</f>
        <v>0.25</v>
      </c>
      <c r="AI11" s="2">
        <f>SUMIFS(Import!AI$2:AI$237,Import!$F$2:$F$237,$F11,Import!$G$2:$G$237,$G11)</f>
        <v>0.49</v>
      </c>
      <c r="AJ11" s="2">
        <f>SUMIFS(Import!AJ$2:AJ$237,Import!$F$2:$F$237,$F11,Import!$G$2:$G$237,$G11)</f>
        <v>3</v>
      </c>
      <c r="AK11" s="2" t="str">
        <f t="shared" si="2"/>
        <v>F</v>
      </c>
      <c r="AL11" s="2" t="str">
        <f t="shared" si="2"/>
        <v>SAGE</v>
      </c>
      <c r="AM11" s="2" t="str">
        <f t="shared" si="2"/>
        <v>Maina</v>
      </c>
      <c r="AN11" s="2">
        <f>SUMIFS(Import!AN$2:AN$237,Import!$F$2:$F$237,$F11,Import!$G$2:$G$237,$G11)</f>
        <v>103</v>
      </c>
      <c r="AO11" s="2">
        <f>SUMIFS(Import!AO$2:AO$237,Import!$F$2:$F$237,$F11,Import!$G$2:$G$237,$G11)</f>
        <v>25.69</v>
      </c>
      <c r="AP11" s="2">
        <f>SUMIFS(Import!AP$2:AP$237,Import!$F$2:$F$237,$F11,Import!$G$2:$G$237,$G11)</f>
        <v>50.74</v>
      </c>
      <c r="AQ11" s="2">
        <f>SUMIFS(Import!AQ$2:AQ$237,Import!$F$2:$F$237,$F11,Import!$G$2:$G$237,$G11)</f>
        <v>4</v>
      </c>
      <c r="AR11" s="2" t="str">
        <f t="shared" si="3"/>
        <v>M</v>
      </c>
      <c r="AS11" s="2" t="str">
        <f t="shared" si="3"/>
        <v>BRUNEAU</v>
      </c>
      <c r="AT11" s="2" t="str">
        <f t="shared" si="3"/>
        <v>Jean-Marie</v>
      </c>
      <c r="AU11" s="2">
        <f>SUMIFS(Import!AU$2:AU$237,Import!$F$2:$F$237,$F11,Import!$G$2:$G$237,$G11)</f>
        <v>0</v>
      </c>
      <c r="AV11" s="2">
        <f>SUMIFS(Import!AV$2:AV$237,Import!$F$2:$F$237,$F11,Import!$G$2:$G$237,$G11)</f>
        <v>0</v>
      </c>
      <c r="AW11" s="2">
        <f>SUMIFS(Import!AW$2:AW$237,Import!$F$2:$F$237,$F11,Import!$G$2:$G$237,$G11)</f>
        <v>0</v>
      </c>
      <c r="AX11" s="2">
        <f>SUMIFS(Import!AX$2:AX$237,Import!$F$2:$F$237,$F11,Import!$G$2:$G$237,$G11)</f>
        <v>5</v>
      </c>
      <c r="AY11" s="2" t="str">
        <f t="shared" si="4"/>
        <v>M</v>
      </c>
      <c r="AZ11" s="2" t="str">
        <f t="shared" si="4"/>
        <v>RAMEL</v>
      </c>
      <c r="BA11" s="2" t="str">
        <f t="shared" si="4"/>
        <v>Michel</v>
      </c>
      <c r="BB11" s="2">
        <f>SUMIFS(Import!BB$2:BB$237,Import!$F$2:$F$237,$F11,Import!$G$2:$G$237,$G11)</f>
        <v>0</v>
      </c>
      <c r="BC11" s="2">
        <f>SUMIFS(Import!BC$2:BC$237,Import!$F$2:$F$237,$F11,Import!$G$2:$G$237,$G11)</f>
        <v>0</v>
      </c>
      <c r="BD11" s="2">
        <f>SUMIFS(Import!BD$2:BD$237,Import!$F$2:$F$237,$F11,Import!$G$2:$G$237,$G11)</f>
        <v>0</v>
      </c>
      <c r="BE11" s="2">
        <f>SUMIFS(Import!BE$2:BE$237,Import!$F$2:$F$237,$F11,Import!$G$2:$G$237,$G11)</f>
        <v>6</v>
      </c>
      <c r="BF11" s="2" t="str">
        <f t="shared" si="5"/>
        <v>M</v>
      </c>
      <c r="BG11" s="2" t="str">
        <f t="shared" si="5"/>
        <v>NENA</v>
      </c>
      <c r="BH11" s="2" t="str">
        <f t="shared" si="5"/>
        <v>Tauhiti</v>
      </c>
      <c r="BI11" s="2">
        <f>SUMIFS(Import!BI$2:BI$237,Import!$F$2:$F$237,$F11,Import!$G$2:$G$237,$G11)</f>
        <v>4</v>
      </c>
      <c r="BJ11" s="2">
        <f>SUMIFS(Import!BJ$2:BJ$237,Import!$F$2:$F$237,$F11,Import!$G$2:$G$237,$G11)</f>
        <v>1</v>
      </c>
      <c r="BK11" s="2">
        <f>SUMIFS(Import!BK$2:BK$237,Import!$F$2:$F$237,$F11,Import!$G$2:$G$237,$G11)</f>
        <v>1.97</v>
      </c>
      <c r="BL11" s="2">
        <f>SUMIFS(Import!BL$2:BL$237,Import!$F$2:$F$237,$F11,Import!$G$2:$G$237,$G11)</f>
        <v>7</v>
      </c>
      <c r="BM11" s="2" t="str">
        <f t="shared" si="6"/>
        <v>M</v>
      </c>
      <c r="BN11" s="2" t="str">
        <f t="shared" si="6"/>
        <v>REGURON</v>
      </c>
      <c r="BO11" s="2" t="str">
        <f t="shared" si="6"/>
        <v>Karl</v>
      </c>
      <c r="BP11" s="2">
        <f>SUMIFS(Import!BP$2:BP$237,Import!$F$2:$F$237,$F11,Import!$G$2:$G$237,$G11)</f>
        <v>0</v>
      </c>
      <c r="BQ11" s="2">
        <f>SUMIFS(Import!BQ$2:BQ$237,Import!$F$2:$F$237,$F11,Import!$G$2:$G$237,$G11)</f>
        <v>0</v>
      </c>
      <c r="BR11" s="2">
        <f>SUMIFS(Import!BR$2:BR$237,Import!$F$2:$F$237,$F11,Import!$G$2:$G$237,$G11)</f>
        <v>0</v>
      </c>
      <c r="BS11" s="2">
        <f>SUMIFS(Import!BS$2:BS$237,Import!$F$2:$F$237,$F11,Import!$G$2:$G$237,$G11)</f>
        <v>8</v>
      </c>
      <c r="BT11" s="2" t="str">
        <f t="shared" si="7"/>
        <v>M</v>
      </c>
      <c r="BU11" s="2" t="str">
        <f t="shared" si="7"/>
        <v>TUHEIAVA</v>
      </c>
      <c r="BV11" s="2" t="str">
        <f t="shared" si="7"/>
        <v>Richard, Ariihau</v>
      </c>
      <c r="BW11" s="2">
        <f>SUMIFS(Import!BW$2:BW$237,Import!$F$2:$F$237,$F11,Import!$G$2:$G$237,$G11)</f>
        <v>15</v>
      </c>
      <c r="BX11" s="2">
        <f>SUMIFS(Import!BX$2:BX$237,Import!$F$2:$F$237,$F11,Import!$G$2:$G$237,$G11)</f>
        <v>3.74</v>
      </c>
      <c r="BY11" s="2">
        <f>SUMIFS(Import!BY$2:BY$237,Import!$F$2:$F$237,$F11,Import!$G$2:$G$237,$G11)</f>
        <v>7.39</v>
      </c>
      <c r="BZ11" s="2">
        <f>SUMIFS(Import!BZ$2:BZ$237,Import!$F$2:$F$237,$F11,Import!$G$2:$G$237,$G11)</f>
        <v>0</v>
      </c>
      <c r="CA11" s="2">
        <f t="shared" si="8"/>
        <v>0</v>
      </c>
      <c r="CB11" s="2">
        <f t="shared" si="8"/>
        <v>0</v>
      </c>
      <c r="CC11" s="2">
        <f t="shared" si="8"/>
        <v>0</v>
      </c>
      <c r="CD11" s="2">
        <f>SUMIFS(Import!CD$2:CD$237,Import!$F$2:$F$237,$F11,Import!$G$2:$G$237,$G11)</f>
        <v>0</v>
      </c>
      <c r="CE11" s="2">
        <f>SUMIFS(Import!CE$2:CE$237,Import!$F$2:$F$237,$F11,Import!$G$2:$G$237,$G11)</f>
        <v>0</v>
      </c>
      <c r="CF11" s="2">
        <f>SUMIFS(Import!CF$2:CF$237,Import!$F$2:$F$237,$F11,Import!$G$2:$G$237,$G11)</f>
        <v>0</v>
      </c>
      <c r="CG11" s="2">
        <f>SUMIFS(Import!CG$2:CG$237,Import!$F$2:$F$237,$F11,Import!$G$2:$G$237,$G11)</f>
        <v>0</v>
      </c>
      <c r="CH11" s="2">
        <f t="shared" si="9"/>
        <v>0</v>
      </c>
      <c r="CI11" s="2">
        <f t="shared" si="9"/>
        <v>0</v>
      </c>
      <c r="CJ11" s="2">
        <f t="shared" si="9"/>
        <v>0</v>
      </c>
      <c r="CK11" s="2">
        <f>SUMIFS(Import!CK$2:CK$237,Import!$F$2:$F$237,$F11,Import!$G$2:$G$237,$G11)</f>
        <v>0</v>
      </c>
      <c r="CL11" s="2">
        <f>SUMIFS(Import!CL$2:CL$237,Import!$F$2:$F$237,$F11,Import!$G$2:$G$237,$G11)</f>
        <v>0</v>
      </c>
      <c r="CM11" s="2">
        <f>SUMIFS(Import!CM$2:CM$237,Import!$F$2:$F$237,$F11,Import!$G$2:$G$237,$G11)</f>
        <v>0</v>
      </c>
      <c r="CN11" s="2">
        <f>SUMIFS(Import!CN$2:CN$237,Import!$F$2:$F$237,$F11,Import!$G$2:$G$237,$G11)</f>
        <v>0</v>
      </c>
      <c r="CO11" s="3">
        <f t="shared" si="10"/>
        <v>0</v>
      </c>
      <c r="CP11" s="3">
        <f t="shared" si="10"/>
        <v>0</v>
      </c>
      <c r="CQ11" s="3">
        <f t="shared" si="10"/>
        <v>0</v>
      </c>
      <c r="CR11" s="2">
        <f>SUMIFS(Import!CR$2:CR$237,Import!$F$2:$F$237,$F11,Import!$G$2:$G$237,$G11)</f>
        <v>0</v>
      </c>
      <c r="CS11" s="2">
        <f>SUMIFS(Import!CS$2:CS$237,Import!$F$2:$F$237,$F11,Import!$G$2:$G$237,$G11)</f>
        <v>0</v>
      </c>
      <c r="CT11" s="2">
        <f>SUMIFS(Import!CT$2:CT$237,Import!$F$2:$F$237,$F11,Import!$G$2:$G$237,$G11)</f>
        <v>0</v>
      </c>
    </row>
    <row r="12" spans="1:98">
      <c r="A12" s="2" t="s">
        <v>38</v>
      </c>
      <c r="B12" s="2" t="s">
        <v>39</v>
      </c>
      <c r="C12" s="2">
        <v>1</v>
      </c>
      <c r="D12" s="2" t="s">
        <v>40</v>
      </c>
      <c r="E12" s="2">
        <v>13</v>
      </c>
      <c r="F12" s="2" t="s">
        <v>43</v>
      </c>
      <c r="G12" s="2">
        <v>3</v>
      </c>
      <c r="H12" s="2">
        <f>IF(SUMIFS(Import!H$2:H$237,Import!$F$2:$F$237,$F12,Import!$G$2:$G$237,$G12)=0,Data_T1!$H12,SUMIFS(Import!H$2:H$237,Import!$F$2:$F$237,$F12,Import!$G$2:$G$237,$G12))</f>
        <v>447</v>
      </c>
      <c r="I12" s="2">
        <f>SUMIFS(Import!I$2:I$237,Import!$F$2:$F$237,$F12,Import!$G$2:$G$237,$G12)</f>
        <v>298</v>
      </c>
      <c r="J12" s="2">
        <f>SUMIFS(Import!J$2:J$237,Import!$F$2:$F$237,$F12,Import!$G$2:$G$237,$G12)</f>
        <v>66.67</v>
      </c>
      <c r="K12" s="2">
        <f>SUMIFS(Import!K$2:K$237,Import!$F$2:$F$237,$F12,Import!$G$2:$G$237,$G12)</f>
        <v>149</v>
      </c>
      <c r="L12" s="2">
        <f>SUMIFS(Import!L$2:L$237,Import!$F$2:$F$237,$F12,Import!$G$2:$G$237,$G12)</f>
        <v>33.33</v>
      </c>
      <c r="M12" s="2">
        <f>SUMIFS(Import!M$2:M$237,Import!$F$2:$F$237,$F12,Import!$G$2:$G$237,$G12)</f>
        <v>0</v>
      </c>
      <c r="N12" s="2">
        <f>SUMIFS(Import!N$2:N$237,Import!$F$2:$F$237,$F12,Import!$G$2:$G$237,$G12)</f>
        <v>0</v>
      </c>
      <c r="O12" s="2">
        <f>SUMIFS(Import!O$2:O$237,Import!$F$2:$F$237,$F12,Import!$G$2:$G$237,$G12)</f>
        <v>0</v>
      </c>
      <c r="P12" s="2">
        <f>SUMIFS(Import!P$2:P$237,Import!$F$2:$F$237,$F12,Import!$G$2:$G$237,$G12)</f>
        <v>0</v>
      </c>
      <c r="Q12" s="2">
        <f>SUMIFS(Import!Q$2:Q$237,Import!$F$2:$F$237,$F12,Import!$G$2:$G$237,$G12)</f>
        <v>0</v>
      </c>
      <c r="R12" s="2">
        <f>SUMIFS(Import!R$2:R$237,Import!$F$2:$F$237,$F12,Import!$G$2:$G$237,$G12)</f>
        <v>0</v>
      </c>
      <c r="S12" s="2">
        <f>SUMIFS(Import!S$2:S$237,Import!$F$2:$F$237,$F12,Import!$G$2:$G$237,$G12)</f>
        <v>149</v>
      </c>
      <c r="T12" s="2">
        <f>SUMIFS(Import!T$2:T$237,Import!$F$2:$F$237,$F12,Import!$G$2:$G$237,$G12)</f>
        <v>33.33</v>
      </c>
      <c r="U12" s="2">
        <f>SUMIFS(Import!U$2:U$237,Import!$F$2:$F$237,$F12,Import!$G$2:$G$237,$G12)</f>
        <v>100</v>
      </c>
      <c r="V12" s="2">
        <f>SUMIFS(Import!V$2:V$237,Import!$F$2:$F$237,$F12,Import!$G$2:$G$237,$G12)</f>
        <v>1</v>
      </c>
      <c r="W12" s="2" t="str">
        <f t="shared" si="0"/>
        <v>M</v>
      </c>
      <c r="X12" s="2" t="str">
        <f t="shared" si="0"/>
        <v>GREIG</v>
      </c>
      <c r="Y12" s="2" t="str">
        <f t="shared" si="0"/>
        <v>Moana</v>
      </c>
      <c r="Z12" s="2">
        <f>SUMIFS(Import!Z$2:Z$237,Import!$F$2:$F$237,$F12,Import!$G$2:$G$237,$G12)</f>
        <v>27</v>
      </c>
      <c r="AA12" s="2">
        <f>SUMIFS(Import!AA$2:AA$237,Import!$F$2:$F$237,$F12,Import!$G$2:$G$237,$G12)</f>
        <v>6.04</v>
      </c>
      <c r="AB12" s="2">
        <f>SUMIFS(Import!AB$2:AB$237,Import!$F$2:$F$237,$F12,Import!$G$2:$G$237,$G12)</f>
        <v>18.12</v>
      </c>
      <c r="AC12" s="2">
        <f>SUMIFS(Import!AC$2:AC$237,Import!$F$2:$F$237,$F12,Import!$G$2:$G$237,$G12)</f>
        <v>2</v>
      </c>
      <c r="AD12" s="2" t="str">
        <f t="shared" si="1"/>
        <v>M</v>
      </c>
      <c r="AE12" s="2" t="str">
        <f t="shared" si="1"/>
        <v>MINARDI</v>
      </c>
      <c r="AF12" s="2" t="str">
        <f t="shared" si="1"/>
        <v>Eric</v>
      </c>
      <c r="AG12" s="2">
        <f>SUMIFS(Import!AG$2:AG$237,Import!$F$2:$F$237,$F12,Import!$G$2:$G$237,$G12)</f>
        <v>0</v>
      </c>
      <c r="AH12" s="2">
        <f>SUMIFS(Import!AH$2:AH$237,Import!$F$2:$F$237,$F12,Import!$G$2:$G$237,$G12)</f>
        <v>0</v>
      </c>
      <c r="AI12" s="2">
        <f>SUMIFS(Import!AI$2:AI$237,Import!$F$2:$F$237,$F12,Import!$G$2:$G$237,$G12)</f>
        <v>0</v>
      </c>
      <c r="AJ12" s="2">
        <f>SUMIFS(Import!AJ$2:AJ$237,Import!$F$2:$F$237,$F12,Import!$G$2:$G$237,$G12)</f>
        <v>3</v>
      </c>
      <c r="AK12" s="2" t="str">
        <f t="shared" si="2"/>
        <v>F</v>
      </c>
      <c r="AL12" s="2" t="str">
        <f t="shared" si="2"/>
        <v>SAGE</v>
      </c>
      <c r="AM12" s="2" t="str">
        <f t="shared" si="2"/>
        <v>Maina</v>
      </c>
      <c r="AN12" s="2">
        <f>SUMIFS(Import!AN$2:AN$237,Import!$F$2:$F$237,$F12,Import!$G$2:$G$237,$G12)</f>
        <v>96</v>
      </c>
      <c r="AO12" s="2">
        <f>SUMIFS(Import!AO$2:AO$237,Import!$F$2:$F$237,$F12,Import!$G$2:$G$237,$G12)</f>
        <v>21.48</v>
      </c>
      <c r="AP12" s="2">
        <f>SUMIFS(Import!AP$2:AP$237,Import!$F$2:$F$237,$F12,Import!$G$2:$G$237,$G12)</f>
        <v>64.430000000000007</v>
      </c>
      <c r="AQ12" s="2">
        <f>SUMIFS(Import!AQ$2:AQ$237,Import!$F$2:$F$237,$F12,Import!$G$2:$G$237,$G12)</f>
        <v>4</v>
      </c>
      <c r="AR12" s="2" t="str">
        <f t="shared" si="3"/>
        <v>M</v>
      </c>
      <c r="AS12" s="2" t="str">
        <f t="shared" si="3"/>
        <v>BRUNEAU</v>
      </c>
      <c r="AT12" s="2" t="str">
        <f t="shared" si="3"/>
        <v>Jean-Marie</v>
      </c>
      <c r="AU12" s="2">
        <f>SUMIFS(Import!AU$2:AU$237,Import!$F$2:$F$237,$F12,Import!$G$2:$G$237,$G12)</f>
        <v>2</v>
      </c>
      <c r="AV12" s="2">
        <f>SUMIFS(Import!AV$2:AV$237,Import!$F$2:$F$237,$F12,Import!$G$2:$G$237,$G12)</f>
        <v>0.45</v>
      </c>
      <c r="AW12" s="2">
        <f>SUMIFS(Import!AW$2:AW$237,Import!$F$2:$F$237,$F12,Import!$G$2:$G$237,$G12)</f>
        <v>1.34</v>
      </c>
      <c r="AX12" s="2">
        <f>SUMIFS(Import!AX$2:AX$237,Import!$F$2:$F$237,$F12,Import!$G$2:$G$237,$G12)</f>
        <v>5</v>
      </c>
      <c r="AY12" s="2" t="str">
        <f t="shared" si="4"/>
        <v>M</v>
      </c>
      <c r="AZ12" s="2" t="str">
        <f t="shared" si="4"/>
        <v>RAMEL</v>
      </c>
      <c r="BA12" s="2" t="str">
        <f t="shared" si="4"/>
        <v>Michel</v>
      </c>
      <c r="BB12" s="2">
        <f>SUMIFS(Import!BB$2:BB$237,Import!$F$2:$F$237,$F12,Import!$G$2:$G$237,$G12)</f>
        <v>0</v>
      </c>
      <c r="BC12" s="2">
        <f>SUMIFS(Import!BC$2:BC$237,Import!$F$2:$F$237,$F12,Import!$G$2:$G$237,$G12)</f>
        <v>0</v>
      </c>
      <c r="BD12" s="2">
        <f>SUMIFS(Import!BD$2:BD$237,Import!$F$2:$F$237,$F12,Import!$G$2:$G$237,$G12)</f>
        <v>0</v>
      </c>
      <c r="BE12" s="2">
        <f>SUMIFS(Import!BE$2:BE$237,Import!$F$2:$F$237,$F12,Import!$G$2:$G$237,$G12)</f>
        <v>6</v>
      </c>
      <c r="BF12" s="2" t="str">
        <f t="shared" si="5"/>
        <v>M</v>
      </c>
      <c r="BG12" s="2" t="str">
        <f t="shared" si="5"/>
        <v>NENA</v>
      </c>
      <c r="BH12" s="2" t="str">
        <f t="shared" si="5"/>
        <v>Tauhiti</v>
      </c>
      <c r="BI12" s="2">
        <f>SUMIFS(Import!BI$2:BI$237,Import!$F$2:$F$237,$F12,Import!$G$2:$G$237,$G12)</f>
        <v>4</v>
      </c>
      <c r="BJ12" s="2">
        <f>SUMIFS(Import!BJ$2:BJ$237,Import!$F$2:$F$237,$F12,Import!$G$2:$G$237,$G12)</f>
        <v>0.89</v>
      </c>
      <c r="BK12" s="2">
        <f>SUMIFS(Import!BK$2:BK$237,Import!$F$2:$F$237,$F12,Import!$G$2:$G$237,$G12)</f>
        <v>2.68</v>
      </c>
      <c r="BL12" s="2">
        <f>SUMIFS(Import!BL$2:BL$237,Import!$F$2:$F$237,$F12,Import!$G$2:$G$237,$G12)</f>
        <v>7</v>
      </c>
      <c r="BM12" s="2" t="str">
        <f t="shared" si="6"/>
        <v>M</v>
      </c>
      <c r="BN12" s="2" t="str">
        <f t="shared" si="6"/>
        <v>REGURON</v>
      </c>
      <c r="BO12" s="2" t="str">
        <f t="shared" si="6"/>
        <v>Karl</v>
      </c>
      <c r="BP12" s="2">
        <f>SUMIFS(Import!BP$2:BP$237,Import!$F$2:$F$237,$F12,Import!$G$2:$G$237,$G12)</f>
        <v>0</v>
      </c>
      <c r="BQ12" s="2">
        <f>SUMIFS(Import!BQ$2:BQ$237,Import!$F$2:$F$237,$F12,Import!$G$2:$G$237,$G12)</f>
        <v>0</v>
      </c>
      <c r="BR12" s="2">
        <f>SUMIFS(Import!BR$2:BR$237,Import!$F$2:$F$237,$F12,Import!$G$2:$G$237,$G12)</f>
        <v>0</v>
      </c>
      <c r="BS12" s="2">
        <f>SUMIFS(Import!BS$2:BS$237,Import!$F$2:$F$237,$F12,Import!$G$2:$G$237,$G12)</f>
        <v>8</v>
      </c>
      <c r="BT12" s="2" t="str">
        <f t="shared" si="7"/>
        <v>M</v>
      </c>
      <c r="BU12" s="2" t="str">
        <f t="shared" si="7"/>
        <v>TUHEIAVA</v>
      </c>
      <c r="BV12" s="2" t="str">
        <f t="shared" si="7"/>
        <v>Richard, Ariihau</v>
      </c>
      <c r="BW12" s="2">
        <f>SUMIFS(Import!BW$2:BW$237,Import!$F$2:$F$237,$F12,Import!$G$2:$G$237,$G12)</f>
        <v>20</v>
      </c>
      <c r="BX12" s="2">
        <f>SUMIFS(Import!BX$2:BX$237,Import!$F$2:$F$237,$F12,Import!$G$2:$G$237,$G12)</f>
        <v>4.47</v>
      </c>
      <c r="BY12" s="2">
        <f>SUMIFS(Import!BY$2:BY$237,Import!$F$2:$F$237,$F12,Import!$G$2:$G$237,$G12)</f>
        <v>13.42</v>
      </c>
      <c r="BZ12" s="2">
        <f>SUMIFS(Import!BZ$2:BZ$237,Import!$F$2:$F$237,$F12,Import!$G$2:$G$237,$G12)</f>
        <v>0</v>
      </c>
      <c r="CA12" s="2">
        <f t="shared" si="8"/>
        <v>0</v>
      </c>
      <c r="CB12" s="2">
        <f t="shared" si="8"/>
        <v>0</v>
      </c>
      <c r="CC12" s="2">
        <f t="shared" si="8"/>
        <v>0</v>
      </c>
      <c r="CD12" s="2">
        <f>SUMIFS(Import!CD$2:CD$237,Import!$F$2:$F$237,$F12,Import!$G$2:$G$237,$G12)</f>
        <v>0</v>
      </c>
      <c r="CE12" s="2">
        <f>SUMIFS(Import!CE$2:CE$237,Import!$F$2:$F$237,$F12,Import!$G$2:$G$237,$G12)</f>
        <v>0</v>
      </c>
      <c r="CF12" s="2">
        <f>SUMIFS(Import!CF$2:CF$237,Import!$F$2:$F$237,$F12,Import!$G$2:$G$237,$G12)</f>
        <v>0</v>
      </c>
      <c r="CG12" s="2">
        <f>SUMIFS(Import!CG$2:CG$237,Import!$F$2:$F$237,$F12,Import!$G$2:$G$237,$G12)</f>
        <v>0</v>
      </c>
      <c r="CH12" s="2">
        <f t="shared" si="9"/>
        <v>0</v>
      </c>
      <c r="CI12" s="2">
        <f t="shared" si="9"/>
        <v>0</v>
      </c>
      <c r="CJ12" s="2">
        <f t="shared" si="9"/>
        <v>0</v>
      </c>
      <c r="CK12" s="2">
        <f>SUMIFS(Import!CK$2:CK$237,Import!$F$2:$F$237,$F12,Import!$G$2:$G$237,$G12)</f>
        <v>0</v>
      </c>
      <c r="CL12" s="2">
        <f>SUMIFS(Import!CL$2:CL$237,Import!$F$2:$F$237,$F12,Import!$G$2:$G$237,$G12)</f>
        <v>0</v>
      </c>
      <c r="CM12" s="2">
        <f>SUMIFS(Import!CM$2:CM$237,Import!$F$2:$F$237,$F12,Import!$G$2:$G$237,$G12)</f>
        <v>0</v>
      </c>
      <c r="CN12" s="2">
        <f>SUMIFS(Import!CN$2:CN$237,Import!$F$2:$F$237,$F12,Import!$G$2:$G$237,$G12)</f>
        <v>0</v>
      </c>
      <c r="CO12" s="3">
        <f t="shared" si="10"/>
        <v>0</v>
      </c>
      <c r="CP12" s="3">
        <f t="shared" si="10"/>
        <v>0</v>
      </c>
      <c r="CQ12" s="3">
        <f t="shared" si="10"/>
        <v>0</v>
      </c>
      <c r="CR12" s="2">
        <f>SUMIFS(Import!CR$2:CR$237,Import!$F$2:$F$237,$F12,Import!$G$2:$G$237,$G12)</f>
        <v>0</v>
      </c>
      <c r="CS12" s="2">
        <f>SUMIFS(Import!CS$2:CS$237,Import!$F$2:$F$237,$F12,Import!$G$2:$G$237,$G12)</f>
        <v>0</v>
      </c>
      <c r="CT12" s="2">
        <f>SUMIFS(Import!CT$2:CT$237,Import!$F$2:$F$237,$F12,Import!$G$2:$G$237,$G12)</f>
        <v>0</v>
      </c>
    </row>
    <row r="13" spans="1:98">
      <c r="A13" s="2" t="s">
        <v>38</v>
      </c>
      <c r="B13" s="2" t="s">
        <v>39</v>
      </c>
      <c r="C13" s="2">
        <v>3</v>
      </c>
      <c r="D13" s="2" t="s">
        <v>44</v>
      </c>
      <c r="E13" s="2">
        <v>14</v>
      </c>
      <c r="F13" s="2" t="s">
        <v>45</v>
      </c>
      <c r="G13" s="2">
        <v>1</v>
      </c>
      <c r="H13" s="2">
        <f>IF(SUMIFS(Import!H$2:H$237,Import!$F$2:$F$237,$F13,Import!$G$2:$G$237,$G13)=0,Data_T1!$H13,SUMIFS(Import!H$2:H$237,Import!$F$2:$F$237,$F13,Import!$G$2:$G$237,$G13))</f>
        <v>1392</v>
      </c>
      <c r="I13" s="2">
        <f>SUMIFS(Import!I$2:I$237,Import!$F$2:$F$237,$F13,Import!$G$2:$G$237,$G13)</f>
        <v>820</v>
      </c>
      <c r="J13" s="2">
        <f>SUMIFS(Import!J$2:J$237,Import!$F$2:$F$237,$F13,Import!$G$2:$G$237,$G13)</f>
        <v>58.91</v>
      </c>
      <c r="K13" s="2">
        <f>SUMIFS(Import!K$2:K$237,Import!$F$2:$F$237,$F13,Import!$G$2:$G$237,$G13)</f>
        <v>572</v>
      </c>
      <c r="L13" s="2">
        <f>SUMIFS(Import!L$2:L$237,Import!$F$2:$F$237,$F13,Import!$G$2:$G$237,$G13)</f>
        <v>41.09</v>
      </c>
      <c r="M13" s="2">
        <f>SUMIFS(Import!M$2:M$237,Import!$F$2:$F$237,$F13,Import!$G$2:$G$237,$G13)</f>
        <v>14</v>
      </c>
      <c r="N13" s="2">
        <f>SUMIFS(Import!N$2:N$237,Import!$F$2:$F$237,$F13,Import!$G$2:$G$237,$G13)</f>
        <v>1.01</v>
      </c>
      <c r="O13" s="2">
        <f>SUMIFS(Import!O$2:O$237,Import!$F$2:$F$237,$F13,Import!$G$2:$G$237,$G13)</f>
        <v>2.4500000000000002</v>
      </c>
      <c r="P13" s="2">
        <f>SUMIFS(Import!P$2:P$237,Import!$F$2:$F$237,$F13,Import!$G$2:$G$237,$G13)</f>
        <v>3</v>
      </c>
      <c r="Q13" s="2">
        <f>SUMIFS(Import!Q$2:Q$237,Import!$F$2:$F$237,$F13,Import!$G$2:$G$237,$G13)</f>
        <v>0.22</v>
      </c>
      <c r="R13" s="2">
        <f>SUMIFS(Import!R$2:R$237,Import!$F$2:$F$237,$F13,Import!$G$2:$G$237,$G13)</f>
        <v>0.52</v>
      </c>
      <c r="S13" s="2">
        <f>SUMIFS(Import!S$2:S$237,Import!$F$2:$F$237,$F13,Import!$G$2:$G$237,$G13)</f>
        <v>555</v>
      </c>
      <c r="T13" s="2">
        <f>SUMIFS(Import!T$2:T$237,Import!$F$2:$F$237,$F13,Import!$G$2:$G$237,$G13)</f>
        <v>39.869999999999997</v>
      </c>
      <c r="U13" s="2">
        <f>SUMIFS(Import!U$2:U$237,Import!$F$2:$F$237,$F13,Import!$G$2:$G$237,$G13)</f>
        <v>97.03</v>
      </c>
      <c r="V13" s="2">
        <f>SUMIFS(Import!V$2:V$237,Import!$F$2:$F$237,$F13,Import!$G$2:$G$237,$G13)</f>
        <v>1</v>
      </c>
      <c r="W13" s="2" t="str">
        <f t="shared" si="0"/>
        <v>M</v>
      </c>
      <c r="X13" s="2" t="str">
        <f t="shared" si="0"/>
        <v>HOWELL</v>
      </c>
      <c r="Y13" s="2" t="str">
        <f t="shared" si="0"/>
        <v>Patrick</v>
      </c>
      <c r="Z13" s="2">
        <f>SUMIFS(Import!Z$2:Z$237,Import!$F$2:$F$237,$F13,Import!$G$2:$G$237,$G13)</f>
        <v>267</v>
      </c>
      <c r="AA13" s="2">
        <f>SUMIFS(Import!AA$2:AA$237,Import!$F$2:$F$237,$F13,Import!$G$2:$G$237,$G13)</f>
        <v>19.18</v>
      </c>
      <c r="AB13" s="2">
        <f>SUMIFS(Import!AB$2:AB$237,Import!$F$2:$F$237,$F13,Import!$G$2:$G$237,$G13)</f>
        <v>48.11</v>
      </c>
      <c r="AC13" s="2">
        <f>SUMIFS(Import!AC$2:AC$237,Import!$F$2:$F$237,$F13,Import!$G$2:$G$237,$G13)</f>
        <v>2</v>
      </c>
      <c r="AD13" s="2" t="str">
        <f t="shared" si="1"/>
        <v>F</v>
      </c>
      <c r="AE13" s="2" t="str">
        <f t="shared" si="1"/>
        <v>MARA</v>
      </c>
      <c r="AF13" s="2" t="str">
        <f t="shared" si="1"/>
        <v>Astride</v>
      </c>
      <c r="AG13" s="2">
        <f>SUMIFS(Import!AG$2:AG$237,Import!$F$2:$F$237,$F13,Import!$G$2:$G$237,$G13)</f>
        <v>13</v>
      </c>
      <c r="AH13" s="2">
        <f>SUMIFS(Import!AH$2:AH$237,Import!$F$2:$F$237,$F13,Import!$G$2:$G$237,$G13)</f>
        <v>0.93</v>
      </c>
      <c r="AI13" s="2">
        <f>SUMIFS(Import!AI$2:AI$237,Import!$F$2:$F$237,$F13,Import!$G$2:$G$237,$G13)</f>
        <v>2.34</v>
      </c>
      <c r="AJ13" s="2">
        <f>SUMIFS(Import!AJ$2:AJ$237,Import!$F$2:$F$237,$F13,Import!$G$2:$G$237,$G13)</f>
        <v>3</v>
      </c>
      <c r="AK13" s="2" t="str">
        <f t="shared" si="2"/>
        <v>M</v>
      </c>
      <c r="AL13" s="2" t="str">
        <f t="shared" si="2"/>
        <v>LANTEIRES</v>
      </c>
      <c r="AM13" s="2" t="str">
        <f t="shared" si="2"/>
        <v>Teiva</v>
      </c>
      <c r="AN13" s="2">
        <f>SUMIFS(Import!AN$2:AN$237,Import!$F$2:$F$237,$F13,Import!$G$2:$G$237,$G13)</f>
        <v>6</v>
      </c>
      <c r="AO13" s="2">
        <f>SUMIFS(Import!AO$2:AO$237,Import!$F$2:$F$237,$F13,Import!$G$2:$G$237,$G13)</f>
        <v>0.43</v>
      </c>
      <c r="AP13" s="2">
        <f>SUMIFS(Import!AP$2:AP$237,Import!$F$2:$F$237,$F13,Import!$G$2:$G$237,$G13)</f>
        <v>1.08</v>
      </c>
      <c r="AQ13" s="2">
        <f>SUMIFS(Import!AQ$2:AQ$237,Import!$F$2:$F$237,$F13,Import!$G$2:$G$237,$G13)</f>
        <v>4</v>
      </c>
      <c r="AR13" s="2" t="str">
        <f t="shared" si="3"/>
        <v>F</v>
      </c>
      <c r="AS13" s="2" t="str">
        <f t="shared" si="3"/>
        <v>ATGER</v>
      </c>
      <c r="AT13" s="2" t="str">
        <f t="shared" si="3"/>
        <v>Corinne</v>
      </c>
      <c r="AU13" s="2">
        <f>SUMIFS(Import!AU$2:AU$237,Import!$F$2:$F$237,$F13,Import!$G$2:$G$237,$G13)</f>
        <v>6</v>
      </c>
      <c r="AV13" s="2">
        <f>SUMIFS(Import!AV$2:AV$237,Import!$F$2:$F$237,$F13,Import!$G$2:$G$237,$G13)</f>
        <v>0.43</v>
      </c>
      <c r="AW13" s="2">
        <f>SUMIFS(Import!AW$2:AW$237,Import!$F$2:$F$237,$F13,Import!$G$2:$G$237,$G13)</f>
        <v>1.08</v>
      </c>
      <c r="AX13" s="2">
        <f>SUMIFS(Import!AX$2:AX$237,Import!$F$2:$F$237,$F13,Import!$G$2:$G$237,$G13)</f>
        <v>5</v>
      </c>
      <c r="AY13" s="2" t="str">
        <f t="shared" si="4"/>
        <v>M</v>
      </c>
      <c r="AZ13" s="2" t="str">
        <f t="shared" si="4"/>
        <v>BROTHERSON</v>
      </c>
      <c r="BA13" s="2" t="str">
        <f t="shared" si="4"/>
        <v>Moetai, Charles</v>
      </c>
      <c r="BB13" s="2">
        <f>SUMIFS(Import!BB$2:BB$237,Import!$F$2:$F$237,$F13,Import!$G$2:$G$237,$G13)</f>
        <v>117</v>
      </c>
      <c r="BC13" s="2">
        <f>SUMIFS(Import!BC$2:BC$237,Import!$F$2:$F$237,$F13,Import!$G$2:$G$237,$G13)</f>
        <v>8.41</v>
      </c>
      <c r="BD13" s="2">
        <f>SUMIFS(Import!BD$2:BD$237,Import!$F$2:$F$237,$F13,Import!$G$2:$G$237,$G13)</f>
        <v>21.08</v>
      </c>
      <c r="BE13" s="2">
        <f>SUMIFS(Import!BE$2:BE$237,Import!$F$2:$F$237,$F13,Import!$G$2:$G$237,$G13)</f>
        <v>6</v>
      </c>
      <c r="BF13" s="2" t="str">
        <f t="shared" si="5"/>
        <v>M</v>
      </c>
      <c r="BG13" s="2" t="str">
        <f t="shared" si="5"/>
        <v>DUBOIS</v>
      </c>
      <c r="BH13" s="2" t="str">
        <f t="shared" si="5"/>
        <v>Vincent</v>
      </c>
      <c r="BI13" s="2">
        <f>SUMIFS(Import!BI$2:BI$237,Import!$F$2:$F$237,$F13,Import!$G$2:$G$237,$G13)</f>
        <v>126</v>
      </c>
      <c r="BJ13" s="2">
        <f>SUMIFS(Import!BJ$2:BJ$237,Import!$F$2:$F$237,$F13,Import!$G$2:$G$237,$G13)</f>
        <v>9.0500000000000007</v>
      </c>
      <c r="BK13" s="2">
        <f>SUMIFS(Import!BK$2:BK$237,Import!$F$2:$F$237,$F13,Import!$G$2:$G$237,$G13)</f>
        <v>22.7</v>
      </c>
      <c r="BL13" s="2">
        <f>SUMIFS(Import!BL$2:BL$237,Import!$F$2:$F$237,$F13,Import!$G$2:$G$237,$G13)</f>
        <v>7</v>
      </c>
      <c r="BM13" s="2" t="str">
        <f t="shared" si="6"/>
        <v>M</v>
      </c>
      <c r="BN13" s="2" t="str">
        <f t="shared" si="6"/>
        <v>ROI</v>
      </c>
      <c r="BO13" s="2" t="str">
        <f t="shared" si="6"/>
        <v>Albert</v>
      </c>
      <c r="BP13" s="2">
        <f>SUMIFS(Import!BP$2:BP$237,Import!$F$2:$F$237,$F13,Import!$G$2:$G$237,$G13)</f>
        <v>17</v>
      </c>
      <c r="BQ13" s="2">
        <f>SUMIFS(Import!BQ$2:BQ$237,Import!$F$2:$F$237,$F13,Import!$G$2:$G$237,$G13)</f>
        <v>1.22</v>
      </c>
      <c r="BR13" s="2">
        <f>SUMIFS(Import!BR$2:BR$237,Import!$F$2:$F$237,$F13,Import!$G$2:$G$237,$G13)</f>
        <v>3.06</v>
      </c>
      <c r="BS13" s="2">
        <f>SUMIFS(Import!BS$2:BS$237,Import!$F$2:$F$237,$F13,Import!$G$2:$G$237,$G13)</f>
        <v>8</v>
      </c>
      <c r="BT13" s="2" t="str">
        <f t="shared" si="7"/>
        <v>F</v>
      </c>
      <c r="BU13" s="2" t="str">
        <f t="shared" si="7"/>
        <v>TIXIER</v>
      </c>
      <c r="BV13" s="2" t="str">
        <f t="shared" si="7"/>
        <v>Dominique</v>
      </c>
      <c r="BW13" s="2">
        <f>SUMIFS(Import!BW$2:BW$237,Import!$F$2:$F$237,$F13,Import!$G$2:$G$237,$G13)</f>
        <v>3</v>
      </c>
      <c r="BX13" s="2">
        <f>SUMIFS(Import!BX$2:BX$237,Import!$F$2:$F$237,$F13,Import!$G$2:$G$237,$G13)</f>
        <v>0.22</v>
      </c>
      <c r="BY13" s="2">
        <f>SUMIFS(Import!BY$2:BY$237,Import!$F$2:$F$237,$F13,Import!$G$2:$G$237,$G13)</f>
        <v>0.54</v>
      </c>
      <c r="BZ13" s="2">
        <f>SUMIFS(Import!BZ$2:BZ$237,Import!$F$2:$F$237,$F13,Import!$G$2:$G$237,$G13)</f>
        <v>0</v>
      </c>
      <c r="CA13" s="2">
        <f t="shared" si="8"/>
        <v>0</v>
      </c>
      <c r="CB13" s="2">
        <f t="shared" si="8"/>
        <v>0</v>
      </c>
      <c r="CC13" s="2">
        <f t="shared" si="8"/>
        <v>0</v>
      </c>
      <c r="CD13" s="2">
        <f>SUMIFS(Import!CD$2:CD$237,Import!$F$2:$F$237,$F13,Import!$G$2:$G$237,$G13)</f>
        <v>0</v>
      </c>
      <c r="CE13" s="2">
        <f>SUMIFS(Import!CE$2:CE$237,Import!$F$2:$F$237,$F13,Import!$G$2:$G$237,$G13)</f>
        <v>0</v>
      </c>
      <c r="CF13" s="2">
        <f>SUMIFS(Import!CF$2:CF$237,Import!$F$2:$F$237,$F13,Import!$G$2:$G$237,$G13)</f>
        <v>0</v>
      </c>
      <c r="CG13" s="2">
        <f>SUMIFS(Import!CG$2:CG$237,Import!$F$2:$F$237,$F13,Import!$G$2:$G$237,$G13)</f>
        <v>0</v>
      </c>
      <c r="CH13" s="2">
        <f t="shared" si="9"/>
        <v>0</v>
      </c>
      <c r="CI13" s="2">
        <f t="shared" si="9"/>
        <v>0</v>
      </c>
      <c r="CJ13" s="2">
        <f t="shared" si="9"/>
        <v>0</v>
      </c>
      <c r="CK13" s="2">
        <f>SUMIFS(Import!CK$2:CK$237,Import!$F$2:$F$237,$F13,Import!$G$2:$G$237,$G13)</f>
        <v>0</v>
      </c>
      <c r="CL13" s="2">
        <f>SUMIFS(Import!CL$2:CL$237,Import!$F$2:$F$237,$F13,Import!$G$2:$G$237,$G13)</f>
        <v>0</v>
      </c>
      <c r="CM13" s="2">
        <f>SUMIFS(Import!CM$2:CM$237,Import!$F$2:$F$237,$F13,Import!$G$2:$G$237,$G13)</f>
        <v>0</v>
      </c>
      <c r="CN13" s="2">
        <f>SUMIFS(Import!CN$2:CN$237,Import!$F$2:$F$237,$F13,Import!$G$2:$G$237,$G13)</f>
        <v>0</v>
      </c>
      <c r="CO13" s="3">
        <f t="shared" si="10"/>
        <v>0</v>
      </c>
      <c r="CP13" s="3">
        <f t="shared" si="10"/>
        <v>0</v>
      </c>
      <c r="CQ13" s="3">
        <f t="shared" si="10"/>
        <v>0</v>
      </c>
      <c r="CR13" s="2">
        <f>SUMIFS(Import!CR$2:CR$237,Import!$F$2:$F$237,$F13,Import!$G$2:$G$237,$G13)</f>
        <v>0</v>
      </c>
      <c r="CS13" s="2">
        <f>SUMIFS(Import!CS$2:CS$237,Import!$F$2:$F$237,$F13,Import!$G$2:$G$237,$G13)</f>
        <v>0</v>
      </c>
      <c r="CT13" s="2">
        <f>SUMIFS(Import!CT$2:CT$237,Import!$F$2:$F$237,$F13,Import!$G$2:$G$237,$G13)</f>
        <v>0</v>
      </c>
    </row>
    <row r="14" spans="1:98">
      <c r="A14" s="2" t="s">
        <v>38</v>
      </c>
      <c r="B14" s="2" t="s">
        <v>39</v>
      </c>
      <c r="C14" s="2">
        <v>3</v>
      </c>
      <c r="D14" s="2" t="s">
        <v>44</v>
      </c>
      <c r="E14" s="2">
        <v>14</v>
      </c>
      <c r="F14" s="2" t="s">
        <v>45</v>
      </c>
      <c r="G14" s="2">
        <v>2</v>
      </c>
      <c r="H14" s="2">
        <f>IF(SUMIFS(Import!H$2:H$237,Import!$F$2:$F$237,$F14,Import!$G$2:$G$237,$G14)=0,Data_T1!$H14,SUMIFS(Import!H$2:H$237,Import!$F$2:$F$237,$F14,Import!$G$2:$G$237,$G14))</f>
        <v>1606</v>
      </c>
      <c r="I14" s="2">
        <f>SUMIFS(Import!I$2:I$237,Import!$F$2:$F$237,$F14,Import!$G$2:$G$237,$G14)</f>
        <v>921</v>
      </c>
      <c r="J14" s="2">
        <f>SUMIFS(Import!J$2:J$237,Import!$F$2:$F$237,$F14,Import!$G$2:$G$237,$G14)</f>
        <v>57.35</v>
      </c>
      <c r="K14" s="2">
        <f>SUMIFS(Import!K$2:K$237,Import!$F$2:$F$237,$F14,Import!$G$2:$G$237,$G14)</f>
        <v>685</v>
      </c>
      <c r="L14" s="2">
        <f>SUMIFS(Import!L$2:L$237,Import!$F$2:$F$237,$F14,Import!$G$2:$G$237,$G14)</f>
        <v>42.65</v>
      </c>
      <c r="M14" s="2">
        <f>SUMIFS(Import!M$2:M$237,Import!$F$2:$F$237,$F14,Import!$G$2:$G$237,$G14)</f>
        <v>7</v>
      </c>
      <c r="N14" s="2">
        <f>SUMIFS(Import!N$2:N$237,Import!$F$2:$F$237,$F14,Import!$G$2:$G$237,$G14)</f>
        <v>0.44</v>
      </c>
      <c r="O14" s="2">
        <f>SUMIFS(Import!O$2:O$237,Import!$F$2:$F$237,$F14,Import!$G$2:$G$237,$G14)</f>
        <v>1.02</v>
      </c>
      <c r="P14" s="2">
        <f>SUMIFS(Import!P$2:P$237,Import!$F$2:$F$237,$F14,Import!$G$2:$G$237,$G14)</f>
        <v>2</v>
      </c>
      <c r="Q14" s="2">
        <f>SUMIFS(Import!Q$2:Q$237,Import!$F$2:$F$237,$F14,Import!$G$2:$G$237,$G14)</f>
        <v>0.12</v>
      </c>
      <c r="R14" s="2">
        <f>SUMIFS(Import!R$2:R$237,Import!$F$2:$F$237,$F14,Import!$G$2:$G$237,$G14)</f>
        <v>0.28999999999999998</v>
      </c>
      <c r="S14" s="2">
        <f>SUMIFS(Import!S$2:S$237,Import!$F$2:$F$237,$F14,Import!$G$2:$G$237,$G14)</f>
        <v>676</v>
      </c>
      <c r="T14" s="2">
        <f>SUMIFS(Import!T$2:T$237,Import!$F$2:$F$237,$F14,Import!$G$2:$G$237,$G14)</f>
        <v>42.09</v>
      </c>
      <c r="U14" s="2">
        <f>SUMIFS(Import!U$2:U$237,Import!$F$2:$F$237,$F14,Import!$G$2:$G$237,$G14)</f>
        <v>98.69</v>
      </c>
      <c r="V14" s="2">
        <f>SUMIFS(Import!V$2:V$237,Import!$F$2:$F$237,$F14,Import!$G$2:$G$237,$G14)</f>
        <v>1</v>
      </c>
      <c r="W14" s="2" t="str">
        <f t="shared" si="0"/>
        <v>M</v>
      </c>
      <c r="X14" s="2" t="str">
        <f t="shared" si="0"/>
        <v>HOWELL</v>
      </c>
      <c r="Y14" s="2" t="str">
        <f t="shared" si="0"/>
        <v>Patrick</v>
      </c>
      <c r="Z14" s="2">
        <f>SUMIFS(Import!Z$2:Z$237,Import!$F$2:$F$237,$F14,Import!$G$2:$G$237,$G14)</f>
        <v>344</v>
      </c>
      <c r="AA14" s="2">
        <f>SUMIFS(Import!AA$2:AA$237,Import!$F$2:$F$237,$F14,Import!$G$2:$G$237,$G14)</f>
        <v>21.42</v>
      </c>
      <c r="AB14" s="2">
        <f>SUMIFS(Import!AB$2:AB$237,Import!$F$2:$F$237,$F14,Import!$G$2:$G$237,$G14)</f>
        <v>50.89</v>
      </c>
      <c r="AC14" s="2">
        <f>SUMIFS(Import!AC$2:AC$237,Import!$F$2:$F$237,$F14,Import!$G$2:$G$237,$G14)</f>
        <v>2</v>
      </c>
      <c r="AD14" s="2" t="str">
        <f t="shared" si="1"/>
        <v>F</v>
      </c>
      <c r="AE14" s="2" t="str">
        <f t="shared" si="1"/>
        <v>MARA</v>
      </c>
      <c r="AF14" s="2" t="str">
        <f t="shared" si="1"/>
        <v>Astride</v>
      </c>
      <c r="AG14" s="2">
        <f>SUMIFS(Import!AG$2:AG$237,Import!$F$2:$F$237,$F14,Import!$G$2:$G$237,$G14)</f>
        <v>6</v>
      </c>
      <c r="AH14" s="2">
        <f>SUMIFS(Import!AH$2:AH$237,Import!$F$2:$F$237,$F14,Import!$G$2:$G$237,$G14)</f>
        <v>0.37</v>
      </c>
      <c r="AI14" s="2">
        <f>SUMIFS(Import!AI$2:AI$237,Import!$F$2:$F$237,$F14,Import!$G$2:$G$237,$G14)</f>
        <v>0.89</v>
      </c>
      <c r="AJ14" s="2">
        <f>SUMIFS(Import!AJ$2:AJ$237,Import!$F$2:$F$237,$F14,Import!$G$2:$G$237,$G14)</f>
        <v>3</v>
      </c>
      <c r="AK14" s="2" t="str">
        <f t="shared" si="2"/>
        <v>M</v>
      </c>
      <c r="AL14" s="2" t="str">
        <f t="shared" si="2"/>
        <v>LANTEIRES</v>
      </c>
      <c r="AM14" s="2" t="str">
        <f t="shared" si="2"/>
        <v>Teiva</v>
      </c>
      <c r="AN14" s="2">
        <f>SUMIFS(Import!AN$2:AN$237,Import!$F$2:$F$237,$F14,Import!$G$2:$G$237,$G14)</f>
        <v>7</v>
      </c>
      <c r="AO14" s="2">
        <f>SUMIFS(Import!AO$2:AO$237,Import!$F$2:$F$237,$F14,Import!$G$2:$G$237,$G14)</f>
        <v>0.44</v>
      </c>
      <c r="AP14" s="2">
        <f>SUMIFS(Import!AP$2:AP$237,Import!$F$2:$F$237,$F14,Import!$G$2:$G$237,$G14)</f>
        <v>1.04</v>
      </c>
      <c r="AQ14" s="2">
        <f>SUMIFS(Import!AQ$2:AQ$237,Import!$F$2:$F$237,$F14,Import!$G$2:$G$237,$G14)</f>
        <v>4</v>
      </c>
      <c r="AR14" s="2" t="str">
        <f t="shared" si="3"/>
        <v>F</v>
      </c>
      <c r="AS14" s="2" t="str">
        <f t="shared" si="3"/>
        <v>ATGER</v>
      </c>
      <c r="AT14" s="2" t="str">
        <f t="shared" si="3"/>
        <v>Corinne</v>
      </c>
      <c r="AU14" s="2">
        <f>SUMIFS(Import!AU$2:AU$237,Import!$F$2:$F$237,$F14,Import!$G$2:$G$237,$G14)</f>
        <v>9</v>
      </c>
      <c r="AV14" s="2">
        <f>SUMIFS(Import!AV$2:AV$237,Import!$F$2:$F$237,$F14,Import!$G$2:$G$237,$G14)</f>
        <v>0.56000000000000005</v>
      </c>
      <c r="AW14" s="2">
        <f>SUMIFS(Import!AW$2:AW$237,Import!$F$2:$F$237,$F14,Import!$G$2:$G$237,$G14)</f>
        <v>1.33</v>
      </c>
      <c r="AX14" s="2">
        <f>SUMIFS(Import!AX$2:AX$237,Import!$F$2:$F$237,$F14,Import!$G$2:$G$237,$G14)</f>
        <v>5</v>
      </c>
      <c r="AY14" s="2" t="str">
        <f t="shared" si="4"/>
        <v>M</v>
      </c>
      <c r="AZ14" s="2" t="str">
        <f t="shared" si="4"/>
        <v>BROTHERSON</v>
      </c>
      <c r="BA14" s="2" t="str">
        <f t="shared" si="4"/>
        <v>Moetai, Charles</v>
      </c>
      <c r="BB14" s="2">
        <f>SUMIFS(Import!BB$2:BB$237,Import!$F$2:$F$237,$F14,Import!$G$2:$G$237,$G14)</f>
        <v>138</v>
      </c>
      <c r="BC14" s="2">
        <f>SUMIFS(Import!BC$2:BC$237,Import!$F$2:$F$237,$F14,Import!$G$2:$G$237,$G14)</f>
        <v>8.59</v>
      </c>
      <c r="BD14" s="2">
        <f>SUMIFS(Import!BD$2:BD$237,Import!$F$2:$F$237,$F14,Import!$G$2:$G$237,$G14)</f>
        <v>20.41</v>
      </c>
      <c r="BE14" s="2">
        <f>SUMIFS(Import!BE$2:BE$237,Import!$F$2:$F$237,$F14,Import!$G$2:$G$237,$G14)</f>
        <v>6</v>
      </c>
      <c r="BF14" s="2" t="str">
        <f t="shared" si="5"/>
        <v>M</v>
      </c>
      <c r="BG14" s="2" t="str">
        <f t="shared" si="5"/>
        <v>DUBOIS</v>
      </c>
      <c r="BH14" s="2" t="str">
        <f t="shared" si="5"/>
        <v>Vincent</v>
      </c>
      <c r="BI14" s="2">
        <f>SUMIFS(Import!BI$2:BI$237,Import!$F$2:$F$237,$F14,Import!$G$2:$G$237,$G14)</f>
        <v>148</v>
      </c>
      <c r="BJ14" s="2">
        <f>SUMIFS(Import!BJ$2:BJ$237,Import!$F$2:$F$237,$F14,Import!$G$2:$G$237,$G14)</f>
        <v>9.2200000000000006</v>
      </c>
      <c r="BK14" s="2">
        <f>SUMIFS(Import!BK$2:BK$237,Import!$F$2:$F$237,$F14,Import!$G$2:$G$237,$G14)</f>
        <v>21.89</v>
      </c>
      <c r="BL14" s="2">
        <f>SUMIFS(Import!BL$2:BL$237,Import!$F$2:$F$237,$F14,Import!$G$2:$G$237,$G14)</f>
        <v>7</v>
      </c>
      <c r="BM14" s="2" t="str">
        <f t="shared" si="6"/>
        <v>M</v>
      </c>
      <c r="BN14" s="2" t="str">
        <f t="shared" si="6"/>
        <v>ROI</v>
      </c>
      <c r="BO14" s="2" t="str">
        <f t="shared" si="6"/>
        <v>Albert</v>
      </c>
      <c r="BP14" s="2">
        <f>SUMIFS(Import!BP$2:BP$237,Import!$F$2:$F$237,$F14,Import!$G$2:$G$237,$G14)</f>
        <v>21</v>
      </c>
      <c r="BQ14" s="2">
        <f>SUMIFS(Import!BQ$2:BQ$237,Import!$F$2:$F$237,$F14,Import!$G$2:$G$237,$G14)</f>
        <v>1.31</v>
      </c>
      <c r="BR14" s="2">
        <f>SUMIFS(Import!BR$2:BR$237,Import!$F$2:$F$237,$F14,Import!$G$2:$G$237,$G14)</f>
        <v>3.11</v>
      </c>
      <c r="BS14" s="2">
        <f>SUMIFS(Import!BS$2:BS$237,Import!$F$2:$F$237,$F14,Import!$G$2:$G$237,$G14)</f>
        <v>8</v>
      </c>
      <c r="BT14" s="2" t="str">
        <f t="shared" si="7"/>
        <v>F</v>
      </c>
      <c r="BU14" s="2" t="str">
        <f t="shared" si="7"/>
        <v>TIXIER</v>
      </c>
      <c r="BV14" s="2" t="str">
        <f t="shared" si="7"/>
        <v>Dominique</v>
      </c>
      <c r="BW14" s="2">
        <f>SUMIFS(Import!BW$2:BW$237,Import!$F$2:$F$237,$F14,Import!$G$2:$G$237,$G14)</f>
        <v>3</v>
      </c>
      <c r="BX14" s="2">
        <f>SUMIFS(Import!BX$2:BX$237,Import!$F$2:$F$237,$F14,Import!$G$2:$G$237,$G14)</f>
        <v>0.19</v>
      </c>
      <c r="BY14" s="2">
        <f>SUMIFS(Import!BY$2:BY$237,Import!$F$2:$F$237,$F14,Import!$G$2:$G$237,$G14)</f>
        <v>0.44</v>
      </c>
      <c r="BZ14" s="2">
        <f>SUMIFS(Import!BZ$2:BZ$237,Import!$F$2:$F$237,$F14,Import!$G$2:$G$237,$G14)</f>
        <v>0</v>
      </c>
      <c r="CA14" s="2">
        <f t="shared" si="8"/>
        <v>0</v>
      </c>
      <c r="CB14" s="2">
        <f t="shared" si="8"/>
        <v>0</v>
      </c>
      <c r="CC14" s="2">
        <f t="shared" si="8"/>
        <v>0</v>
      </c>
      <c r="CD14" s="2">
        <f>SUMIFS(Import!CD$2:CD$237,Import!$F$2:$F$237,$F14,Import!$G$2:$G$237,$G14)</f>
        <v>0</v>
      </c>
      <c r="CE14" s="2">
        <f>SUMIFS(Import!CE$2:CE$237,Import!$F$2:$F$237,$F14,Import!$G$2:$G$237,$G14)</f>
        <v>0</v>
      </c>
      <c r="CF14" s="2">
        <f>SUMIFS(Import!CF$2:CF$237,Import!$F$2:$F$237,$F14,Import!$G$2:$G$237,$G14)</f>
        <v>0</v>
      </c>
      <c r="CG14" s="2">
        <f>SUMIFS(Import!CG$2:CG$237,Import!$F$2:$F$237,$F14,Import!$G$2:$G$237,$G14)</f>
        <v>0</v>
      </c>
      <c r="CH14" s="2">
        <f t="shared" si="9"/>
        <v>0</v>
      </c>
      <c r="CI14" s="2">
        <f t="shared" si="9"/>
        <v>0</v>
      </c>
      <c r="CJ14" s="2">
        <f t="shared" si="9"/>
        <v>0</v>
      </c>
      <c r="CK14" s="2">
        <f>SUMIFS(Import!CK$2:CK$237,Import!$F$2:$F$237,$F14,Import!$G$2:$G$237,$G14)</f>
        <v>0</v>
      </c>
      <c r="CL14" s="2">
        <f>SUMIFS(Import!CL$2:CL$237,Import!$F$2:$F$237,$F14,Import!$G$2:$G$237,$G14)</f>
        <v>0</v>
      </c>
      <c r="CM14" s="2">
        <f>SUMIFS(Import!CM$2:CM$237,Import!$F$2:$F$237,$F14,Import!$G$2:$G$237,$G14)</f>
        <v>0</v>
      </c>
      <c r="CN14" s="2">
        <f>SUMIFS(Import!CN$2:CN$237,Import!$F$2:$F$237,$F14,Import!$G$2:$G$237,$G14)</f>
        <v>0</v>
      </c>
      <c r="CO14" s="3">
        <f t="shared" si="10"/>
        <v>0</v>
      </c>
      <c r="CP14" s="3">
        <f t="shared" si="10"/>
        <v>0</v>
      </c>
      <c r="CQ14" s="3">
        <f t="shared" si="10"/>
        <v>0</v>
      </c>
      <c r="CR14" s="2">
        <f>SUMIFS(Import!CR$2:CR$237,Import!$F$2:$F$237,$F14,Import!$G$2:$G$237,$G14)</f>
        <v>0</v>
      </c>
      <c r="CS14" s="2">
        <f>SUMIFS(Import!CS$2:CS$237,Import!$F$2:$F$237,$F14,Import!$G$2:$G$237,$G14)</f>
        <v>0</v>
      </c>
      <c r="CT14" s="2">
        <f>SUMIFS(Import!CT$2:CT$237,Import!$F$2:$F$237,$F14,Import!$G$2:$G$237,$G14)</f>
        <v>0</v>
      </c>
    </row>
    <row r="15" spans="1:98">
      <c r="A15" s="2" t="s">
        <v>38</v>
      </c>
      <c r="B15" s="2" t="s">
        <v>39</v>
      </c>
      <c r="C15" s="2">
        <v>3</v>
      </c>
      <c r="D15" s="2" t="s">
        <v>44</v>
      </c>
      <c r="E15" s="2">
        <v>14</v>
      </c>
      <c r="F15" s="2" t="s">
        <v>45</v>
      </c>
      <c r="G15" s="2">
        <v>3</v>
      </c>
      <c r="H15" s="2">
        <f>IF(SUMIFS(Import!H$2:H$237,Import!$F$2:$F$237,$F15,Import!$G$2:$G$237,$G15)=0,Data_T1!$H15,SUMIFS(Import!H$2:H$237,Import!$F$2:$F$237,$F15,Import!$G$2:$G$237,$G15))</f>
        <v>1118</v>
      </c>
      <c r="I15" s="2">
        <f>SUMIFS(Import!I$2:I$237,Import!$F$2:$F$237,$F15,Import!$G$2:$G$237,$G15)</f>
        <v>649</v>
      </c>
      <c r="J15" s="2">
        <f>SUMIFS(Import!J$2:J$237,Import!$F$2:$F$237,$F15,Import!$G$2:$G$237,$G15)</f>
        <v>58.05</v>
      </c>
      <c r="K15" s="2">
        <f>SUMIFS(Import!K$2:K$237,Import!$F$2:$F$237,$F15,Import!$G$2:$G$237,$G15)</f>
        <v>469</v>
      </c>
      <c r="L15" s="2">
        <f>SUMIFS(Import!L$2:L$237,Import!$F$2:$F$237,$F15,Import!$G$2:$G$237,$G15)</f>
        <v>41.95</v>
      </c>
      <c r="M15" s="2">
        <f>SUMIFS(Import!M$2:M$237,Import!$F$2:$F$237,$F15,Import!$G$2:$G$237,$G15)</f>
        <v>8</v>
      </c>
      <c r="N15" s="2">
        <f>SUMIFS(Import!N$2:N$237,Import!$F$2:$F$237,$F15,Import!$G$2:$G$237,$G15)</f>
        <v>0.72</v>
      </c>
      <c r="O15" s="2">
        <f>SUMIFS(Import!O$2:O$237,Import!$F$2:$F$237,$F15,Import!$G$2:$G$237,$G15)</f>
        <v>1.71</v>
      </c>
      <c r="P15" s="2">
        <f>SUMIFS(Import!P$2:P$237,Import!$F$2:$F$237,$F15,Import!$G$2:$G$237,$G15)</f>
        <v>3</v>
      </c>
      <c r="Q15" s="2">
        <f>SUMIFS(Import!Q$2:Q$237,Import!$F$2:$F$237,$F15,Import!$G$2:$G$237,$G15)</f>
        <v>0.27</v>
      </c>
      <c r="R15" s="2">
        <f>SUMIFS(Import!R$2:R$237,Import!$F$2:$F$237,$F15,Import!$G$2:$G$237,$G15)</f>
        <v>0.64</v>
      </c>
      <c r="S15" s="2">
        <f>SUMIFS(Import!S$2:S$237,Import!$F$2:$F$237,$F15,Import!$G$2:$G$237,$G15)</f>
        <v>458</v>
      </c>
      <c r="T15" s="2">
        <f>SUMIFS(Import!T$2:T$237,Import!$F$2:$F$237,$F15,Import!$G$2:$G$237,$G15)</f>
        <v>40.97</v>
      </c>
      <c r="U15" s="2">
        <f>SUMIFS(Import!U$2:U$237,Import!$F$2:$F$237,$F15,Import!$G$2:$G$237,$G15)</f>
        <v>97.65</v>
      </c>
      <c r="V15" s="2">
        <f>SUMIFS(Import!V$2:V$237,Import!$F$2:$F$237,$F15,Import!$G$2:$G$237,$G15)</f>
        <v>1</v>
      </c>
      <c r="W15" s="2" t="str">
        <f t="shared" si="0"/>
        <v>M</v>
      </c>
      <c r="X15" s="2" t="str">
        <f t="shared" si="0"/>
        <v>HOWELL</v>
      </c>
      <c r="Y15" s="2" t="str">
        <f t="shared" si="0"/>
        <v>Patrick</v>
      </c>
      <c r="Z15" s="2">
        <f>SUMIFS(Import!Z$2:Z$237,Import!$F$2:$F$237,$F15,Import!$G$2:$G$237,$G15)</f>
        <v>267</v>
      </c>
      <c r="AA15" s="2">
        <f>SUMIFS(Import!AA$2:AA$237,Import!$F$2:$F$237,$F15,Import!$G$2:$G$237,$G15)</f>
        <v>23.88</v>
      </c>
      <c r="AB15" s="2">
        <f>SUMIFS(Import!AB$2:AB$237,Import!$F$2:$F$237,$F15,Import!$G$2:$G$237,$G15)</f>
        <v>58.3</v>
      </c>
      <c r="AC15" s="2">
        <f>SUMIFS(Import!AC$2:AC$237,Import!$F$2:$F$237,$F15,Import!$G$2:$G$237,$G15)</f>
        <v>2</v>
      </c>
      <c r="AD15" s="2" t="str">
        <f t="shared" si="1"/>
        <v>F</v>
      </c>
      <c r="AE15" s="2" t="str">
        <f t="shared" si="1"/>
        <v>MARA</v>
      </c>
      <c r="AF15" s="2" t="str">
        <f t="shared" si="1"/>
        <v>Astride</v>
      </c>
      <c r="AG15" s="2">
        <f>SUMIFS(Import!AG$2:AG$237,Import!$F$2:$F$237,$F15,Import!$G$2:$G$237,$G15)</f>
        <v>9</v>
      </c>
      <c r="AH15" s="2">
        <f>SUMIFS(Import!AH$2:AH$237,Import!$F$2:$F$237,$F15,Import!$G$2:$G$237,$G15)</f>
        <v>0.81</v>
      </c>
      <c r="AI15" s="2">
        <f>SUMIFS(Import!AI$2:AI$237,Import!$F$2:$F$237,$F15,Import!$G$2:$G$237,$G15)</f>
        <v>1.97</v>
      </c>
      <c r="AJ15" s="2">
        <f>SUMIFS(Import!AJ$2:AJ$237,Import!$F$2:$F$237,$F15,Import!$G$2:$G$237,$G15)</f>
        <v>3</v>
      </c>
      <c r="AK15" s="2" t="str">
        <f t="shared" si="2"/>
        <v>M</v>
      </c>
      <c r="AL15" s="2" t="str">
        <f t="shared" si="2"/>
        <v>LANTEIRES</v>
      </c>
      <c r="AM15" s="2" t="str">
        <f t="shared" si="2"/>
        <v>Teiva</v>
      </c>
      <c r="AN15" s="2">
        <f>SUMIFS(Import!AN$2:AN$237,Import!$F$2:$F$237,$F15,Import!$G$2:$G$237,$G15)</f>
        <v>3</v>
      </c>
      <c r="AO15" s="2">
        <f>SUMIFS(Import!AO$2:AO$237,Import!$F$2:$F$237,$F15,Import!$G$2:$G$237,$G15)</f>
        <v>0.27</v>
      </c>
      <c r="AP15" s="2">
        <f>SUMIFS(Import!AP$2:AP$237,Import!$F$2:$F$237,$F15,Import!$G$2:$G$237,$G15)</f>
        <v>0.66</v>
      </c>
      <c r="AQ15" s="2">
        <f>SUMIFS(Import!AQ$2:AQ$237,Import!$F$2:$F$237,$F15,Import!$G$2:$G$237,$G15)</f>
        <v>4</v>
      </c>
      <c r="AR15" s="2" t="str">
        <f t="shared" si="3"/>
        <v>F</v>
      </c>
      <c r="AS15" s="2" t="str">
        <f t="shared" si="3"/>
        <v>ATGER</v>
      </c>
      <c r="AT15" s="2" t="str">
        <f t="shared" si="3"/>
        <v>Corinne</v>
      </c>
      <c r="AU15" s="2">
        <f>SUMIFS(Import!AU$2:AU$237,Import!$F$2:$F$237,$F15,Import!$G$2:$G$237,$G15)</f>
        <v>6</v>
      </c>
      <c r="AV15" s="2">
        <f>SUMIFS(Import!AV$2:AV$237,Import!$F$2:$F$237,$F15,Import!$G$2:$G$237,$G15)</f>
        <v>0.54</v>
      </c>
      <c r="AW15" s="2">
        <f>SUMIFS(Import!AW$2:AW$237,Import!$F$2:$F$237,$F15,Import!$G$2:$G$237,$G15)</f>
        <v>1.31</v>
      </c>
      <c r="AX15" s="2">
        <f>SUMIFS(Import!AX$2:AX$237,Import!$F$2:$F$237,$F15,Import!$G$2:$G$237,$G15)</f>
        <v>5</v>
      </c>
      <c r="AY15" s="2" t="str">
        <f t="shared" si="4"/>
        <v>M</v>
      </c>
      <c r="AZ15" s="2" t="str">
        <f t="shared" si="4"/>
        <v>BROTHERSON</v>
      </c>
      <c r="BA15" s="2" t="str">
        <f t="shared" si="4"/>
        <v>Moetai, Charles</v>
      </c>
      <c r="BB15" s="2">
        <f>SUMIFS(Import!BB$2:BB$237,Import!$F$2:$F$237,$F15,Import!$G$2:$G$237,$G15)</f>
        <v>94</v>
      </c>
      <c r="BC15" s="2">
        <f>SUMIFS(Import!BC$2:BC$237,Import!$F$2:$F$237,$F15,Import!$G$2:$G$237,$G15)</f>
        <v>8.41</v>
      </c>
      <c r="BD15" s="2">
        <f>SUMIFS(Import!BD$2:BD$237,Import!$F$2:$F$237,$F15,Import!$G$2:$G$237,$G15)</f>
        <v>20.52</v>
      </c>
      <c r="BE15" s="2">
        <f>SUMIFS(Import!BE$2:BE$237,Import!$F$2:$F$237,$F15,Import!$G$2:$G$237,$G15)</f>
        <v>6</v>
      </c>
      <c r="BF15" s="2" t="str">
        <f t="shared" si="5"/>
        <v>M</v>
      </c>
      <c r="BG15" s="2" t="str">
        <f t="shared" si="5"/>
        <v>DUBOIS</v>
      </c>
      <c r="BH15" s="2" t="str">
        <f t="shared" si="5"/>
        <v>Vincent</v>
      </c>
      <c r="BI15" s="2">
        <f>SUMIFS(Import!BI$2:BI$237,Import!$F$2:$F$237,$F15,Import!$G$2:$G$237,$G15)</f>
        <v>60</v>
      </c>
      <c r="BJ15" s="2">
        <f>SUMIFS(Import!BJ$2:BJ$237,Import!$F$2:$F$237,$F15,Import!$G$2:$G$237,$G15)</f>
        <v>5.37</v>
      </c>
      <c r="BK15" s="2">
        <f>SUMIFS(Import!BK$2:BK$237,Import!$F$2:$F$237,$F15,Import!$G$2:$G$237,$G15)</f>
        <v>13.1</v>
      </c>
      <c r="BL15" s="2">
        <f>SUMIFS(Import!BL$2:BL$237,Import!$F$2:$F$237,$F15,Import!$G$2:$G$237,$G15)</f>
        <v>7</v>
      </c>
      <c r="BM15" s="2" t="str">
        <f t="shared" si="6"/>
        <v>M</v>
      </c>
      <c r="BN15" s="2" t="str">
        <f t="shared" si="6"/>
        <v>ROI</v>
      </c>
      <c r="BO15" s="2" t="str">
        <f t="shared" si="6"/>
        <v>Albert</v>
      </c>
      <c r="BP15" s="2">
        <f>SUMIFS(Import!BP$2:BP$237,Import!$F$2:$F$237,$F15,Import!$G$2:$G$237,$G15)</f>
        <v>14</v>
      </c>
      <c r="BQ15" s="2">
        <f>SUMIFS(Import!BQ$2:BQ$237,Import!$F$2:$F$237,$F15,Import!$G$2:$G$237,$G15)</f>
        <v>1.25</v>
      </c>
      <c r="BR15" s="2">
        <f>SUMIFS(Import!BR$2:BR$237,Import!$F$2:$F$237,$F15,Import!$G$2:$G$237,$G15)</f>
        <v>3.06</v>
      </c>
      <c r="BS15" s="2">
        <f>SUMIFS(Import!BS$2:BS$237,Import!$F$2:$F$237,$F15,Import!$G$2:$G$237,$G15)</f>
        <v>8</v>
      </c>
      <c r="BT15" s="2" t="str">
        <f t="shared" si="7"/>
        <v>F</v>
      </c>
      <c r="BU15" s="2" t="str">
        <f t="shared" si="7"/>
        <v>TIXIER</v>
      </c>
      <c r="BV15" s="2" t="str">
        <f t="shared" si="7"/>
        <v>Dominique</v>
      </c>
      <c r="BW15" s="2">
        <f>SUMIFS(Import!BW$2:BW$237,Import!$F$2:$F$237,$F15,Import!$G$2:$G$237,$G15)</f>
        <v>5</v>
      </c>
      <c r="BX15" s="2">
        <f>SUMIFS(Import!BX$2:BX$237,Import!$F$2:$F$237,$F15,Import!$G$2:$G$237,$G15)</f>
        <v>0.45</v>
      </c>
      <c r="BY15" s="2">
        <f>SUMIFS(Import!BY$2:BY$237,Import!$F$2:$F$237,$F15,Import!$G$2:$G$237,$G15)</f>
        <v>1.0900000000000001</v>
      </c>
      <c r="BZ15" s="2">
        <f>SUMIFS(Import!BZ$2:BZ$237,Import!$F$2:$F$237,$F15,Import!$G$2:$G$237,$G15)</f>
        <v>0</v>
      </c>
      <c r="CA15" s="2">
        <f t="shared" si="8"/>
        <v>0</v>
      </c>
      <c r="CB15" s="2">
        <f t="shared" si="8"/>
        <v>0</v>
      </c>
      <c r="CC15" s="2">
        <f t="shared" si="8"/>
        <v>0</v>
      </c>
      <c r="CD15" s="2">
        <f>SUMIFS(Import!CD$2:CD$237,Import!$F$2:$F$237,$F15,Import!$G$2:$G$237,$G15)</f>
        <v>0</v>
      </c>
      <c r="CE15" s="2">
        <f>SUMIFS(Import!CE$2:CE$237,Import!$F$2:$F$237,$F15,Import!$G$2:$G$237,$G15)</f>
        <v>0</v>
      </c>
      <c r="CF15" s="2">
        <f>SUMIFS(Import!CF$2:CF$237,Import!$F$2:$F$237,$F15,Import!$G$2:$G$237,$G15)</f>
        <v>0</v>
      </c>
      <c r="CG15" s="2">
        <f>SUMIFS(Import!CG$2:CG$237,Import!$F$2:$F$237,$F15,Import!$G$2:$G$237,$G15)</f>
        <v>0</v>
      </c>
      <c r="CH15" s="2">
        <f t="shared" si="9"/>
        <v>0</v>
      </c>
      <c r="CI15" s="2">
        <f t="shared" si="9"/>
        <v>0</v>
      </c>
      <c r="CJ15" s="2">
        <f t="shared" si="9"/>
        <v>0</v>
      </c>
      <c r="CK15" s="2">
        <f>SUMIFS(Import!CK$2:CK$237,Import!$F$2:$F$237,$F15,Import!$G$2:$G$237,$G15)</f>
        <v>0</v>
      </c>
      <c r="CL15" s="2">
        <f>SUMIFS(Import!CL$2:CL$237,Import!$F$2:$F$237,$F15,Import!$G$2:$G$237,$G15)</f>
        <v>0</v>
      </c>
      <c r="CM15" s="2">
        <f>SUMIFS(Import!CM$2:CM$237,Import!$F$2:$F$237,$F15,Import!$G$2:$G$237,$G15)</f>
        <v>0</v>
      </c>
      <c r="CN15" s="2">
        <f>SUMIFS(Import!CN$2:CN$237,Import!$F$2:$F$237,$F15,Import!$G$2:$G$237,$G15)</f>
        <v>0</v>
      </c>
      <c r="CO15" s="3">
        <f t="shared" si="10"/>
        <v>0</v>
      </c>
      <c r="CP15" s="3">
        <f t="shared" si="10"/>
        <v>0</v>
      </c>
      <c r="CQ15" s="3">
        <f t="shared" si="10"/>
        <v>0</v>
      </c>
      <c r="CR15" s="2">
        <f>SUMIFS(Import!CR$2:CR$237,Import!$F$2:$F$237,$F15,Import!$G$2:$G$237,$G15)</f>
        <v>0</v>
      </c>
      <c r="CS15" s="2">
        <f>SUMIFS(Import!CS$2:CS$237,Import!$F$2:$F$237,$F15,Import!$G$2:$G$237,$G15)</f>
        <v>0</v>
      </c>
      <c r="CT15" s="2">
        <f>SUMIFS(Import!CT$2:CT$237,Import!$F$2:$F$237,$F15,Import!$G$2:$G$237,$G15)</f>
        <v>0</v>
      </c>
    </row>
    <row r="16" spans="1:98">
      <c r="A16" s="2" t="s">
        <v>38</v>
      </c>
      <c r="B16" s="2" t="s">
        <v>39</v>
      </c>
      <c r="C16" s="2">
        <v>3</v>
      </c>
      <c r="D16" s="2" t="s">
        <v>44</v>
      </c>
      <c r="E16" s="2">
        <v>14</v>
      </c>
      <c r="F16" s="2" t="s">
        <v>45</v>
      </c>
      <c r="G16" s="2">
        <v>4</v>
      </c>
      <c r="H16" s="2">
        <f>IF(SUMIFS(Import!H$2:H$237,Import!$F$2:$F$237,$F16,Import!$G$2:$G$237,$G16)=0,Data_T1!$H16,SUMIFS(Import!H$2:H$237,Import!$F$2:$F$237,$F16,Import!$G$2:$G$237,$G16))</f>
        <v>1408</v>
      </c>
      <c r="I16" s="2">
        <f>SUMIFS(Import!I$2:I$237,Import!$F$2:$F$237,$F16,Import!$G$2:$G$237,$G16)</f>
        <v>778</v>
      </c>
      <c r="J16" s="2">
        <f>SUMIFS(Import!J$2:J$237,Import!$F$2:$F$237,$F16,Import!$G$2:$G$237,$G16)</f>
        <v>55.26</v>
      </c>
      <c r="K16" s="2">
        <f>SUMIFS(Import!K$2:K$237,Import!$F$2:$F$237,$F16,Import!$G$2:$G$237,$G16)</f>
        <v>630</v>
      </c>
      <c r="L16" s="2">
        <f>SUMIFS(Import!L$2:L$237,Import!$F$2:$F$237,$F16,Import!$G$2:$G$237,$G16)</f>
        <v>44.74</v>
      </c>
      <c r="M16" s="2">
        <f>SUMIFS(Import!M$2:M$237,Import!$F$2:$F$237,$F16,Import!$G$2:$G$237,$G16)</f>
        <v>6</v>
      </c>
      <c r="N16" s="2">
        <f>SUMIFS(Import!N$2:N$237,Import!$F$2:$F$237,$F16,Import!$G$2:$G$237,$G16)</f>
        <v>0.43</v>
      </c>
      <c r="O16" s="2">
        <f>SUMIFS(Import!O$2:O$237,Import!$F$2:$F$237,$F16,Import!$G$2:$G$237,$G16)</f>
        <v>0.95</v>
      </c>
      <c r="P16" s="2">
        <f>SUMIFS(Import!P$2:P$237,Import!$F$2:$F$237,$F16,Import!$G$2:$G$237,$G16)</f>
        <v>2</v>
      </c>
      <c r="Q16" s="2">
        <f>SUMIFS(Import!Q$2:Q$237,Import!$F$2:$F$237,$F16,Import!$G$2:$G$237,$G16)</f>
        <v>0.14000000000000001</v>
      </c>
      <c r="R16" s="2">
        <f>SUMIFS(Import!R$2:R$237,Import!$F$2:$F$237,$F16,Import!$G$2:$G$237,$G16)</f>
        <v>0.32</v>
      </c>
      <c r="S16" s="2">
        <f>SUMIFS(Import!S$2:S$237,Import!$F$2:$F$237,$F16,Import!$G$2:$G$237,$G16)</f>
        <v>622</v>
      </c>
      <c r="T16" s="2">
        <f>SUMIFS(Import!T$2:T$237,Import!$F$2:$F$237,$F16,Import!$G$2:$G$237,$G16)</f>
        <v>44.18</v>
      </c>
      <c r="U16" s="2">
        <f>SUMIFS(Import!U$2:U$237,Import!$F$2:$F$237,$F16,Import!$G$2:$G$237,$G16)</f>
        <v>98.73</v>
      </c>
      <c r="V16" s="2">
        <f>SUMIFS(Import!V$2:V$237,Import!$F$2:$F$237,$F16,Import!$G$2:$G$237,$G16)</f>
        <v>1</v>
      </c>
      <c r="W16" s="2" t="str">
        <f t="shared" si="0"/>
        <v>M</v>
      </c>
      <c r="X16" s="2" t="str">
        <f t="shared" si="0"/>
        <v>HOWELL</v>
      </c>
      <c r="Y16" s="2" t="str">
        <f t="shared" si="0"/>
        <v>Patrick</v>
      </c>
      <c r="Z16" s="2">
        <f>SUMIFS(Import!Z$2:Z$237,Import!$F$2:$F$237,$F16,Import!$G$2:$G$237,$G16)</f>
        <v>283</v>
      </c>
      <c r="AA16" s="2">
        <f>SUMIFS(Import!AA$2:AA$237,Import!$F$2:$F$237,$F16,Import!$G$2:$G$237,$G16)</f>
        <v>20.100000000000001</v>
      </c>
      <c r="AB16" s="2">
        <f>SUMIFS(Import!AB$2:AB$237,Import!$F$2:$F$237,$F16,Import!$G$2:$G$237,$G16)</f>
        <v>45.5</v>
      </c>
      <c r="AC16" s="2">
        <f>SUMIFS(Import!AC$2:AC$237,Import!$F$2:$F$237,$F16,Import!$G$2:$G$237,$G16)</f>
        <v>2</v>
      </c>
      <c r="AD16" s="2" t="str">
        <f t="shared" si="1"/>
        <v>F</v>
      </c>
      <c r="AE16" s="2" t="str">
        <f t="shared" si="1"/>
        <v>MARA</v>
      </c>
      <c r="AF16" s="2" t="str">
        <f t="shared" si="1"/>
        <v>Astride</v>
      </c>
      <c r="AG16" s="2">
        <f>SUMIFS(Import!AG$2:AG$237,Import!$F$2:$F$237,$F16,Import!$G$2:$G$237,$G16)</f>
        <v>12</v>
      </c>
      <c r="AH16" s="2">
        <f>SUMIFS(Import!AH$2:AH$237,Import!$F$2:$F$237,$F16,Import!$G$2:$G$237,$G16)</f>
        <v>0.85</v>
      </c>
      <c r="AI16" s="2">
        <f>SUMIFS(Import!AI$2:AI$237,Import!$F$2:$F$237,$F16,Import!$G$2:$G$237,$G16)</f>
        <v>1.93</v>
      </c>
      <c r="AJ16" s="2">
        <f>SUMIFS(Import!AJ$2:AJ$237,Import!$F$2:$F$237,$F16,Import!$G$2:$G$237,$G16)</f>
        <v>3</v>
      </c>
      <c r="AK16" s="2" t="str">
        <f t="shared" si="2"/>
        <v>M</v>
      </c>
      <c r="AL16" s="2" t="str">
        <f t="shared" si="2"/>
        <v>LANTEIRES</v>
      </c>
      <c r="AM16" s="2" t="str">
        <f t="shared" si="2"/>
        <v>Teiva</v>
      </c>
      <c r="AN16" s="2">
        <f>SUMIFS(Import!AN$2:AN$237,Import!$F$2:$F$237,$F16,Import!$G$2:$G$237,$G16)</f>
        <v>6</v>
      </c>
      <c r="AO16" s="2">
        <f>SUMIFS(Import!AO$2:AO$237,Import!$F$2:$F$237,$F16,Import!$G$2:$G$237,$G16)</f>
        <v>0.43</v>
      </c>
      <c r="AP16" s="2">
        <f>SUMIFS(Import!AP$2:AP$237,Import!$F$2:$F$237,$F16,Import!$G$2:$G$237,$G16)</f>
        <v>0.96</v>
      </c>
      <c r="AQ16" s="2">
        <f>SUMIFS(Import!AQ$2:AQ$237,Import!$F$2:$F$237,$F16,Import!$G$2:$G$237,$G16)</f>
        <v>4</v>
      </c>
      <c r="AR16" s="2" t="str">
        <f t="shared" si="3"/>
        <v>F</v>
      </c>
      <c r="AS16" s="2" t="str">
        <f t="shared" si="3"/>
        <v>ATGER</v>
      </c>
      <c r="AT16" s="2" t="str">
        <f t="shared" si="3"/>
        <v>Corinne</v>
      </c>
      <c r="AU16" s="2">
        <f>SUMIFS(Import!AU$2:AU$237,Import!$F$2:$F$237,$F16,Import!$G$2:$G$237,$G16)</f>
        <v>1</v>
      </c>
      <c r="AV16" s="2">
        <f>SUMIFS(Import!AV$2:AV$237,Import!$F$2:$F$237,$F16,Import!$G$2:$G$237,$G16)</f>
        <v>7.0000000000000007E-2</v>
      </c>
      <c r="AW16" s="2">
        <f>SUMIFS(Import!AW$2:AW$237,Import!$F$2:$F$237,$F16,Import!$G$2:$G$237,$G16)</f>
        <v>0.16</v>
      </c>
      <c r="AX16" s="2">
        <f>SUMIFS(Import!AX$2:AX$237,Import!$F$2:$F$237,$F16,Import!$G$2:$G$237,$G16)</f>
        <v>5</v>
      </c>
      <c r="AY16" s="2" t="str">
        <f t="shared" si="4"/>
        <v>M</v>
      </c>
      <c r="AZ16" s="2" t="str">
        <f t="shared" si="4"/>
        <v>BROTHERSON</v>
      </c>
      <c r="BA16" s="2" t="str">
        <f t="shared" si="4"/>
        <v>Moetai, Charles</v>
      </c>
      <c r="BB16" s="2">
        <f>SUMIFS(Import!BB$2:BB$237,Import!$F$2:$F$237,$F16,Import!$G$2:$G$237,$G16)</f>
        <v>123</v>
      </c>
      <c r="BC16" s="2">
        <f>SUMIFS(Import!BC$2:BC$237,Import!$F$2:$F$237,$F16,Import!$G$2:$G$237,$G16)</f>
        <v>8.74</v>
      </c>
      <c r="BD16" s="2">
        <f>SUMIFS(Import!BD$2:BD$237,Import!$F$2:$F$237,$F16,Import!$G$2:$G$237,$G16)</f>
        <v>19.77</v>
      </c>
      <c r="BE16" s="2">
        <f>SUMIFS(Import!BE$2:BE$237,Import!$F$2:$F$237,$F16,Import!$G$2:$G$237,$G16)</f>
        <v>6</v>
      </c>
      <c r="BF16" s="2" t="str">
        <f t="shared" si="5"/>
        <v>M</v>
      </c>
      <c r="BG16" s="2" t="str">
        <f t="shared" si="5"/>
        <v>DUBOIS</v>
      </c>
      <c r="BH16" s="2" t="str">
        <f t="shared" si="5"/>
        <v>Vincent</v>
      </c>
      <c r="BI16" s="2">
        <f>SUMIFS(Import!BI$2:BI$237,Import!$F$2:$F$237,$F16,Import!$G$2:$G$237,$G16)</f>
        <v>177</v>
      </c>
      <c r="BJ16" s="2">
        <f>SUMIFS(Import!BJ$2:BJ$237,Import!$F$2:$F$237,$F16,Import!$G$2:$G$237,$G16)</f>
        <v>12.57</v>
      </c>
      <c r="BK16" s="2">
        <f>SUMIFS(Import!BK$2:BK$237,Import!$F$2:$F$237,$F16,Import!$G$2:$G$237,$G16)</f>
        <v>28.46</v>
      </c>
      <c r="BL16" s="2">
        <f>SUMIFS(Import!BL$2:BL$237,Import!$F$2:$F$237,$F16,Import!$G$2:$G$237,$G16)</f>
        <v>7</v>
      </c>
      <c r="BM16" s="2" t="str">
        <f t="shared" si="6"/>
        <v>M</v>
      </c>
      <c r="BN16" s="2" t="str">
        <f t="shared" si="6"/>
        <v>ROI</v>
      </c>
      <c r="BO16" s="2" t="str">
        <f t="shared" si="6"/>
        <v>Albert</v>
      </c>
      <c r="BP16" s="2">
        <f>SUMIFS(Import!BP$2:BP$237,Import!$F$2:$F$237,$F16,Import!$G$2:$G$237,$G16)</f>
        <v>17</v>
      </c>
      <c r="BQ16" s="2">
        <f>SUMIFS(Import!BQ$2:BQ$237,Import!$F$2:$F$237,$F16,Import!$G$2:$G$237,$G16)</f>
        <v>1.21</v>
      </c>
      <c r="BR16" s="2">
        <f>SUMIFS(Import!BR$2:BR$237,Import!$F$2:$F$237,$F16,Import!$G$2:$G$237,$G16)</f>
        <v>2.73</v>
      </c>
      <c r="BS16" s="2">
        <f>SUMIFS(Import!BS$2:BS$237,Import!$F$2:$F$237,$F16,Import!$G$2:$G$237,$G16)</f>
        <v>8</v>
      </c>
      <c r="BT16" s="2" t="str">
        <f t="shared" si="7"/>
        <v>F</v>
      </c>
      <c r="BU16" s="2" t="str">
        <f t="shared" si="7"/>
        <v>TIXIER</v>
      </c>
      <c r="BV16" s="2" t="str">
        <f t="shared" si="7"/>
        <v>Dominique</v>
      </c>
      <c r="BW16" s="2">
        <f>SUMIFS(Import!BW$2:BW$237,Import!$F$2:$F$237,$F16,Import!$G$2:$G$237,$G16)</f>
        <v>3</v>
      </c>
      <c r="BX16" s="2">
        <f>SUMIFS(Import!BX$2:BX$237,Import!$F$2:$F$237,$F16,Import!$G$2:$G$237,$G16)</f>
        <v>0.21</v>
      </c>
      <c r="BY16" s="2">
        <f>SUMIFS(Import!BY$2:BY$237,Import!$F$2:$F$237,$F16,Import!$G$2:$G$237,$G16)</f>
        <v>0.48</v>
      </c>
      <c r="BZ16" s="2">
        <f>SUMIFS(Import!BZ$2:BZ$237,Import!$F$2:$F$237,$F16,Import!$G$2:$G$237,$G16)</f>
        <v>0</v>
      </c>
      <c r="CA16" s="2">
        <f t="shared" si="8"/>
        <v>0</v>
      </c>
      <c r="CB16" s="2">
        <f t="shared" si="8"/>
        <v>0</v>
      </c>
      <c r="CC16" s="2">
        <f t="shared" si="8"/>
        <v>0</v>
      </c>
      <c r="CD16" s="2">
        <f>SUMIFS(Import!CD$2:CD$237,Import!$F$2:$F$237,$F16,Import!$G$2:$G$237,$G16)</f>
        <v>0</v>
      </c>
      <c r="CE16" s="2">
        <f>SUMIFS(Import!CE$2:CE$237,Import!$F$2:$F$237,$F16,Import!$G$2:$G$237,$G16)</f>
        <v>0</v>
      </c>
      <c r="CF16" s="2">
        <f>SUMIFS(Import!CF$2:CF$237,Import!$F$2:$F$237,$F16,Import!$G$2:$G$237,$G16)</f>
        <v>0</v>
      </c>
      <c r="CG16" s="2">
        <f>SUMIFS(Import!CG$2:CG$237,Import!$F$2:$F$237,$F16,Import!$G$2:$G$237,$G16)</f>
        <v>0</v>
      </c>
      <c r="CH16" s="2">
        <f t="shared" si="9"/>
        <v>0</v>
      </c>
      <c r="CI16" s="2">
        <f t="shared" si="9"/>
        <v>0</v>
      </c>
      <c r="CJ16" s="2">
        <f t="shared" si="9"/>
        <v>0</v>
      </c>
      <c r="CK16" s="2">
        <f>SUMIFS(Import!CK$2:CK$237,Import!$F$2:$F$237,$F16,Import!$G$2:$G$237,$G16)</f>
        <v>0</v>
      </c>
      <c r="CL16" s="2">
        <f>SUMIFS(Import!CL$2:CL$237,Import!$F$2:$F$237,$F16,Import!$G$2:$G$237,$G16)</f>
        <v>0</v>
      </c>
      <c r="CM16" s="2">
        <f>SUMIFS(Import!CM$2:CM$237,Import!$F$2:$F$237,$F16,Import!$G$2:$G$237,$G16)</f>
        <v>0</v>
      </c>
      <c r="CN16" s="2">
        <f>SUMIFS(Import!CN$2:CN$237,Import!$F$2:$F$237,$F16,Import!$G$2:$G$237,$G16)</f>
        <v>0</v>
      </c>
      <c r="CO16" s="3">
        <f t="shared" si="10"/>
        <v>0</v>
      </c>
      <c r="CP16" s="3">
        <f t="shared" si="10"/>
        <v>0</v>
      </c>
      <c r="CQ16" s="3">
        <f t="shared" si="10"/>
        <v>0</v>
      </c>
      <c r="CR16" s="2">
        <f>SUMIFS(Import!CR$2:CR$237,Import!$F$2:$F$237,$F16,Import!$G$2:$G$237,$G16)</f>
        <v>0</v>
      </c>
      <c r="CS16" s="2">
        <f>SUMIFS(Import!CS$2:CS$237,Import!$F$2:$F$237,$F16,Import!$G$2:$G$237,$G16)</f>
        <v>0</v>
      </c>
      <c r="CT16" s="2">
        <f>SUMIFS(Import!CT$2:CT$237,Import!$F$2:$F$237,$F16,Import!$G$2:$G$237,$G16)</f>
        <v>0</v>
      </c>
    </row>
    <row r="17" spans="1:98">
      <c r="A17" s="2" t="s">
        <v>38</v>
      </c>
      <c r="B17" s="2" t="s">
        <v>39</v>
      </c>
      <c r="C17" s="2">
        <v>3</v>
      </c>
      <c r="D17" s="2" t="s">
        <v>44</v>
      </c>
      <c r="E17" s="2">
        <v>14</v>
      </c>
      <c r="F17" s="2" t="s">
        <v>45</v>
      </c>
      <c r="G17" s="2">
        <v>5</v>
      </c>
      <c r="H17" s="2">
        <f>IF(SUMIFS(Import!H$2:H$237,Import!$F$2:$F$237,$F17,Import!$G$2:$G$237,$G17)=0,Data_T1!$H17,SUMIFS(Import!H$2:H$237,Import!$F$2:$F$237,$F17,Import!$G$2:$G$237,$G17))</f>
        <v>1209</v>
      </c>
      <c r="I17" s="2">
        <f>SUMIFS(Import!I$2:I$237,Import!$F$2:$F$237,$F17,Import!$G$2:$G$237,$G17)</f>
        <v>714</v>
      </c>
      <c r="J17" s="2">
        <f>SUMIFS(Import!J$2:J$237,Import!$F$2:$F$237,$F17,Import!$G$2:$G$237,$G17)</f>
        <v>59.06</v>
      </c>
      <c r="K17" s="2">
        <f>SUMIFS(Import!K$2:K$237,Import!$F$2:$F$237,$F17,Import!$G$2:$G$237,$G17)</f>
        <v>495</v>
      </c>
      <c r="L17" s="2">
        <f>SUMIFS(Import!L$2:L$237,Import!$F$2:$F$237,$F17,Import!$G$2:$G$237,$G17)</f>
        <v>40.94</v>
      </c>
      <c r="M17" s="2">
        <f>SUMIFS(Import!M$2:M$237,Import!$F$2:$F$237,$F17,Import!$G$2:$G$237,$G17)</f>
        <v>3</v>
      </c>
      <c r="N17" s="2">
        <f>SUMIFS(Import!N$2:N$237,Import!$F$2:$F$237,$F17,Import!$G$2:$G$237,$G17)</f>
        <v>0.25</v>
      </c>
      <c r="O17" s="2">
        <f>SUMIFS(Import!O$2:O$237,Import!$F$2:$F$237,$F17,Import!$G$2:$G$237,$G17)</f>
        <v>0.61</v>
      </c>
      <c r="P17" s="2">
        <f>SUMIFS(Import!P$2:P$237,Import!$F$2:$F$237,$F17,Import!$G$2:$G$237,$G17)</f>
        <v>2</v>
      </c>
      <c r="Q17" s="2">
        <f>SUMIFS(Import!Q$2:Q$237,Import!$F$2:$F$237,$F17,Import!$G$2:$G$237,$G17)</f>
        <v>0.17</v>
      </c>
      <c r="R17" s="2">
        <f>SUMIFS(Import!R$2:R$237,Import!$F$2:$F$237,$F17,Import!$G$2:$G$237,$G17)</f>
        <v>0.4</v>
      </c>
      <c r="S17" s="2">
        <f>SUMIFS(Import!S$2:S$237,Import!$F$2:$F$237,$F17,Import!$G$2:$G$237,$G17)</f>
        <v>490</v>
      </c>
      <c r="T17" s="2">
        <f>SUMIFS(Import!T$2:T$237,Import!$F$2:$F$237,$F17,Import!$G$2:$G$237,$G17)</f>
        <v>40.53</v>
      </c>
      <c r="U17" s="2">
        <f>SUMIFS(Import!U$2:U$237,Import!$F$2:$F$237,$F17,Import!$G$2:$G$237,$G17)</f>
        <v>98.99</v>
      </c>
      <c r="V17" s="2">
        <f>SUMIFS(Import!V$2:V$237,Import!$F$2:$F$237,$F17,Import!$G$2:$G$237,$G17)</f>
        <v>1</v>
      </c>
      <c r="W17" s="2" t="str">
        <f t="shared" si="0"/>
        <v>M</v>
      </c>
      <c r="X17" s="2" t="str">
        <f t="shared" si="0"/>
        <v>HOWELL</v>
      </c>
      <c r="Y17" s="2" t="str">
        <f t="shared" si="0"/>
        <v>Patrick</v>
      </c>
      <c r="Z17" s="2">
        <f>SUMIFS(Import!Z$2:Z$237,Import!$F$2:$F$237,$F17,Import!$G$2:$G$237,$G17)</f>
        <v>201</v>
      </c>
      <c r="AA17" s="2">
        <f>SUMIFS(Import!AA$2:AA$237,Import!$F$2:$F$237,$F17,Import!$G$2:$G$237,$G17)</f>
        <v>16.63</v>
      </c>
      <c r="AB17" s="2">
        <f>SUMIFS(Import!AB$2:AB$237,Import!$F$2:$F$237,$F17,Import!$G$2:$G$237,$G17)</f>
        <v>41.02</v>
      </c>
      <c r="AC17" s="2">
        <f>SUMIFS(Import!AC$2:AC$237,Import!$F$2:$F$237,$F17,Import!$G$2:$G$237,$G17)</f>
        <v>2</v>
      </c>
      <c r="AD17" s="2" t="str">
        <f t="shared" si="1"/>
        <v>F</v>
      </c>
      <c r="AE17" s="2" t="str">
        <f t="shared" si="1"/>
        <v>MARA</v>
      </c>
      <c r="AF17" s="2" t="str">
        <f t="shared" si="1"/>
        <v>Astride</v>
      </c>
      <c r="AG17" s="2">
        <f>SUMIFS(Import!AG$2:AG$237,Import!$F$2:$F$237,$F17,Import!$G$2:$G$237,$G17)</f>
        <v>4</v>
      </c>
      <c r="AH17" s="2">
        <f>SUMIFS(Import!AH$2:AH$237,Import!$F$2:$F$237,$F17,Import!$G$2:$G$237,$G17)</f>
        <v>0.33</v>
      </c>
      <c r="AI17" s="2">
        <f>SUMIFS(Import!AI$2:AI$237,Import!$F$2:$F$237,$F17,Import!$G$2:$G$237,$G17)</f>
        <v>0.82</v>
      </c>
      <c r="AJ17" s="2">
        <f>SUMIFS(Import!AJ$2:AJ$237,Import!$F$2:$F$237,$F17,Import!$G$2:$G$237,$G17)</f>
        <v>3</v>
      </c>
      <c r="AK17" s="2" t="str">
        <f t="shared" si="2"/>
        <v>M</v>
      </c>
      <c r="AL17" s="2" t="str">
        <f t="shared" si="2"/>
        <v>LANTEIRES</v>
      </c>
      <c r="AM17" s="2" t="str">
        <f t="shared" si="2"/>
        <v>Teiva</v>
      </c>
      <c r="AN17" s="2">
        <f>SUMIFS(Import!AN$2:AN$237,Import!$F$2:$F$237,$F17,Import!$G$2:$G$237,$G17)</f>
        <v>0</v>
      </c>
      <c r="AO17" s="2">
        <f>SUMIFS(Import!AO$2:AO$237,Import!$F$2:$F$237,$F17,Import!$G$2:$G$237,$G17)</f>
        <v>0</v>
      </c>
      <c r="AP17" s="2">
        <f>SUMIFS(Import!AP$2:AP$237,Import!$F$2:$F$237,$F17,Import!$G$2:$G$237,$G17)</f>
        <v>0</v>
      </c>
      <c r="AQ17" s="2">
        <f>SUMIFS(Import!AQ$2:AQ$237,Import!$F$2:$F$237,$F17,Import!$G$2:$G$237,$G17)</f>
        <v>4</v>
      </c>
      <c r="AR17" s="2" t="str">
        <f t="shared" si="3"/>
        <v>F</v>
      </c>
      <c r="AS17" s="2" t="str">
        <f t="shared" si="3"/>
        <v>ATGER</v>
      </c>
      <c r="AT17" s="2" t="str">
        <f t="shared" si="3"/>
        <v>Corinne</v>
      </c>
      <c r="AU17" s="2">
        <f>SUMIFS(Import!AU$2:AU$237,Import!$F$2:$F$237,$F17,Import!$G$2:$G$237,$G17)</f>
        <v>0</v>
      </c>
      <c r="AV17" s="2">
        <f>SUMIFS(Import!AV$2:AV$237,Import!$F$2:$F$237,$F17,Import!$G$2:$G$237,$G17)</f>
        <v>0</v>
      </c>
      <c r="AW17" s="2">
        <f>SUMIFS(Import!AW$2:AW$237,Import!$F$2:$F$237,$F17,Import!$G$2:$G$237,$G17)</f>
        <v>0</v>
      </c>
      <c r="AX17" s="2">
        <f>SUMIFS(Import!AX$2:AX$237,Import!$F$2:$F$237,$F17,Import!$G$2:$G$237,$G17)</f>
        <v>5</v>
      </c>
      <c r="AY17" s="2" t="str">
        <f t="shared" si="4"/>
        <v>M</v>
      </c>
      <c r="AZ17" s="2" t="str">
        <f t="shared" si="4"/>
        <v>BROTHERSON</v>
      </c>
      <c r="BA17" s="2" t="str">
        <f t="shared" si="4"/>
        <v>Moetai, Charles</v>
      </c>
      <c r="BB17" s="2">
        <f>SUMIFS(Import!BB$2:BB$237,Import!$F$2:$F$237,$F17,Import!$G$2:$G$237,$G17)</f>
        <v>116</v>
      </c>
      <c r="BC17" s="2">
        <f>SUMIFS(Import!BC$2:BC$237,Import!$F$2:$F$237,$F17,Import!$G$2:$G$237,$G17)</f>
        <v>9.59</v>
      </c>
      <c r="BD17" s="2">
        <f>SUMIFS(Import!BD$2:BD$237,Import!$F$2:$F$237,$F17,Import!$G$2:$G$237,$G17)</f>
        <v>23.67</v>
      </c>
      <c r="BE17" s="2">
        <f>SUMIFS(Import!BE$2:BE$237,Import!$F$2:$F$237,$F17,Import!$G$2:$G$237,$G17)</f>
        <v>6</v>
      </c>
      <c r="BF17" s="2" t="str">
        <f t="shared" si="5"/>
        <v>M</v>
      </c>
      <c r="BG17" s="2" t="str">
        <f t="shared" si="5"/>
        <v>DUBOIS</v>
      </c>
      <c r="BH17" s="2" t="str">
        <f t="shared" si="5"/>
        <v>Vincent</v>
      </c>
      <c r="BI17" s="2">
        <f>SUMIFS(Import!BI$2:BI$237,Import!$F$2:$F$237,$F17,Import!$G$2:$G$237,$G17)</f>
        <v>156</v>
      </c>
      <c r="BJ17" s="2">
        <f>SUMIFS(Import!BJ$2:BJ$237,Import!$F$2:$F$237,$F17,Import!$G$2:$G$237,$G17)</f>
        <v>12.9</v>
      </c>
      <c r="BK17" s="2">
        <f>SUMIFS(Import!BK$2:BK$237,Import!$F$2:$F$237,$F17,Import!$G$2:$G$237,$G17)</f>
        <v>31.84</v>
      </c>
      <c r="BL17" s="2">
        <f>SUMIFS(Import!BL$2:BL$237,Import!$F$2:$F$237,$F17,Import!$G$2:$G$237,$G17)</f>
        <v>7</v>
      </c>
      <c r="BM17" s="2" t="str">
        <f t="shared" si="6"/>
        <v>M</v>
      </c>
      <c r="BN17" s="2" t="str">
        <f t="shared" si="6"/>
        <v>ROI</v>
      </c>
      <c r="BO17" s="2" t="str">
        <f t="shared" si="6"/>
        <v>Albert</v>
      </c>
      <c r="BP17" s="2">
        <f>SUMIFS(Import!BP$2:BP$237,Import!$F$2:$F$237,$F17,Import!$G$2:$G$237,$G17)</f>
        <v>12</v>
      </c>
      <c r="BQ17" s="2">
        <f>SUMIFS(Import!BQ$2:BQ$237,Import!$F$2:$F$237,$F17,Import!$G$2:$G$237,$G17)</f>
        <v>0.99</v>
      </c>
      <c r="BR17" s="2">
        <f>SUMIFS(Import!BR$2:BR$237,Import!$F$2:$F$237,$F17,Import!$G$2:$G$237,$G17)</f>
        <v>2.4500000000000002</v>
      </c>
      <c r="BS17" s="2">
        <f>SUMIFS(Import!BS$2:BS$237,Import!$F$2:$F$237,$F17,Import!$G$2:$G$237,$G17)</f>
        <v>8</v>
      </c>
      <c r="BT17" s="2" t="str">
        <f t="shared" si="7"/>
        <v>F</v>
      </c>
      <c r="BU17" s="2" t="str">
        <f t="shared" si="7"/>
        <v>TIXIER</v>
      </c>
      <c r="BV17" s="2" t="str">
        <f t="shared" si="7"/>
        <v>Dominique</v>
      </c>
      <c r="BW17" s="2">
        <f>SUMIFS(Import!BW$2:BW$237,Import!$F$2:$F$237,$F17,Import!$G$2:$G$237,$G17)</f>
        <v>1</v>
      </c>
      <c r="BX17" s="2">
        <f>SUMIFS(Import!BX$2:BX$237,Import!$F$2:$F$237,$F17,Import!$G$2:$G$237,$G17)</f>
        <v>0.08</v>
      </c>
      <c r="BY17" s="2">
        <f>SUMIFS(Import!BY$2:BY$237,Import!$F$2:$F$237,$F17,Import!$G$2:$G$237,$G17)</f>
        <v>0.2</v>
      </c>
      <c r="BZ17" s="2">
        <f>SUMIFS(Import!BZ$2:BZ$237,Import!$F$2:$F$237,$F17,Import!$G$2:$G$237,$G17)</f>
        <v>0</v>
      </c>
      <c r="CA17" s="2">
        <f t="shared" si="8"/>
        <v>0</v>
      </c>
      <c r="CB17" s="2">
        <f t="shared" si="8"/>
        <v>0</v>
      </c>
      <c r="CC17" s="2">
        <f t="shared" si="8"/>
        <v>0</v>
      </c>
      <c r="CD17" s="2">
        <f>SUMIFS(Import!CD$2:CD$237,Import!$F$2:$F$237,$F17,Import!$G$2:$G$237,$G17)</f>
        <v>0</v>
      </c>
      <c r="CE17" s="2">
        <f>SUMIFS(Import!CE$2:CE$237,Import!$F$2:$F$237,$F17,Import!$G$2:$G$237,$G17)</f>
        <v>0</v>
      </c>
      <c r="CF17" s="2">
        <f>SUMIFS(Import!CF$2:CF$237,Import!$F$2:$F$237,$F17,Import!$G$2:$G$237,$G17)</f>
        <v>0</v>
      </c>
      <c r="CG17" s="2">
        <f>SUMIFS(Import!CG$2:CG$237,Import!$F$2:$F$237,$F17,Import!$G$2:$G$237,$G17)</f>
        <v>0</v>
      </c>
      <c r="CH17" s="2">
        <f t="shared" si="9"/>
        <v>0</v>
      </c>
      <c r="CI17" s="2">
        <f t="shared" si="9"/>
        <v>0</v>
      </c>
      <c r="CJ17" s="2">
        <f t="shared" si="9"/>
        <v>0</v>
      </c>
      <c r="CK17" s="2">
        <f>SUMIFS(Import!CK$2:CK$237,Import!$F$2:$F$237,$F17,Import!$G$2:$G$237,$G17)</f>
        <v>0</v>
      </c>
      <c r="CL17" s="2">
        <f>SUMIFS(Import!CL$2:CL$237,Import!$F$2:$F$237,$F17,Import!$G$2:$G$237,$G17)</f>
        <v>0</v>
      </c>
      <c r="CM17" s="2">
        <f>SUMIFS(Import!CM$2:CM$237,Import!$F$2:$F$237,$F17,Import!$G$2:$G$237,$G17)</f>
        <v>0</v>
      </c>
      <c r="CN17" s="2">
        <f>SUMIFS(Import!CN$2:CN$237,Import!$F$2:$F$237,$F17,Import!$G$2:$G$237,$G17)</f>
        <v>0</v>
      </c>
      <c r="CO17" s="3">
        <f t="shared" si="10"/>
        <v>0</v>
      </c>
      <c r="CP17" s="3">
        <f t="shared" si="10"/>
        <v>0</v>
      </c>
      <c r="CQ17" s="3">
        <f t="shared" si="10"/>
        <v>0</v>
      </c>
      <c r="CR17" s="2">
        <f>SUMIFS(Import!CR$2:CR$237,Import!$F$2:$F$237,$F17,Import!$G$2:$G$237,$G17)</f>
        <v>0</v>
      </c>
      <c r="CS17" s="2">
        <f>SUMIFS(Import!CS$2:CS$237,Import!$F$2:$F$237,$F17,Import!$G$2:$G$237,$G17)</f>
        <v>0</v>
      </c>
      <c r="CT17" s="2">
        <f>SUMIFS(Import!CT$2:CT$237,Import!$F$2:$F$237,$F17,Import!$G$2:$G$237,$G17)</f>
        <v>0</v>
      </c>
    </row>
    <row r="18" spans="1:98">
      <c r="A18" s="2" t="s">
        <v>38</v>
      </c>
      <c r="B18" s="2" t="s">
        <v>39</v>
      </c>
      <c r="C18" s="2">
        <v>3</v>
      </c>
      <c r="D18" s="2" t="s">
        <v>44</v>
      </c>
      <c r="E18" s="2">
        <v>15</v>
      </c>
      <c r="F18" s="2" t="s">
        <v>46</v>
      </c>
      <c r="G18" s="2">
        <v>1</v>
      </c>
      <c r="H18" s="2">
        <f>IF(SUMIFS(Import!H$2:H$237,Import!$F$2:$F$237,$F18,Import!$G$2:$G$237,$G18)=0,Data_T1!$H18,SUMIFS(Import!H$2:H$237,Import!$F$2:$F$237,$F18,Import!$G$2:$G$237,$G18))</f>
        <v>1468</v>
      </c>
      <c r="I18" s="2">
        <f>SUMIFS(Import!I$2:I$237,Import!$F$2:$F$237,$F18,Import!$G$2:$G$237,$G18)</f>
        <v>894</v>
      </c>
      <c r="J18" s="2">
        <f>SUMIFS(Import!J$2:J$237,Import!$F$2:$F$237,$F18,Import!$G$2:$G$237,$G18)</f>
        <v>60.9</v>
      </c>
      <c r="K18" s="2">
        <f>SUMIFS(Import!K$2:K$237,Import!$F$2:$F$237,$F18,Import!$G$2:$G$237,$G18)</f>
        <v>574</v>
      </c>
      <c r="L18" s="2">
        <f>SUMIFS(Import!L$2:L$237,Import!$F$2:$F$237,$F18,Import!$G$2:$G$237,$G18)</f>
        <v>39.1</v>
      </c>
      <c r="M18" s="2">
        <f>SUMIFS(Import!M$2:M$237,Import!$F$2:$F$237,$F18,Import!$G$2:$G$237,$G18)</f>
        <v>11</v>
      </c>
      <c r="N18" s="2">
        <f>SUMIFS(Import!N$2:N$237,Import!$F$2:$F$237,$F18,Import!$G$2:$G$237,$G18)</f>
        <v>0.75</v>
      </c>
      <c r="O18" s="2">
        <f>SUMIFS(Import!O$2:O$237,Import!$F$2:$F$237,$F18,Import!$G$2:$G$237,$G18)</f>
        <v>1.92</v>
      </c>
      <c r="P18" s="2">
        <f>SUMIFS(Import!P$2:P$237,Import!$F$2:$F$237,$F18,Import!$G$2:$G$237,$G18)</f>
        <v>9</v>
      </c>
      <c r="Q18" s="2">
        <f>SUMIFS(Import!Q$2:Q$237,Import!$F$2:$F$237,$F18,Import!$G$2:$G$237,$G18)</f>
        <v>0.61</v>
      </c>
      <c r="R18" s="2">
        <f>SUMIFS(Import!R$2:R$237,Import!$F$2:$F$237,$F18,Import!$G$2:$G$237,$G18)</f>
        <v>1.57</v>
      </c>
      <c r="S18" s="2">
        <f>SUMIFS(Import!S$2:S$237,Import!$F$2:$F$237,$F18,Import!$G$2:$G$237,$G18)</f>
        <v>554</v>
      </c>
      <c r="T18" s="2">
        <f>SUMIFS(Import!T$2:T$237,Import!$F$2:$F$237,$F18,Import!$G$2:$G$237,$G18)</f>
        <v>37.74</v>
      </c>
      <c r="U18" s="2">
        <f>SUMIFS(Import!U$2:U$237,Import!$F$2:$F$237,$F18,Import!$G$2:$G$237,$G18)</f>
        <v>96.52</v>
      </c>
      <c r="V18" s="2">
        <f>SUMIFS(Import!V$2:V$237,Import!$F$2:$F$237,$F18,Import!$G$2:$G$237,$G18)</f>
        <v>1</v>
      </c>
      <c r="W18" s="2" t="str">
        <f t="shared" si="0"/>
        <v>M</v>
      </c>
      <c r="X18" s="2" t="str">
        <f t="shared" si="0"/>
        <v>HOWELL</v>
      </c>
      <c r="Y18" s="2" t="str">
        <f t="shared" si="0"/>
        <v>Patrick</v>
      </c>
      <c r="Z18" s="2">
        <f>SUMIFS(Import!Z$2:Z$237,Import!$F$2:$F$237,$F18,Import!$G$2:$G$237,$G18)</f>
        <v>100</v>
      </c>
      <c r="AA18" s="2">
        <f>SUMIFS(Import!AA$2:AA$237,Import!$F$2:$F$237,$F18,Import!$G$2:$G$237,$G18)</f>
        <v>6.81</v>
      </c>
      <c r="AB18" s="2">
        <f>SUMIFS(Import!AB$2:AB$237,Import!$F$2:$F$237,$F18,Import!$G$2:$G$237,$G18)</f>
        <v>18.05</v>
      </c>
      <c r="AC18" s="2">
        <f>SUMIFS(Import!AC$2:AC$237,Import!$F$2:$F$237,$F18,Import!$G$2:$G$237,$G18)</f>
        <v>2</v>
      </c>
      <c r="AD18" s="2" t="str">
        <f t="shared" si="1"/>
        <v>F</v>
      </c>
      <c r="AE18" s="2" t="str">
        <f t="shared" si="1"/>
        <v>MARA</v>
      </c>
      <c r="AF18" s="2" t="str">
        <f t="shared" si="1"/>
        <v>Astride</v>
      </c>
      <c r="AG18" s="2">
        <f>SUMIFS(Import!AG$2:AG$237,Import!$F$2:$F$237,$F18,Import!$G$2:$G$237,$G18)</f>
        <v>7</v>
      </c>
      <c r="AH18" s="2">
        <f>SUMIFS(Import!AH$2:AH$237,Import!$F$2:$F$237,$F18,Import!$G$2:$G$237,$G18)</f>
        <v>0.48</v>
      </c>
      <c r="AI18" s="2">
        <f>SUMIFS(Import!AI$2:AI$237,Import!$F$2:$F$237,$F18,Import!$G$2:$G$237,$G18)</f>
        <v>1.26</v>
      </c>
      <c r="AJ18" s="2">
        <f>SUMIFS(Import!AJ$2:AJ$237,Import!$F$2:$F$237,$F18,Import!$G$2:$G$237,$G18)</f>
        <v>3</v>
      </c>
      <c r="AK18" s="2" t="str">
        <f t="shared" si="2"/>
        <v>M</v>
      </c>
      <c r="AL18" s="2" t="str">
        <f t="shared" si="2"/>
        <v>LANTEIRES</v>
      </c>
      <c r="AM18" s="2" t="str">
        <f t="shared" si="2"/>
        <v>Teiva</v>
      </c>
      <c r="AN18" s="2">
        <f>SUMIFS(Import!AN$2:AN$237,Import!$F$2:$F$237,$F18,Import!$G$2:$G$237,$G18)</f>
        <v>9</v>
      </c>
      <c r="AO18" s="2">
        <f>SUMIFS(Import!AO$2:AO$237,Import!$F$2:$F$237,$F18,Import!$G$2:$G$237,$G18)</f>
        <v>0.61</v>
      </c>
      <c r="AP18" s="2">
        <f>SUMIFS(Import!AP$2:AP$237,Import!$F$2:$F$237,$F18,Import!$G$2:$G$237,$G18)</f>
        <v>1.62</v>
      </c>
      <c r="AQ18" s="2">
        <f>SUMIFS(Import!AQ$2:AQ$237,Import!$F$2:$F$237,$F18,Import!$G$2:$G$237,$G18)</f>
        <v>4</v>
      </c>
      <c r="AR18" s="2" t="str">
        <f t="shared" si="3"/>
        <v>F</v>
      </c>
      <c r="AS18" s="2" t="str">
        <f t="shared" si="3"/>
        <v>ATGER</v>
      </c>
      <c r="AT18" s="2" t="str">
        <f t="shared" si="3"/>
        <v>Corinne</v>
      </c>
      <c r="AU18" s="2">
        <f>SUMIFS(Import!AU$2:AU$237,Import!$F$2:$F$237,$F18,Import!$G$2:$G$237,$G18)</f>
        <v>4</v>
      </c>
      <c r="AV18" s="2">
        <f>SUMIFS(Import!AV$2:AV$237,Import!$F$2:$F$237,$F18,Import!$G$2:$G$237,$G18)</f>
        <v>0.27</v>
      </c>
      <c r="AW18" s="2">
        <f>SUMIFS(Import!AW$2:AW$237,Import!$F$2:$F$237,$F18,Import!$G$2:$G$237,$G18)</f>
        <v>0.72</v>
      </c>
      <c r="AX18" s="2">
        <f>SUMIFS(Import!AX$2:AX$237,Import!$F$2:$F$237,$F18,Import!$G$2:$G$237,$G18)</f>
        <v>5</v>
      </c>
      <c r="AY18" s="2" t="str">
        <f t="shared" si="4"/>
        <v>M</v>
      </c>
      <c r="AZ18" s="2" t="str">
        <f t="shared" si="4"/>
        <v>BROTHERSON</v>
      </c>
      <c r="BA18" s="2" t="str">
        <f t="shared" si="4"/>
        <v>Moetai, Charles</v>
      </c>
      <c r="BB18" s="2">
        <f>SUMIFS(Import!BB$2:BB$237,Import!$F$2:$F$237,$F18,Import!$G$2:$G$237,$G18)</f>
        <v>321</v>
      </c>
      <c r="BC18" s="2">
        <f>SUMIFS(Import!BC$2:BC$237,Import!$F$2:$F$237,$F18,Import!$G$2:$G$237,$G18)</f>
        <v>21.87</v>
      </c>
      <c r="BD18" s="2">
        <f>SUMIFS(Import!BD$2:BD$237,Import!$F$2:$F$237,$F18,Import!$G$2:$G$237,$G18)</f>
        <v>57.94</v>
      </c>
      <c r="BE18" s="2">
        <f>SUMIFS(Import!BE$2:BE$237,Import!$F$2:$F$237,$F18,Import!$G$2:$G$237,$G18)</f>
        <v>6</v>
      </c>
      <c r="BF18" s="2" t="str">
        <f t="shared" si="5"/>
        <v>M</v>
      </c>
      <c r="BG18" s="2" t="str">
        <f t="shared" si="5"/>
        <v>DUBOIS</v>
      </c>
      <c r="BH18" s="2" t="str">
        <f t="shared" si="5"/>
        <v>Vincent</v>
      </c>
      <c r="BI18" s="2">
        <f>SUMIFS(Import!BI$2:BI$237,Import!$F$2:$F$237,$F18,Import!$G$2:$G$237,$G18)</f>
        <v>99</v>
      </c>
      <c r="BJ18" s="2">
        <f>SUMIFS(Import!BJ$2:BJ$237,Import!$F$2:$F$237,$F18,Import!$G$2:$G$237,$G18)</f>
        <v>6.74</v>
      </c>
      <c r="BK18" s="2">
        <f>SUMIFS(Import!BK$2:BK$237,Import!$F$2:$F$237,$F18,Import!$G$2:$G$237,$G18)</f>
        <v>17.87</v>
      </c>
      <c r="BL18" s="2">
        <f>SUMIFS(Import!BL$2:BL$237,Import!$F$2:$F$237,$F18,Import!$G$2:$G$237,$G18)</f>
        <v>7</v>
      </c>
      <c r="BM18" s="2" t="str">
        <f t="shared" si="6"/>
        <v>M</v>
      </c>
      <c r="BN18" s="2" t="str">
        <f t="shared" si="6"/>
        <v>ROI</v>
      </c>
      <c r="BO18" s="2" t="str">
        <f t="shared" si="6"/>
        <v>Albert</v>
      </c>
      <c r="BP18" s="2">
        <f>SUMIFS(Import!BP$2:BP$237,Import!$F$2:$F$237,$F18,Import!$G$2:$G$237,$G18)</f>
        <v>11</v>
      </c>
      <c r="BQ18" s="2">
        <f>SUMIFS(Import!BQ$2:BQ$237,Import!$F$2:$F$237,$F18,Import!$G$2:$G$237,$G18)</f>
        <v>0.75</v>
      </c>
      <c r="BR18" s="2">
        <f>SUMIFS(Import!BR$2:BR$237,Import!$F$2:$F$237,$F18,Import!$G$2:$G$237,$G18)</f>
        <v>1.99</v>
      </c>
      <c r="BS18" s="2">
        <f>SUMIFS(Import!BS$2:BS$237,Import!$F$2:$F$237,$F18,Import!$G$2:$G$237,$G18)</f>
        <v>8</v>
      </c>
      <c r="BT18" s="2" t="str">
        <f t="shared" si="7"/>
        <v>F</v>
      </c>
      <c r="BU18" s="2" t="str">
        <f t="shared" si="7"/>
        <v>TIXIER</v>
      </c>
      <c r="BV18" s="2" t="str">
        <f t="shared" si="7"/>
        <v>Dominique</v>
      </c>
      <c r="BW18" s="2">
        <f>SUMIFS(Import!BW$2:BW$237,Import!$F$2:$F$237,$F18,Import!$G$2:$G$237,$G18)</f>
        <v>3</v>
      </c>
      <c r="BX18" s="2">
        <f>SUMIFS(Import!BX$2:BX$237,Import!$F$2:$F$237,$F18,Import!$G$2:$G$237,$G18)</f>
        <v>0.2</v>
      </c>
      <c r="BY18" s="2">
        <f>SUMIFS(Import!BY$2:BY$237,Import!$F$2:$F$237,$F18,Import!$G$2:$G$237,$G18)</f>
        <v>0.54</v>
      </c>
      <c r="BZ18" s="2">
        <f>SUMIFS(Import!BZ$2:BZ$237,Import!$F$2:$F$237,$F18,Import!$G$2:$G$237,$G18)</f>
        <v>0</v>
      </c>
      <c r="CA18" s="2">
        <f t="shared" si="8"/>
        <v>0</v>
      </c>
      <c r="CB18" s="2">
        <f t="shared" si="8"/>
        <v>0</v>
      </c>
      <c r="CC18" s="2">
        <f t="shared" si="8"/>
        <v>0</v>
      </c>
      <c r="CD18" s="2">
        <f>SUMIFS(Import!CD$2:CD$237,Import!$F$2:$F$237,$F18,Import!$G$2:$G$237,$G18)</f>
        <v>0</v>
      </c>
      <c r="CE18" s="2">
        <f>SUMIFS(Import!CE$2:CE$237,Import!$F$2:$F$237,$F18,Import!$G$2:$G$237,$G18)</f>
        <v>0</v>
      </c>
      <c r="CF18" s="2">
        <f>SUMIFS(Import!CF$2:CF$237,Import!$F$2:$F$237,$F18,Import!$G$2:$G$237,$G18)</f>
        <v>0</v>
      </c>
      <c r="CG18" s="2">
        <f>SUMIFS(Import!CG$2:CG$237,Import!$F$2:$F$237,$F18,Import!$G$2:$G$237,$G18)</f>
        <v>0</v>
      </c>
      <c r="CH18" s="2">
        <f t="shared" si="9"/>
        <v>0</v>
      </c>
      <c r="CI18" s="2">
        <f t="shared" si="9"/>
        <v>0</v>
      </c>
      <c r="CJ18" s="2">
        <f t="shared" si="9"/>
        <v>0</v>
      </c>
      <c r="CK18" s="2">
        <f>SUMIFS(Import!CK$2:CK$237,Import!$F$2:$F$237,$F18,Import!$G$2:$G$237,$G18)</f>
        <v>0</v>
      </c>
      <c r="CL18" s="2">
        <f>SUMIFS(Import!CL$2:CL$237,Import!$F$2:$F$237,$F18,Import!$G$2:$G$237,$G18)</f>
        <v>0</v>
      </c>
      <c r="CM18" s="2">
        <f>SUMIFS(Import!CM$2:CM$237,Import!$F$2:$F$237,$F18,Import!$G$2:$G$237,$G18)</f>
        <v>0</v>
      </c>
      <c r="CN18" s="2">
        <f>SUMIFS(Import!CN$2:CN$237,Import!$F$2:$F$237,$F18,Import!$G$2:$G$237,$G18)</f>
        <v>0</v>
      </c>
      <c r="CO18" s="3">
        <f t="shared" si="10"/>
        <v>0</v>
      </c>
      <c r="CP18" s="3">
        <f t="shared" si="10"/>
        <v>0</v>
      </c>
      <c r="CQ18" s="3">
        <f t="shared" si="10"/>
        <v>0</v>
      </c>
      <c r="CR18" s="2">
        <f>SUMIFS(Import!CR$2:CR$237,Import!$F$2:$F$237,$F18,Import!$G$2:$G$237,$G18)</f>
        <v>0</v>
      </c>
      <c r="CS18" s="2">
        <f>SUMIFS(Import!CS$2:CS$237,Import!$F$2:$F$237,$F18,Import!$G$2:$G$237,$G18)</f>
        <v>0</v>
      </c>
      <c r="CT18" s="2">
        <f>SUMIFS(Import!CT$2:CT$237,Import!$F$2:$F$237,$F18,Import!$G$2:$G$237,$G18)</f>
        <v>0</v>
      </c>
    </row>
    <row r="19" spans="1:98">
      <c r="A19" s="2" t="s">
        <v>38</v>
      </c>
      <c r="B19" s="2" t="s">
        <v>39</v>
      </c>
      <c r="C19" s="2">
        <v>3</v>
      </c>
      <c r="D19" s="2" t="s">
        <v>44</v>
      </c>
      <c r="E19" s="2">
        <v>15</v>
      </c>
      <c r="F19" s="2" t="s">
        <v>46</v>
      </c>
      <c r="G19" s="2">
        <v>2</v>
      </c>
      <c r="H19" s="2">
        <f>IF(SUMIFS(Import!H$2:H$237,Import!$F$2:$F$237,$F19,Import!$G$2:$G$237,$G19)=0,Data_T1!$H19,SUMIFS(Import!H$2:H$237,Import!$F$2:$F$237,$F19,Import!$G$2:$G$237,$G19))</f>
        <v>1437</v>
      </c>
      <c r="I19" s="2">
        <f>SUMIFS(Import!I$2:I$237,Import!$F$2:$F$237,$F19,Import!$G$2:$G$237,$G19)</f>
        <v>950</v>
      </c>
      <c r="J19" s="2">
        <f>SUMIFS(Import!J$2:J$237,Import!$F$2:$F$237,$F19,Import!$G$2:$G$237,$G19)</f>
        <v>66.11</v>
      </c>
      <c r="K19" s="2">
        <f>SUMIFS(Import!K$2:K$237,Import!$F$2:$F$237,$F19,Import!$G$2:$G$237,$G19)</f>
        <v>487</v>
      </c>
      <c r="L19" s="2">
        <f>SUMIFS(Import!L$2:L$237,Import!$F$2:$F$237,$F19,Import!$G$2:$G$237,$G19)</f>
        <v>33.89</v>
      </c>
      <c r="M19" s="2">
        <f>SUMIFS(Import!M$2:M$237,Import!$F$2:$F$237,$F19,Import!$G$2:$G$237,$G19)</f>
        <v>8</v>
      </c>
      <c r="N19" s="2">
        <f>SUMIFS(Import!N$2:N$237,Import!$F$2:$F$237,$F19,Import!$G$2:$G$237,$G19)</f>
        <v>0.56000000000000005</v>
      </c>
      <c r="O19" s="2">
        <f>SUMIFS(Import!O$2:O$237,Import!$F$2:$F$237,$F19,Import!$G$2:$G$237,$G19)</f>
        <v>1.64</v>
      </c>
      <c r="P19" s="2">
        <f>SUMIFS(Import!P$2:P$237,Import!$F$2:$F$237,$F19,Import!$G$2:$G$237,$G19)</f>
        <v>6</v>
      </c>
      <c r="Q19" s="2">
        <f>SUMIFS(Import!Q$2:Q$237,Import!$F$2:$F$237,$F19,Import!$G$2:$G$237,$G19)</f>
        <v>0.42</v>
      </c>
      <c r="R19" s="2">
        <f>SUMIFS(Import!R$2:R$237,Import!$F$2:$F$237,$F19,Import!$G$2:$G$237,$G19)</f>
        <v>1.23</v>
      </c>
      <c r="S19" s="2">
        <f>SUMIFS(Import!S$2:S$237,Import!$F$2:$F$237,$F19,Import!$G$2:$G$237,$G19)</f>
        <v>473</v>
      </c>
      <c r="T19" s="2">
        <f>SUMIFS(Import!T$2:T$237,Import!$F$2:$F$237,$F19,Import!$G$2:$G$237,$G19)</f>
        <v>32.92</v>
      </c>
      <c r="U19" s="2">
        <f>SUMIFS(Import!U$2:U$237,Import!$F$2:$F$237,$F19,Import!$G$2:$G$237,$G19)</f>
        <v>97.13</v>
      </c>
      <c r="V19" s="2">
        <f>SUMIFS(Import!V$2:V$237,Import!$F$2:$F$237,$F19,Import!$G$2:$G$237,$G19)</f>
        <v>1</v>
      </c>
      <c r="W19" s="2" t="str">
        <f t="shared" si="0"/>
        <v>M</v>
      </c>
      <c r="X19" s="2" t="str">
        <f t="shared" si="0"/>
        <v>HOWELL</v>
      </c>
      <c r="Y19" s="2" t="str">
        <f t="shared" si="0"/>
        <v>Patrick</v>
      </c>
      <c r="Z19" s="2">
        <f>SUMIFS(Import!Z$2:Z$237,Import!$F$2:$F$237,$F19,Import!$G$2:$G$237,$G19)</f>
        <v>101</v>
      </c>
      <c r="AA19" s="2">
        <f>SUMIFS(Import!AA$2:AA$237,Import!$F$2:$F$237,$F19,Import!$G$2:$G$237,$G19)</f>
        <v>7.03</v>
      </c>
      <c r="AB19" s="2">
        <f>SUMIFS(Import!AB$2:AB$237,Import!$F$2:$F$237,$F19,Import!$G$2:$G$237,$G19)</f>
        <v>21.35</v>
      </c>
      <c r="AC19" s="2">
        <f>SUMIFS(Import!AC$2:AC$237,Import!$F$2:$F$237,$F19,Import!$G$2:$G$237,$G19)</f>
        <v>2</v>
      </c>
      <c r="AD19" s="2" t="str">
        <f t="shared" si="1"/>
        <v>F</v>
      </c>
      <c r="AE19" s="2" t="str">
        <f t="shared" si="1"/>
        <v>MARA</v>
      </c>
      <c r="AF19" s="2" t="str">
        <f t="shared" si="1"/>
        <v>Astride</v>
      </c>
      <c r="AG19" s="2">
        <f>SUMIFS(Import!AG$2:AG$237,Import!$F$2:$F$237,$F19,Import!$G$2:$G$237,$G19)</f>
        <v>9</v>
      </c>
      <c r="AH19" s="2">
        <f>SUMIFS(Import!AH$2:AH$237,Import!$F$2:$F$237,$F19,Import!$G$2:$G$237,$G19)</f>
        <v>0.63</v>
      </c>
      <c r="AI19" s="2">
        <f>SUMIFS(Import!AI$2:AI$237,Import!$F$2:$F$237,$F19,Import!$G$2:$G$237,$G19)</f>
        <v>1.9</v>
      </c>
      <c r="AJ19" s="2">
        <f>SUMIFS(Import!AJ$2:AJ$237,Import!$F$2:$F$237,$F19,Import!$G$2:$G$237,$G19)</f>
        <v>3</v>
      </c>
      <c r="AK19" s="2" t="str">
        <f t="shared" si="2"/>
        <v>M</v>
      </c>
      <c r="AL19" s="2" t="str">
        <f t="shared" si="2"/>
        <v>LANTEIRES</v>
      </c>
      <c r="AM19" s="2" t="str">
        <f t="shared" si="2"/>
        <v>Teiva</v>
      </c>
      <c r="AN19" s="2">
        <f>SUMIFS(Import!AN$2:AN$237,Import!$F$2:$F$237,$F19,Import!$G$2:$G$237,$G19)</f>
        <v>2</v>
      </c>
      <c r="AO19" s="2">
        <f>SUMIFS(Import!AO$2:AO$237,Import!$F$2:$F$237,$F19,Import!$G$2:$G$237,$G19)</f>
        <v>0.14000000000000001</v>
      </c>
      <c r="AP19" s="2">
        <f>SUMIFS(Import!AP$2:AP$237,Import!$F$2:$F$237,$F19,Import!$G$2:$G$237,$G19)</f>
        <v>0.42</v>
      </c>
      <c r="AQ19" s="2">
        <f>SUMIFS(Import!AQ$2:AQ$237,Import!$F$2:$F$237,$F19,Import!$G$2:$G$237,$G19)</f>
        <v>4</v>
      </c>
      <c r="AR19" s="2" t="str">
        <f t="shared" si="3"/>
        <v>F</v>
      </c>
      <c r="AS19" s="2" t="str">
        <f t="shared" si="3"/>
        <v>ATGER</v>
      </c>
      <c r="AT19" s="2" t="str">
        <f t="shared" si="3"/>
        <v>Corinne</v>
      </c>
      <c r="AU19" s="2">
        <f>SUMIFS(Import!AU$2:AU$237,Import!$F$2:$F$237,$F19,Import!$G$2:$G$237,$G19)</f>
        <v>2</v>
      </c>
      <c r="AV19" s="2">
        <f>SUMIFS(Import!AV$2:AV$237,Import!$F$2:$F$237,$F19,Import!$G$2:$G$237,$G19)</f>
        <v>0.14000000000000001</v>
      </c>
      <c r="AW19" s="2">
        <f>SUMIFS(Import!AW$2:AW$237,Import!$F$2:$F$237,$F19,Import!$G$2:$G$237,$G19)</f>
        <v>0.42</v>
      </c>
      <c r="AX19" s="2">
        <f>SUMIFS(Import!AX$2:AX$237,Import!$F$2:$F$237,$F19,Import!$G$2:$G$237,$G19)</f>
        <v>5</v>
      </c>
      <c r="AY19" s="2" t="str">
        <f t="shared" si="4"/>
        <v>M</v>
      </c>
      <c r="AZ19" s="2" t="str">
        <f t="shared" si="4"/>
        <v>BROTHERSON</v>
      </c>
      <c r="BA19" s="2" t="str">
        <f t="shared" si="4"/>
        <v>Moetai, Charles</v>
      </c>
      <c r="BB19" s="2">
        <f>SUMIFS(Import!BB$2:BB$237,Import!$F$2:$F$237,$F19,Import!$G$2:$G$237,$G19)</f>
        <v>293</v>
      </c>
      <c r="BC19" s="2">
        <f>SUMIFS(Import!BC$2:BC$237,Import!$F$2:$F$237,$F19,Import!$G$2:$G$237,$G19)</f>
        <v>20.39</v>
      </c>
      <c r="BD19" s="2">
        <f>SUMIFS(Import!BD$2:BD$237,Import!$F$2:$F$237,$F19,Import!$G$2:$G$237,$G19)</f>
        <v>61.95</v>
      </c>
      <c r="BE19" s="2">
        <f>SUMIFS(Import!BE$2:BE$237,Import!$F$2:$F$237,$F19,Import!$G$2:$G$237,$G19)</f>
        <v>6</v>
      </c>
      <c r="BF19" s="2" t="str">
        <f t="shared" si="5"/>
        <v>M</v>
      </c>
      <c r="BG19" s="2" t="str">
        <f t="shared" si="5"/>
        <v>DUBOIS</v>
      </c>
      <c r="BH19" s="2" t="str">
        <f t="shared" si="5"/>
        <v>Vincent</v>
      </c>
      <c r="BI19" s="2">
        <f>SUMIFS(Import!BI$2:BI$237,Import!$F$2:$F$237,$F19,Import!$G$2:$G$237,$G19)</f>
        <v>55</v>
      </c>
      <c r="BJ19" s="2">
        <f>SUMIFS(Import!BJ$2:BJ$237,Import!$F$2:$F$237,$F19,Import!$G$2:$G$237,$G19)</f>
        <v>3.83</v>
      </c>
      <c r="BK19" s="2">
        <f>SUMIFS(Import!BK$2:BK$237,Import!$F$2:$F$237,$F19,Import!$G$2:$G$237,$G19)</f>
        <v>11.63</v>
      </c>
      <c r="BL19" s="2">
        <f>SUMIFS(Import!BL$2:BL$237,Import!$F$2:$F$237,$F19,Import!$G$2:$G$237,$G19)</f>
        <v>7</v>
      </c>
      <c r="BM19" s="2" t="str">
        <f t="shared" si="6"/>
        <v>M</v>
      </c>
      <c r="BN19" s="2" t="str">
        <f t="shared" si="6"/>
        <v>ROI</v>
      </c>
      <c r="BO19" s="2" t="str">
        <f t="shared" si="6"/>
        <v>Albert</v>
      </c>
      <c r="BP19" s="2">
        <f>SUMIFS(Import!BP$2:BP$237,Import!$F$2:$F$237,$F19,Import!$G$2:$G$237,$G19)</f>
        <v>9</v>
      </c>
      <c r="BQ19" s="2">
        <f>SUMIFS(Import!BQ$2:BQ$237,Import!$F$2:$F$237,$F19,Import!$G$2:$G$237,$G19)</f>
        <v>0.63</v>
      </c>
      <c r="BR19" s="2">
        <f>SUMIFS(Import!BR$2:BR$237,Import!$F$2:$F$237,$F19,Import!$G$2:$G$237,$G19)</f>
        <v>1.9</v>
      </c>
      <c r="BS19" s="2">
        <f>SUMIFS(Import!BS$2:BS$237,Import!$F$2:$F$237,$F19,Import!$G$2:$G$237,$G19)</f>
        <v>8</v>
      </c>
      <c r="BT19" s="2" t="str">
        <f t="shared" si="7"/>
        <v>F</v>
      </c>
      <c r="BU19" s="2" t="str">
        <f t="shared" si="7"/>
        <v>TIXIER</v>
      </c>
      <c r="BV19" s="2" t="str">
        <f t="shared" si="7"/>
        <v>Dominique</v>
      </c>
      <c r="BW19" s="2">
        <f>SUMIFS(Import!BW$2:BW$237,Import!$F$2:$F$237,$F19,Import!$G$2:$G$237,$G19)</f>
        <v>2</v>
      </c>
      <c r="BX19" s="2">
        <f>SUMIFS(Import!BX$2:BX$237,Import!$F$2:$F$237,$F19,Import!$G$2:$G$237,$G19)</f>
        <v>0.14000000000000001</v>
      </c>
      <c r="BY19" s="2">
        <f>SUMIFS(Import!BY$2:BY$237,Import!$F$2:$F$237,$F19,Import!$G$2:$G$237,$G19)</f>
        <v>0.42</v>
      </c>
      <c r="BZ19" s="2">
        <f>SUMIFS(Import!BZ$2:BZ$237,Import!$F$2:$F$237,$F19,Import!$G$2:$G$237,$G19)</f>
        <v>0</v>
      </c>
      <c r="CA19" s="2">
        <f t="shared" si="8"/>
        <v>0</v>
      </c>
      <c r="CB19" s="2">
        <f t="shared" si="8"/>
        <v>0</v>
      </c>
      <c r="CC19" s="2">
        <f t="shared" si="8"/>
        <v>0</v>
      </c>
      <c r="CD19" s="2">
        <f>SUMIFS(Import!CD$2:CD$237,Import!$F$2:$F$237,$F19,Import!$G$2:$G$237,$G19)</f>
        <v>0</v>
      </c>
      <c r="CE19" s="2">
        <f>SUMIFS(Import!CE$2:CE$237,Import!$F$2:$F$237,$F19,Import!$G$2:$G$237,$G19)</f>
        <v>0</v>
      </c>
      <c r="CF19" s="2">
        <f>SUMIFS(Import!CF$2:CF$237,Import!$F$2:$F$237,$F19,Import!$G$2:$G$237,$G19)</f>
        <v>0</v>
      </c>
      <c r="CG19" s="2">
        <f>SUMIFS(Import!CG$2:CG$237,Import!$F$2:$F$237,$F19,Import!$G$2:$G$237,$G19)</f>
        <v>0</v>
      </c>
      <c r="CH19" s="2">
        <f t="shared" si="9"/>
        <v>0</v>
      </c>
      <c r="CI19" s="2">
        <f t="shared" si="9"/>
        <v>0</v>
      </c>
      <c r="CJ19" s="2">
        <f t="shared" si="9"/>
        <v>0</v>
      </c>
      <c r="CK19" s="2">
        <f>SUMIFS(Import!CK$2:CK$237,Import!$F$2:$F$237,$F19,Import!$G$2:$G$237,$G19)</f>
        <v>0</v>
      </c>
      <c r="CL19" s="2">
        <f>SUMIFS(Import!CL$2:CL$237,Import!$F$2:$F$237,$F19,Import!$G$2:$G$237,$G19)</f>
        <v>0</v>
      </c>
      <c r="CM19" s="2">
        <f>SUMIFS(Import!CM$2:CM$237,Import!$F$2:$F$237,$F19,Import!$G$2:$G$237,$G19)</f>
        <v>0</v>
      </c>
      <c r="CN19" s="2">
        <f>SUMIFS(Import!CN$2:CN$237,Import!$F$2:$F$237,$F19,Import!$G$2:$G$237,$G19)</f>
        <v>0</v>
      </c>
      <c r="CO19" s="3">
        <f t="shared" si="10"/>
        <v>0</v>
      </c>
      <c r="CP19" s="3">
        <f t="shared" si="10"/>
        <v>0</v>
      </c>
      <c r="CQ19" s="3">
        <f t="shared" si="10"/>
        <v>0</v>
      </c>
      <c r="CR19" s="2">
        <f>SUMIFS(Import!CR$2:CR$237,Import!$F$2:$F$237,$F19,Import!$G$2:$G$237,$G19)</f>
        <v>0</v>
      </c>
      <c r="CS19" s="2">
        <f>SUMIFS(Import!CS$2:CS$237,Import!$F$2:$F$237,$F19,Import!$G$2:$G$237,$G19)</f>
        <v>0</v>
      </c>
      <c r="CT19" s="2">
        <f>SUMIFS(Import!CT$2:CT$237,Import!$F$2:$F$237,$F19,Import!$G$2:$G$237,$G19)</f>
        <v>0</v>
      </c>
    </row>
    <row r="20" spans="1:98">
      <c r="A20" s="2" t="s">
        <v>38</v>
      </c>
      <c r="B20" s="2" t="s">
        <v>39</v>
      </c>
      <c r="C20" s="2">
        <v>3</v>
      </c>
      <c r="D20" s="2" t="s">
        <v>44</v>
      </c>
      <c r="E20" s="2">
        <v>15</v>
      </c>
      <c r="F20" s="2" t="s">
        <v>46</v>
      </c>
      <c r="G20" s="2">
        <v>3</v>
      </c>
      <c r="H20" s="2">
        <f>IF(SUMIFS(Import!H$2:H$237,Import!$F$2:$F$237,$F20,Import!$G$2:$G$237,$G20)=0,Data_T1!$H20,SUMIFS(Import!H$2:H$237,Import!$F$2:$F$237,$F20,Import!$G$2:$G$237,$G20))</f>
        <v>1121</v>
      </c>
      <c r="I20" s="2">
        <f>SUMIFS(Import!I$2:I$237,Import!$F$2:$F$237,$F20,Import!$G$2:$G$237,$G20)</f>
        <v>723</v>
      </c>
      <c r="J20" s="2">
        <f>SUMIFS(Import!J$2:J$237,Import!$F$2:$F$237,$F20,Import!$G$2:$G$237,$G20)</f>
        <v>64.5</v>
      </c>
      <c r="K20" s="2">
        <f>SUMIFS(Import!K$2:K$237,Import!$F$2:$F$237,$F20,Import!$G$2:$G$237,$G20)</f>
        <v>398</v>
      </c>
      <c r="L20" s="2">
        <f>SUMIFS(Import!L$2:L$237,Import!$F$2:$F$237,$F20,Import!$G$2:$G$237,$G20)</f>
        <v>35.5</v>
      </c>
      <c r="M20" s="2">
        <f>SUMIFS(Import!M$2:M$237,Import!$F$2:$F$237,$F20,Import!$G$2:$G$237,$G20)</f>
        <v>4</v>
      </c>
      <c r="N20" s="2">
        <f>SUMIFS(Import!N$2:N$237,Import!$F$2:$F$237,$F20,Import!$G$2:$G$237,$G20)</f>
        <v>0.36</v>
      </c>
      <c r="O20" s="2">
        <f>SUMIFS(Import!O$2:O$237,Import!$F$2:$F$237,$F20,Import!$G$2:$G$237,$G20)</f>
        <v>1.01</v>
      </c>
      <c r="P20" s="2">
        <f>SUMIFS(Import!P$2:P$237,Import!$F$2:$F$237,$F20,Import!$G$2:$G$237,$G20)</f>
        <v>1</v>
      </c>
      <c r="Q20" s="2">
        <f>SUMIFS(Import!Q$2:Q$237,Import!$F$2:$F$237,$F20,Import!$G$2:$G$237,$G20)</f>
        <v>0.09</v>
      </c>
      <c r="R20" s="2">
        <f>SUMIFS(Import!R$2:R$237,Import!$F$2:$F$237,$F20,Import!$G$2:$G$237,$G20)</f>
        <v>0.25</v>
      </c>
      <c r="S20" s="2">
        <f>SUMIFS(Import!S$2:S$237,Import!$F$2:$F$237,$F20,Import!$G$2:$G$237,$G20)</f>
        <v>393</v>
      </c>
      <c r="T20" s="2">
        <f>SUMIFS(Import!T$2:T$237,Import!$F$2:$F$237,$F20,Import!$G$2:$G$237,$G20)</f>
        <v>35.06</v>
      </c>
      <c r="U20" s="2">
        <f>SUMIFS(Import!U$2:U$237,Import!$F$2:$F$237,$F20,Import!$G$2:$G$237,$G20)</f>
        <v>98.74</v>
      </c>
      <c r="V20" s="2">
        <f>SUMIFS(Import!V$2:V$237,Import!$F$2:$F$237,$F20,Import!$G$2:$G$237,$G20)</f>
        <v>1</v>
      </c>
      <c r="W20" s="2" t="str">
        <f t="shared" si="0"/>
        <v>M</v>
      </c>
      <c r="X20" s="2" t="str">
        <f t="shared" si="0"/>
        <v>HOWELL</v>
      </c>
      <c r="Y20" s="2" t="str">
        <f t="shared" si="0"/>
        <v>Patrick</v>
      </c>
      <c r="Z20" s="2">
        <f>SUMIFS(Import!Z$2:Z$237,Import!$F$2:$F$237,$F20,Import!$G$2:$G$237,$G20)</f>
        <v>71</v>
      </c>
      <c r="AA20" s="2">
        <f>SUMIFS(Import!AA$2:AA$237,Import!$F$2:$F$237,$F20,Import!$G$2:$G$237,$G20)</f>
        <v>6.33</v>
      </c>
      <c r="AB20" s="2">
        <f>SUMIFS(Import!AB$2:AB$237,Import!$F$2:$F$237,$F20,Import!$G$2:$G$237,$G20)</f>
        <v>18.07</v>
      </c>
      <c r="AC20" s="2">
        <f>SUMIFS(Import!AC$2:AC$237,Import!$F$2:$F$237,$F20,Import!$G$2:$G$237,$G20)</f>
        <v>2</v>
      </c>
      <c r="AD20" s="2" t="str">
        <f t="shared" si="1"/>
        <v>F</v>
      </c>
      <c r="AE20" s="2" t="str">
        <f t="shared" si="1"/>
        <v>MARA</v>
      </c>
      <c r="AF20" s="2" t="str">
        <f t="shared" si="1"/>
        <v>Astride</v>
      </c>
      <c r="AG20" s="2">
        <f>SUMIFS(Import!AG$2:AG$237,Import!$F$2:$F$237,$F20,Import!$G$2:$G$237,$G20)</f>
        <v>3</v>
      </c>
      <c r="AH20" s="2">
        <f>SUMIFS(Import!AH$2:AH$237,Import!$F$2:$F$237,$F20,Import!$G$2:$G$237,$G20)</f>
        <v>0.27</v>
      </c>
      <c r="AI20" s="2">
        <f>SUMIFS(Import!AI$2:AI$237,Import!$F$2:$F$237,$F20,Import!$G$2:$G$237,$G20)</f>
        <v>0.76</v>
      </c>
      <c r="AJ20" s="2">
        <f>SUMIFS(Import!AJ$2:AJ$237,Import!$F$2:$F$237,$F20,Import!$G$2:$G$237,$G20)</f>
        <v>3</v>
      </c>
      <c r="AK20" s="2" t="str">
        <f t="shared" si="2"/>
        <v>M</v>
      </c>
      <c r="AL20" s="2" t="str">
        <f t="shared" si="2"/>
        <v>LANTEIRES</v>
      </c>
      <c r="AM20" s="2" t="str">
        <f t="shared" si="2"/>
        <v>Teiva</v>
      </c>
      <c r="AN20" s="2">
        <f>SUMIFS(Import!AN$2:AN$237,Import!$F$2:$F$237,$F20,Import!$G$2:$G$237,$G20)</f>
        <v>5</v>
      </c>
      <c r="AO20" s="2">
        <f>SUMIFS(Import!AO$2:AO$237,Import!$F$2:$F$237,$F20,Import!$G$2:$G$237,$G20)</f>
        <v>0.45</v>
      </c>
      <c r="AP20" s="2">
        <f>SUMIFS(Import!AP$2:AP$237,Import!$F$2:$F$237,$F20,Import!$G$2:$G$237,$G20)</f>
        <v>1.27</v>
      </c>
      <c r="AQ20" s="2">
        <f>SUMIFS(Import!AQ$2:AQ$237,Import!$F$2:$F$237,$F20,Import!$G$2:$G$237,$G20)</f>
        <v>4</v>
      </c>
      <c r="AR20" s="2" t="str">
        <f t="shared" si="3"/>
        <v>F</v>
      </c>
      <c r="AS20" s="2" t="str">
        <f t="shared" si="3"/>
        <v>ATGER</v>
      </c>
      <c r="AT20" s="2" t="str">
        <f t="shared" si="3"/>
        <v>Corinne</v>
      </c>
      <c r="AU20" s="2">
        <f>SUMIFS(Import!AU$2:AU$237,Import!$F$2:$F$237,$F20,Import!$G$2:$G$237,$G20)</f>
        <v>4</v>
      </c>
      <c r="AV20" s="2">
        <f>SUMIFS(Import!AV$2:AV$237,Import!$F$2:$F$237,$F20,Import!$G$2:$G$237,$G20)</f>
        <v>0.36</v>
      </c>
      <c r="AW20" s="2">
        <f>SUMIFS(Import!AW$2:AW$237,Import!$F$2:$F$237,$F20,Import!$G$2:$G$237,$G20)</f>
        <v>1.02</v>
      </c>
      <c r="AX20" s="2">
        <f>SUMIFS(Import!AX$2:AX$237,Import!$F$2:$F$237,$F20,Import!$G$2:$G$237,$G20)</f>
        <v>5</v>
      </c>
      <c r="AY20" s="2" t="str">
        <f t="shared" si="4"/>
        <v>M</v>
      </c>
      <c r="AZ20" s="2" t="str">
        <f t="shared" si="4"/>
        <v>BROTHERSON</v>
      </c>
      <c r="BA20" s="2" t="str">
        <f t="shared" si="4"/>
        <v>Moetai, Charles</v>
      </c>
      <c r="BB20" s="2">
        <f>SUMIFS(Import!BB$2:BB$237,Import!$F$2:$F$237,$F20,Import!$G$2:$G$237,$G20)</f>
        <v>219</v>
      </c>
      <c r="BC20" s="2">
        <f>SUMIFS(Import!BC$2:BC$237,Import!$F$2:$F$237,$F20,Import!$G$2:$G$237,$G20)</f>
        <v>19.54</v>
      </c>
      <c r="BD20" s="2">
        <f>SUMIFS(Import!BD$2:BD$237,Import!$F$2:$F$237,$F20,Import!$G$2:$G$237,$G20)</f>
        <v>55.73</v>
      </c>
      <c r="BE20" s="2">
        <f>SUMIFS(Import!BE$2:BE$237,Import!$F$2:$F$237,$F20,Import!$G$2:$G$237,$G20)</f>
        <v>6</v>
      </c>
      <c r="BF20" s="2" t="str">
        <f t="shared" si="5"/>
        <v>M</v>
      </c>
      <c r="BG20" s="2" t="str">
        <f t="shared" si="5"/>
        <v>DUBOIS</v>
      </c>
      <c r="BH20" s="2" t="str">
        <f t="shared" si="5"/>
        <v>Vincent</v>
      </c>
      <c r="BI20" s="2">
        <f>SUMIFS(Import!BI$2:BI$237,Import!$F$2:$F$237,$F20,Import!$G$2:$G$237,$G20)</f>
        <v>75</v>
      </c>
      <c r="BJ20" s="2">
        <f>SUMIFS(Import!BJ$2:BJ$237,Import!$F$2:$F$237,$F20,Import!$G$2:$G$237,$G20)</f>
        <v>6.69</v>
      </c>
      <c r="BK20" s="2">
        <f>SUMIFS(Import!BK$2:BK$237,Import!$F$2:$F$237,$F20,Import!$G$2:$G$237,$G20)</f>
        <v>19.079999999999998</v>
      </c>
      <c r="BL20" s="2">
        <f>SUMIFS(Import!BL$2:BL$237,Import!$F$2:$F$237,$F20,Import!$G$2:$G$237,$G20)</f>
        <v>7</v>
      </c>
      <c r="BM20" s="2" t="str">
        <f t="shared" si="6"/>
        <v>M</v>
      </c>
      <c r="BN20" s="2" t="str">
        <f t="shared" si="6"/>
        <v>ROI</v>
      </c>
      <c r="BO20" s="2" t="str">
        <f t="shared" si="6"/>
        <v>Albert</v>
      </c>
      <c r="BP20" s="2">
        <f>SUMIFS(Import!BP$2:BP$237,Import!$F$2:$F$237,$F20,Import!$G$2:$G$237,$G20)</f>
        <v>12</v>
      </c>
      <c r="BQ20" s="2">
        <f>SUMIFS(Import!BQ$2:BQ$237,Import!$F$2:$F$237,$F20,Import!$G$2:$G$237,$G20)</f>
        <v>1.07</v>
      </c>
      <c r="BR20" s="2">
        <f>SUMIFS(Import!BR$2:BR$237,Import!$F$2:$F$237,$F20,Import!$G$2:$G$237,$G20)</f>
        <v>3.05</v>
      </c>
      <c r="BS20" s="2">
        <f>SUMIFS(Import!BS$2:BS$237,Import!$F$2:$F$237,$F20,Import!$G$2:$G$237,$G20)</f>
        <v>8</v>
      </c>
      <c r="BT20" s="2" t="str">
        <f t="shared" si="7"/>
        <v>F</v>
      </c>
      <c r="BU20" s="2" t="str">
        <f t="shared" si="7"/>
        <v>TIXIER</v>
      </c>
      <c r="BV20" s="2" t="str">
        <f t="shared" si="7"/>
        <v>Dominique</v>
      </c>
      <c r="BW20" s="2">
        <f>SUMIFS(Import!BW$2:BW$237,Import!$F$2:$F$237,$F20,Import!$G$2:$G$237,$G20)</f>
        <v>4</v>
      </c>
      <c r="BX20" s="2">
        <f>SUMIFS(Import!BX$2:BX$237,Import!$F$2:$F$237,$F20,Import!$G$2:$G$237,$G20)</f>
        <v>0.36</v>
      </c>
      <c r="BY20" s="2">
        <f>SUMIFS(Import!BY$2:BY$237,Import!$F$2:$F$237,$F20,Import!$G$2:$G$237,$G20)</f>
        <v>1.02</v>
      </c>
      <c r="BZ20" s="2">
        <f>SUMIFS(Import!BZ$2:BZ$237,Import!$F$2:$F$237,$F20,Import!$G$2:$G$237,$G20)</f>
        <v>0</v>
      </c>
      <c r="CA20" s="2">
        <f t="shared" si="8"/>
        <v>0</v>
      </c>
      <c r="CB20" s="2">
        <f t="shared" si="8"/>
        <v>0</v>
      </c>
      <c r="CC20" s="2">
        <f t="shared" si="8"/>
        <v>0</v>
      </c>
      <c r="CD20" s="2">
        <f>SUMIFS(Import!CD$2:CD$237,Import!$F$2:$F$237,$F20,Import!$G$2:$G$237,$G20)</f>
        <v>0</v>
      </c>
      <c r="CE20" s="2">
        <f>SUMIFS(Import!CE$2:CE$237,Import!$F$2:$F$237,$F20,Import!$G$2:$G$237,$G20)</f>
        <v>0</v>
      </c>
      <c r="CF20" s="2">
        <f>SUMIFS(Import!CF$2:CF$237,Import!$F$2:$F$237,$F20,Import!$G$2:$G$237,$G20)</f>
        <v>0</v>
      </c>
      <c r="CG20" s="2">
        <f>SUMIFS(Import!CG$2:CG$237,Import!$F$2:$F$237,$F20,Import!$G$2:$G$237,$G20)</f>
        <v>0</v>
      </c>
      <c r="CH20" s="2">
        <f t="shared" si="9"/>
        <v>0</v>
      </c>
      <c r="CI20" s="2">
        <f t="shared" si="9"/>
        <v>0</v>
      </c>
      <c r="CJ20" s="2">
        <f t="shared" si="9"/>
        <v>0</v>
      </c>
      <c r="CK20" s="2">
        <f>SUMIFS(Import!CK$2:CK$237,Import!$F$2:$F$237,$F20,Import!$G$2:$G$237,$G20)</f>
        <v>0</v>
      </c>
      <c r="CL20" s="2">
        <f>SUMIFS(Import!CL$2:CL$237,Import!$F$2:$F$237,$F20,Import!$G$2:$G$237,$G20)</f>
        <v>0</v>
      </c>
      <c r="CM20" s="2">
        <f>SUMIFS(Import!CM$2:CM$237,Import!$F$2:$F$237,$F20,Import!$G$2:$G$237,$G20)</f>
        <v>0</v>
      </c>
      <c r="CN20" s="2">
        <f>SUMIFS(Import!CN$2:CN$237,Import!$F$2:$F$237,$F20,Import!$G$2:$G$237,$G20)</f>
        <v>0</v>
      </c>
      <c r="CO20" s="3">
        <f t="shared" si="10"/>
        <v>0</v>
      </c>
      <c r="CP20" s="3">
        <f t="shared" si="10"/>
        <v>0</v>
      </c>
      <c r="CQ20" s="3">
        <f t="shared" si="10"/>
        <v>0</v>
      </c>
      <c r="CR20" s="2">
        <f>SUMIFS(Import!CR$2:CR$237,Import!$F$2:$F$237,$F20,Import!$G$2:$G$237,$G20)</f>
        <v>0</v>
      </c>
      <c r="CS20" s="2">
        <f>SUMIFS(Import!CS$2:CS$237,Import!$F$2:$F$237,$F20,Import!$G$2:$G$237,$G20)</f>
        <v>0</v>
      </c>
      <c r="CT20" s="2">
        <f>SUMIFS(Import!CT$2:CT$237,Import!$F$2:$F$237,$F20,Import!$G$2:$G$237,$G20)</f>
        <v>0</v>
      </c>
    </row>
    <row r="21" spans="1:98">
      <c r="A21" s="2" t="s">
        <v>38</v>
      </c>
      <c r="B21" s="2" t="s">
        <v>39</v>
      </c>
      <c r="C21" s="2">
        <v>3</v>
      </c>
      <c r="D21" s="2" t="s">
        <v>44</v>
      </c>
      <c r="E21" s="2">
        <v>15</v>
      </c>
      <c r="F21" s="2" t="s">
        <v>46</v>
      </c>
      <c r="G21" s="2">
        <v>4</v>
      </c>
      <c r="H21" s="2">
        <f>IF(SUMIFS(Import!H$2:H$237,Import!$F$2:$F$237,$F21,Import!$G$2:$G$237,$G21)=0,Data_T1!$H21,SUMIFS(Import!H$2:H$237,Import!$F$2:$F$237,$F21,Import!$G$2:$G$237,$G21))</f>
        <v>1758</v>
      </c>
      <c r="I21" s="2">
        <f>SUMIFS(Import!I$2:I$237,Import!$F$2:$F$237,$F21,Import!$G$2:$G$237,$G21)</f>
        <v>1249</v>
      </c>
      <c r="J21" s="2">
        <f>SUMIFS(Import!J$2:J$237,Import!$F$2:$F$237,$F21,Import!$G$2:$G$237,$G21)</f>
        <v>71.05</v>
      </c>
      <c r="K21" s="2">
        <f>SUMIFS(Import!K$2:K$237,Import!$F$2:$F$237,$F21,Import!$G$2:$G$237,$G21)</f>
        <v>509</v>
      </c>
      <c r="L21" s="2">
        <f>SUMIFS(Import!L$2:L$237,Import!$F$2:$F$237,$F21,Import!$G$2:$G$237,$G21)</f>
        <v>28.95</v>
      </c>
      <c r="M21" s="2">
        <f>SUMIFS(Import!M$2:M$237,Import!$F$2:$F$237,$F21,Import!$G$2:$G$237,$G21)</f>
        <v>12</v>
      </c>
      <c r="N21" s="2">
        <f>SUMIFS(Import!N$2:N$237,Import!$F$2:$F$237,$F21,Import!$G$2:$G$237,$G21)</f>
        <v>0.68</v>
      </c>
      <c r="O21" s="2">
        <f>SUMIFS(Import!O$2:O$237,Import!$F$2:$F$237,$F21,Import!$G$2:$G$237,$G21)</f>
        <v>2.36</v>
      </c>
      <c r="P21" s="2">
        <f>SUMIFS(Import!P$2:P$237,Import!$F$2:$F$237,$F21,Import!$G$2:$G$237,$G21)</f>
        <v>5</v>
      </c>
      <c r="Q21" s="2">
        <f>SUMIFS(Import!Q$2:Q$237,Import!$F$2:$F$237,$F21,Import!$G$2:$G$237,$G21)</f>
        <v>0.28000000000000003</v>
      </c>
      <c r="R21" s="2">
        <f>SUMIFS(Import!R$2:R$237,Import!$F$2:$F$237,$F21,Import!$G$2:$G$237,$G21)</f>
        <v>0.98</v>
      </c>
      <c r="S21" s="2">
        <f>SUMIFS(Import!S$2:S$237,Import!$F$2:$F$237,$F21,Import!$G$2:$G$237,$G21)</f>
        <v>492</v>
      </c>
      <c r="T21" s="2">
        <f>SUMIFS(Import!T$2:T$237,Import!$F$2:$F$237,$F21,Import!$G$2:$G$237,$G21)</f>
        <v>27.99</v>
      </c>
      <c r="U21" s="2">
        <f>SUMIFS(Import!U$2:U$237,Import!$F$2:$F$237,$F21,Import!$G$2:$G$237,$G21)</f>
        <v>96.66</v>
      </c>
      <c r="V21" s="2">
        <f>SUMIFS(Import!V$2:V$237,Import!$F$2:$F$237,$F21,Import!$G$2:$G$237,$G21)</f>
        <v>1</v>
      </c>
      <c r="W21" s="2" t="str">
        <f t="shared" si="0"/>
        <v>M</v>
      </c>
      <c r="X21" s="2" t="str">
        <f t="shared" si="0"/>
        <v>HOWELL</v>
      </c>
      <c r="Y21" s="2" t="str">
        <f t="shared" si="0"/>
        <v>Patrick</v>
      </c>
      <c r="Z21" s="2">
        <f>SUMIFS(Import!Z$2:Z$237,Import!$F$2:$F$237,$F21,Import!$G$2:$G$237,$G21)</f>
        <v>149</v>
      </c>
      <c r="AA21" s="2">
        <f>SUMIFS(Import!AA$2:AA$237,Import!$F$2:$F$237,$F21,Import!$G$2:$G$237,$G21)</f>
        <v>8.48</v>
      </c>
      <c r="AB21" s="2">
        <f>SUMIFS(Import!AB$2:AB$237,Import!$F$2:$F$237,$F21,Import!$G$2:$G$237,$G21)</f>
        <v>30.28</v>
      </c>
      <c r="AC21" s="2">
        <f>SUMIFS(Import!AC$2:AC$237,Import!$F$2:$F$237,$F21,Import!$G$2:$G$237,$G21)</f>
        <v>2</v>
      </c>
      <c r="AD21" s="2" t="str">
        <f t="shared" si="1"/>
        <v>F</v>
      </c>
      <c r="AE21" s="2" t="str">
        <f t="shared" si="1"/>
        <v>MARA</v>
      </c>
      <c r="AF21" s="2" t="str">
        <f t="shared" si="1"/>
        <v>Astride</v>
      </c>
      <c r="AG21" s="2">
        <f>SUMIFS(Import!AG$2:AG$237,Import!$F$2:$F$237,$F21,Import!$G$2:$G$237,$G21)</f>
        <v>16</v>
      </c>
      <c r="AH21" s="2">
        <f>SUMIFS(Import!AH$2:AH$237,Import!$F$2:$F$237,$F21,Import!$G$2:$G$237,$G21)</f>
        <v>0.91</v>
      </c>
      <c r="AI21" s="2">
        <f>SUMIFS(Import!AI$2:AI$237,Import!$F$2:$F$237,$F21,Import!$G$2:$G$237,$G21)</f>
        <v>3.25</v>
      </c>
      <c r="AJ21" s="2">
        <f>SUMIFS(Import!AJ$2:AJ$237,Import!$F$2:$F$237,$F21,Import!$G$2:$G$237,$G21)</f>
        <v>3</v>
      </c>
      <c r="AK21" s="2" t="str">
        <f t="shared" si="2"/>
        <v>M</v>
      </c>
      <c r="AL21" s="2" t="str">
        <f t="shared" si="2"/>
        <v>LANTEIRES</v>
      </c>
      <c r="AM21" s="2" t="str">
        <f t="shared" si="2"/>
        <v>Teiva</v>
      </c>
      <c r="AN21" s="2">
        <f>SUMIFS(Import!AN$2:AN$237,Import!$F$2:$F$237,$F21,Import!$G$2:$G$237,$G21)</f>
        <v>13</v>
      </c>
      <c r="AO21" s="2">
        <f>SUMIFS(Import!AO$2:AO$237,Import!$F$2:$F$237,$F21,Import!$G$2:$G$237,$G21)</f>
        <v>0.74</v>
      </c>
      <c r="AP21" s="2">
        <f>SUMIFS(Import!AP$2:AP$237,Import!$F$2:$F$237,$F21,Import!$G$2:$G$237,$G21)</f>
        <v>2.64</v>
      </c>
      <c r="AQ21" s="2">
        <f>SUMIFS(Import!AQ$2:AQ$237,Import!$F$2:$F$237,$F21,Import!$G$2:$G$237,$G21)</f>
        <v>4</v>
      </c>
      <c r="AR21" s="2" t="str">
        <f t="shared" si="3"/>
        <v>F</v>
      </c>
      <c r="AS21" s="2" t="str">
        <f t="shared" si="3"/>
        <v>ATGER</v>
      </c>
      <c r="AT21" s="2" t="str">
        <f t="shared" si="3"/>
        <v>Corinne</v>
      </c>
      <c r="AU21" s="2">
        <f>SUMIFS(Import!AU$2:AU$237,Import!$F$2:$F$237,$F21,Import!$G$2:$G$237,$G21)</f>
        <v>6</v>
      </c>
      <c r="AV21" s="2">
        <f>SUMIFS(Import!AV$2:AV$237,Import!$F$2:$F$237,$F21,Import!$G$2:$G$237,$G21)</f>
        <v>0.34</v>
      </c>
      <c r="AW21" s="2">
        <f>SUMIFS(Import!AW$2:AW$237,Import!$F$2:$F$237,$F21,Import!$G$2:$G$237,$G21)</f>
        <v>1.22</v>
      </c>
      <c r="AX21" s="2">
        <f>SUMIFS(Import!AX$2:AX$237,Import!$F$2:$F$237,$F21,Import!$G$2:$G$237,$G21)</f>
        <v>5</v>
      </c>
      <c r="AY21" s="2" t="str">
        <f t="shared" si="4"/>
        <v>M</v>
      </c>
      <c r="AZ21" s="2" t="str">
        <f t="shared" si="4"/>
        <v>BROTHERSON</v>
      </c>
      <c r="BA21" s="2" t="str">
        <f t="shared" si="4"/>
        <v>Moetai, Charles</v>
      </c>
      <c r="BB21" s="2">
        <f>SUMIFS(Import!BB$2:BB$237,Import!$F$2:$F$237,$F21,Import!$G$2:$G$237,$G21)</f>
        <v>179</v>
      </c>
      <c r="BC21" s="2">
        <f>SUMIFS(Import!BC$2:BC$237,Import!$F$2:$F$237,$F21,Import!$G$2:$G$237,$G21)</f>
        <v>10.18</v>
      </c>
      <c r="BD21" s="2">
        <f>SUMIFS(Import!BD$2:BD$237,Import!$F$2:$F$237,$F21,Import!$G$2:$G$237,$G21)</f>
        <v>36.380000000000003</v>
      </c>
      <c r="BE21" s="2">
        <f>SUMIFS(Import!BE$2:BE$237,Import!$F$2:$F$237,$F21,Import!$G$2:$G$237,$G21)</f>
        <v>6</v>
      </c>
      <c r="BF21" s="2" t="str">
        <f t="shared" si="5"/>
        <v>M</v>
      </c>
      <c r="BG21" s="2" t="str">
        <f t="shared" si="5"/>
        <v>DUBOIS</v>
      </c>
      <c r="BH21" s="2" t="str">
        <f t="shared" si="5"/>
        <v>Vincent</v>
      </c>
      <c r="BI21" s="2">
        <f>SUMIFS(Import!BI$2:BI$237,Import!$F$2:$F$237,$F21,Import!$G$2:$G$237,$G21)</f>
        <v>90</v>
      </c>
      <c r="BJ21" s="2">
        <f>SUMIFS(Import!BJ$2:BJ$237,Import!$F$2:$F$237,$F21,Import!$G$2:$G$237,$G21)</f>
        <v>5.12</v>
      </c>
      <c r="BK21" s="2">
        <f>SUMIFS(Import!BK$2:BK$237,Import!$F$2:$F$237,$F21,Import!$G$2:$G$237,$G21)</f>
        <v>18.29</v>
      </c>
      <c r="BL21" s="2">
        <f>SUMIFS(Import!BL$2:BL$237,Import!$F$2:$F$237,$F21,Import!$G$2:$G$237,$G21)</f>
        <v>7</v>
      </c>
      <c r="BM21" s="2" t="str">
        <f t="shared" si="6"/>
        <v>M</v>
      </c>
      <c r="BN21" s="2" t="str">
        <f t="shared" si="6"/>
        <v>ROI</v>
      </c>
      <c r="BO21" s="2" t="str">
        <f t="shared" si="6"/>
        <v>Albert</v>
      </c>
      <c r="BP21" s="2">
        <f>SUMIFS(Import!BP$2:BP$237,Import!$F$2:$F$237,$F21,Import!$G$2:$G$237,$G21)</f>
        <v>25</v>
      </c>
      <c r="BQ21" s="2">
        <f>SUMIFS(Import!BQ$2:BQ$237,Import!$F$2:$F$237,$F21,Import!$G$2:$G$237,$G21)</f>
        <v>1.42</v>
      </c>
      <c r="BR21" s="2">
        <f>SUMIFS(Import!BR$2:BR$237,Import!$F$2:$F$237,$F21,Import!$G$2:$G$237,$G21)</f>
        <v>5.08</v>
      </c>
      <c r="BS21" s="2">
        <f>SUMIFS(Import!BS$2:BS$237,Import!$F$2:$F$237,$F21,Import!$G$2:$G$237,$G21)</f>
        <v>8</v>
      </c>
      <c r="BT21" s="2" t="str">
        <f t="shared" si="7"/>
        <v>F</v>
      </c>
      <c r="BU21" s="2" t="str">
        <f t="shared" si="7"/>
        <v>TIXIER</v>
      </c>
      <c r="BV21" s="2" t="str">
        <f t="shared" si="7"/>
        <v>Dominique</v>
      </c>
      <c r="BW21" s="2">
        <f>SUMIFS(Import!BW$2:BW$237,Import!$F$2:$F$237,$F21,Import!$G$2:$G$237,$G21)</f>
        <v>14</v>
      </c>
      <c r="BX21" s="2">
        <f>SUMIFS(Import!BX$2:BX$237,Import!$F$2:$F$237,$F21,Import!$G$2:$G$237,$G21)</f>
        <v>0.8</v>
      </c>
      <c r="BY21" s="2">
        <f>SUMIFS(Import!BY$2:BY$237,Import!$F$2:$F$237,$F21,Import!$G$2:$G$237,$G21)</f>
        <v>2.85</v>
      </c>
      <c r="BZ21" s="2">
        <f>SUMIFS(Import!BZ$2:BZ$237,Import!$F$2:$F$237,$F21,Import!$G$2:$G$237,$G21)</f>
        <v>0</v>
      </c>
      <c r="CA21" s="2">
        <f t="shared" si="8"/>
        <v>0</v>
      </c>
      <c r="CB21" s="2">
        <f t="shared" si="8"/>
        <v>0</v>
      </c>
      <c r="CC21" s="2">
        <f t="shared" si="8"/>
        <v>0</v>
      </c>
      <c r="CD21" s="2">
        <f>SUMIFS(Import!CD$2:CD$237,Import!$F$2:$F$237,$F21,Import!$G$2:$G$237,$G21)</f>
        <v>0</v>
      </c>
      <c r="CE21" s="2">
        <f>SUMIFS(Import!CE$2:CE$237,Import!$F$2:$F$237,$F21,Import!$G$2:$G$237,$G21)</f>
        <v>0</v>
      </c>
      <c r="CF21" s="2">
        <f>SUMIFS(Import!CF$2:CF$237,Import!$F$2:$F$237,$F21,Import!$G$2:$G$237,$G21)</f>
        <v>0</v>
      </c>
      <c r="CG21" s="2">
        <f>SUMIFS(Import!CG$2:CG$237,Import!$F$2:$F$237,$F21,Import!$G$2:$G$237,$G21)</f>
        <v>0</v>
      </c>
      <c r="CH21" s="2">
        <f t="shared" si="9"/>
        <v>0</v>
      </c>
      <c r="CI21" s="2">
        <f t="shared" si="9"/>
        <v>0</v>
      </c>
      <c r="CJ21" s="2">
        <f t="shared" si="9"/>
        <v>0</v>
      </c>
      <c r="CK21" s="2">
        <f>SUMIFS(Import!CK$2:CK$237,Import!$F$2:$F$237,$F21,Import!$G$2:$G$237,$G21)</f>
        <v>0</v>
      </c>
      <c r="CL21" s="2">
        <f>SUMIFS(Import!CL$2:CL$237,Import!$F$2:$F$237,$F21,Import!$G$2:$G$237,$G21)</f>
        <v>0</v>
      </c>
      <c r="CM21" s="2">
        <f>SUMIFS(Import!CM$2:CM$237,Import!$F$2:$F$237,$F21,Import!$G$2:$G$237,$G21)</f>
        <v>0</v>
      </c>
      <c r="CN21" s="2">
        <f>SUMIFS(Import!CN$2:CN$237,Import!$F$2:$F$237,$F21,Import!$G$2:$G$237,$G21)</f>
        <v>0</v>
      </c>
      <c r="CO21" s="3">
        <f t="shared" si="10"/>
        <v>0</v>
      </c>
      <c r="CP21" s="3">
        <f t="shared" si="10"/>
        <v>0</v>
      </c>
      <c r="CQ21" s="3">
        <f t="shared" si="10"/>
        <v>0</v>
      </c>
      <c r="CR21" s="2">
        <f>SUMIFS(Import!CR$2:CR$237,Import!$F$2:$F$237,$F21,Import!$G$2:$G$237,$G21)</f>
        <v>0</v>
      </c>
      <c r="CS21" s="2">
        <f>SUMIFS(Import!CS$2:CS$237,Import!$F$2:$F$237,$F21,Import!$G$2:$G$237,$G21)</f>
        <v>0</v>
      </c>
      <c r="CT21" s="2">
        <f>SUMIFS(Import!CT$2:CT$237,Import!$F$2:$F$237,$F21,Import!$G$2:$G$237,$G21)</f>
        <v>0</v>
      </c>
    </row>
    <row r="22" spans="1:98">
      <c r="A22" s="2" t="s">
        <v>38</v>
      </c>
      <c r="B22" s="2" t="s">
        <v>39</v>
      </c>
      <c r="C22" s="2">
        <v>3</v>
      </c>
      <c r="D22" s="2" t="s">
        <v>44</v>
      </c>
      <c r="E22" s="2">
        <v>15</v>
      </c>
      <c r="F22" s="2" t="s">
        <v>46</v>
      </c>
      <c r="G22" s="2">
        <v>5</v>
      </c>
      <c r="H22" s="2">
        <f>IF(SUMIFS(Import!H$2:H$237,Import!$F$2:$F$237,$F22,Import!$G$2:$G$237,$G22)=0,Data_T1!$H22,SUMIFS(Import!H$2:H$237,Import!$F$2:$F$237,$F22,Import!$G$2:$G$237,$G22))</f>
        <v>1369</v>
      </c>
      <c r="I22" s="2">
        <f>SUMIFS(Import!I$2:I$237,Import!$F$2:$F$237,$F22,Import!$G$2:$G$237,$G22)</f>
        <v>892</v>
      </c>
      <c r="J22" s="2">
        <f>SUMIFS(Import!J$2:J$237,Import!$F$2:$F$237,$F22,Import!$G$2:$G$237,$G22)</f>
        <v>65.16</v>
      </c>
      <c r="K22" s="2">
        <f>SUMIFS(Import!K$2:K$237,Import!$F$2:$F$237,$F22,Import!$G$2:$G$237,$G22)</f>
        <v>477</v>
      </c>
      <c r="L22" s="2">
        <f>SUMIFS(Import!L$2:L$237,Import!$F$2:$F$237,$F22,Import!$G$2:$G$237,$G22)</f>
        <v>34.840000000000003</v>
      </c>
      <c r="M22" s="2">
        <f>SUMIFS(Import!M$2:M$237,Import!$F$2:$F$237,$F22,Import!$G$2:$G$237,$G22)</f>
        <v>10</v>
      </c>
      <c r="N22" s="2">
        <f>SUMIFS(Import!N$2:N$237,Import!$F$2:$F$237,$F22,Import!$G$2:$G$237,$G22)</f>
        <v>0.73</v>
      </c>
      <c r="O22" s="2">
        <f>SUMIFS(Import!O$2:O$237,Import!$F$2:$F$237,$F22,Import!$G$2:$G$237,$G22)</f>
        <v>2.1</v>
      </c>
      <c r="P22" s="2">
        <f>SUMIFS(Import!P$2:P$237,Import!$F$2:$F$237,$F22,Import!$G$2:$G$237,$G22)</f>
        <v>3</v>
      </c>
      <c r="Q22" s="2">
        <f>SUMIFS(Import!Q$2:Q$237,Import!$F$2:$F$237,$F22,Import!$G$2:$G$237,$G22)</f>
        <v>0.22</v>
      </c>
      <c r="R22" s="2">
        <f>SUMIFS(Import!R$2:R$237,Import!$F$2:$F$237,$F22,Import!$G$2:$G$237,$G22)</f>
        <v>0.63</v>
      </c>
      <c r="S22" s="2">
        <f>SUMIFS(Import!S$2:S$237,Import!$F$2:$F$237,$F22,Import!$G$2:$G$237,$G22)</f>
        <v>464</v>
      </c>
      <c r="T22" s="2">
        <f>SUMIFS(Import!T$2:T$237,Import!$F$2:$F$237,$F22,Import!$G$2:$G$237,$G22)</f>
        <v>33.89</v>
      </c>
      <c r="U22" s="2">
        <f>SUMIFS(Import!U$2:U$237,Import!$F$2:$F$237,$F22,Import!$G$2:$G$237,$G22)</f>
        <v>97.27</v>
      </c>
      <c r="V22" s="2">
        <f>SUMIFS(Import!V$2:V$237,Import!$F$2:$F$237,$F22,Import!$G$2:$G$237,$G22)</f>
        <v>1</v>
      </c>
      <c r="W22" s="2" t="str">
        <f t="shared" ref="W22:Y41" si="11">VLOOKUP($C22,Import_Donnees,COLUMN()-2,FALSE)</f>
        <v>M</v>
      </c>
      <c r="X22" s="2" t="str">
        <f t="shared" si="11"/>
        <v>HOWELL</v>
      </c>
      <c r="Y22" s="2" t="str">
        <f t="shared" si="11"/>
        <v>Patrick</v>
      </c>
      <c r="Z22" s="2">
        <f>SUMIFS(Import!Z$2:Z$237,Import!$F$2:$F$237,$F22,Import!$G$2:$G$237,$G22)</f>
        <v>113</v>
      </c>
      <c r="AA22" s="2">
        <f>SUMIFS(Import!AA$2:AA$237,Import!$F$2:$F$237,$F22,Import!$G$2:$G$237,$G22)</f>
        <v>8.25</v>
      </c>
      <c r="AB22" s="2">
        <f>SUMIFS(Import!AB$2:AB$237,Import!$F$2:$F$237,$F22,Import!$G$2:$G$237,$G22)</f>
        <v>24.35</v>
      </c>
      <c r="AC22" s="2">
        <f>SUMIFS(Import!AC$2:AC$237,Import!$F$2:$F$237,$F22,Import!$G$2:$G$237,$G22)</f>
        <v>2</v>
      </c>
      <c r="AD22" s="2" t="str">
        <f t="shared" ref="AD22:AF41" si="12">VLOOKUP($C22,Import_Donnees,COLUMN()-2,FALSE)</f>
        <v>F</v>
      </c>
      <c r="AE22" s="2" t="str">
        <f t="shared" si="12"/>
        <v>MARA</v>
      </c>
      <c r="AF22" s="2" t="str">
        <f t="shared" si="12"/>
        <v>Astride</v>
      </c>
      <c r="AG22" s="2">
        <f>SUMIFS(Import!AG$2:AG$237,Import!$F$2:$F$237,$F22,Import!$G$2:$G$237,$G22)</f>
        <v>3</v>
      </c>
      <c r="AH22" s="2">
        <f>SUMIFS(Import!AH$2:AH$237,Import!$F$2:$F$237,$F22,Import!$G$2:$G$237,$G22)</f>
        <v>0.22</v>
      </c>
      <c r="AI22" s="2">
        <f>SUMIFS(Import!AI$2:AI$237,Import!$F$2:$F$237,$F22,Import!$G$2:$G$237,$G22)</f>
        <v>0.65</v>
      </c>
      <c r="AJ22" s="2">
        <f>SUMIFS(Import!AJ$2:AJ$237,Import!$F$2:$F$237,$F22,Import!$G$2:$G$237,$G22)</f>
        <v>3</v>
      </c>
      <c r="AK22" s="2" t="str">
        <f t="shared" ref="AK22:AM41" si="13">VLOOKUP($C22,Import_Donnees,COLUMN()-2,FALSE)</f>
        <v>M</v>
      </c>
      <c r="AL22" s="2" t="str">
        <f t="shared" si="13"/>
        <v>LANTEIRES</v>
      </c>
      <c r="AM22" s="2" t="str">
        <f t="shared" si="13"/>
        <v>Teiva</v>
      </c>
      <c r="AN22" s="2">
        <f>SUMIFS(Import!AN$2:AN$237,Import!$F$2:$F$237,$F22,Import!$G$2:$G$237,$G22)</f>
        <v>6</v>
      </c>
      <c r="AO22" s="2">
        <f>SUMIFS(Import!AO$2:AO$237,Import!$F$2:$F$237,$F22,Import!$G$2:$G$237,$G22)</f>
        <v>0.44</v>
      </c>
      <c r="AP22" s="2">
        <f>SUMIFS(Import!AP$2:AP$237,Import!$F$2:$F$237,$F22,Import!$G$2:$G$237,$G22)</f>
        <v>1.29</v>
      </c>
      <c r="AQ22" s="2">
        <f>SUMIFS(Import!AQ$2:AQ$237,Import!$F$2:$F$237,$F22,Import!$G$2:$G$237,$G22)</f>
        <v>4</v>
      </c>
      <c r="AR22" s="2" t="str">
        <f t="shared" ref="AR22:AT41" si="14">VLOOKUP($C22,Import_Donnees,COLUMN()-2,FALSE)</f>
        <v>F</v>
      </c>
      <c r="AS22" s="2" t="str">
        <f t="shared" si="14"/>
        <v>ATGER</v>
      </c>
      <c r="AT22" s="2" t="str">
        <f t="shared" si="14"/>
        <v>Corinne</v>
      </c>
      <c r="AU22" s="2">
        <f>SUMIFS(Import!AU$2:AU$237,Import!$F$2:$F$237,$F22,Import!$G$2:$G$237,$G22)</f>
        <v>4</v>
      </c>
      <c r="AV22" s="2">
        <f>SUMIFS(Import!AV$2:AV$237,Import!$F$2:$F$237,$F22,Import!$G$2:$G$237,$G22)</f>
        <v>0.28999999999999998</v>
      </c>
      <c r="AW22" s="2">
        <f>SUMIFS(Import!AW$2:AW$237,Import!$F$2:$F$237,$F22,Import!$G$2:$G$237,$G22)</f>
        <v>0.86</v>
      </c>
      <c r="AX22" s="2">
        <f>SUMIFS(Import!AX$2:AX$237,Import!$F$2:$F$237,$F22,Import!$G$2:$G$237,$G22)</f>
        <v>5</v>
      </c>
      <c r="AY22" s="2" t="str">
        <f t="shared" ref="AY22:BA41" si="15">VLOOKUP($C22,Import_Donnees,COLUMN()-2,FALSE)</f>
        <v>M</v>
      </c>
      <c r="AZ22" s="2" t="str">
        <f t="shared" si="15"/>
        <v>BROTHERSON</v>
      </c>
      <c r="BA22" s="2" t="str">
        <f t="shared" si="15"/>
        <v>Moetai, Charles</v>
      </c>
      <c r="BB22" s="2">
        <f>SUMIFS(Import!BB$2:BB$237,Import!$F$2:$F$237,$F22,Import!$G$2:$G$237,$G22)</f>
        <v>208</v>
      </c>
      <c r="BC22" s="2">
        <f>SUMIFS(Import!BC$2:BC$237,Import!$F$2:$F$237,$F22,Import!$G$2:$G$237,$G22)</f>
        <v>15.19</v>
      </c>
      <c r="BD22" s="2">
        <f>SUMIFS(Import!BD$2:BD$237,Import!$F$2:$F$237,$F22,Import!$G$2:$G$237,$G22)</f>
        <v>44.83</v>
      </c>
      <c r="BE22" s="2">
        <f>SUMIFS(Import!BE$2:BE$237,Import!$F$2:$F$237,$F22,Import!$G$2:$G$237,$G22)</f>
        <v>6</v>
      </c>
      <c r="BF22" s="2" t="str">
        <f t="shared" ref="BF22:BH41" si="16">VLOOKUP($C22,Import_Donnees,COLUMN()-2,FALSE)</f>
        <v>M</v>
      </c>
      <c r="BG22" s="2" t="str">
        <f t="shared" si="16"/>
        <v>DUBOIS</v>
      </c>
      <c r="BH22" s="2" t="str">
        <f t="shared" si="16"/>
        <v>Vincent</v>
      </c>
      <c r="BI22" s="2">
        <f>SUMIFS(Import!BI$2:BI$237,Import!$F$2:$F$237,$F22,Import!$G$2:$G$237,$G22)</f>
        <v>99</v>
      </c>
      <c r="BJ22" s="2">
        <f>SUMIFS(Import!BJ$2:BJ$237,Import!$F$2:$F$237,$F22,Import!$G$2:$G$237,$G22)</f>
        <v>7.23</v>
      </c>
      <c r="BK22" s="2">
        <f>SUMIFS(Import!BK$2:BK$237,Import!$F$2:$F$237,$F22,Import!$G$2:$G$237,$G22)</f>
        <v>21.34</v>
      </c>
      <c r="BL22" s="2">
        <f>SUMIFS(Import!BL$2:BL$237,Import!$F$2:$F$237,$F22,Import!$G$2:$G$237,$G22)</f>
        <v>7</v>
      </c>
      <c r="BM22" s="2" t="str">
        <f t="shared" ref="BM22:BO41" si="17">VLOOKUP($C22,Import_Donnees,COLUMN()-2,FALSE)</f>
        <v>M</v>
      </c>
      <c r="BN22" s="2" t="str">
        <f t="shared" si="17"/>
        <v>ROI</v>
      </c>
      <c r="BO22" s="2" t="str">
        <f t="shared" si="17"/>
        <v>Albert</v>
      </c>
      <c r="BP22" s="2">
        <f>SUMIFS(Import!BP$2:BP$237,Import!$F$2:$F$237,$F22,Import!$G$2:$G$237,$G22)</f>
        <v>25</v>
      </c>
      <c r="BQ22" s="2">
        <f>SUMIFS(Import!BQ$2:BQ$237,Import!$F$2:$F$237,$F22,Import!$G$2:$G$237,$G22)</f>
        <v>1.83</v>
      </c>
      <c r="BR22" s="2">
        <f>SUMIFS(Import!BR$2:BR$237,Import!$F$2:$F$237,$F22,Import!$G$2:$G$237,$G22)</f>
        <v>5.39</v>
      </c>
      <c r="BS22" s="2">
        <f>SUMIFS(Import!BS$2:BS$237,Import!$F$2:$F$237,$F22,Import!$G$2:$G$237,$G22)</f>
        <v>8</v>
      </c>
      <c r="BT22" s="2" t="str">
        <f t="shared" ref="BT22:BV41" si="18">VLOOKUP($C22,Import_Donnees,COLUMN()-2,FALSE)</f>
        <v>F</v>
      </c>
      <c r="BU22" s="2" t="str">
        <f t="shared" si="18"/>
        <v>TIXIER</v>
      </c>
      <c r="BV22" s="2" t="str">
        <f t="shared" si="18"/>
        <v>Dominique</v>
      </c>
      <c r="BW22" s="2">
        <f>SUMIFS(Import!BW$2:BW$237,Import!$F$2:$F$237,$F22,Import!$G$2:$G$237,$G22)</f>
        <v>6</v>
      </c>
      <c r="BX22" s="2">
        <f>SUMIFS(Import!BX$2:BX$237,Import!$F$2:$F$237,$F22,Import!$G$2:$G$237,$G22)</f>
        <v>0.44</v>
      </c>
      <c r="BY22" s="2">
        <f>SUMIFS(Import!BY$2:BY$237,Import!$F$2:$F$237,$F22,Import!$G$2:$G$237,$G22)</f>
        <v>1.29</v>
      </c>
      <c r="BZ22" s="2">
        <f>SUMIFS(Import!BZ$2:BZ$237,Import!$F$2:$F$237,$F22,Import!$G$2:$G$237,$G22)</f>
        <v>0</v>
      </c>
      <c r="CA22" s="2">
        <f t="shared" ref="CA22:CC41" si="19">VLOOKUP($C22,Import_Donnees,COLUMN()-2,FALSE)</f>
        <v>0</v>
      </c>
      <c r="CB22" s="2">
        <f t="shared" si="19"/>
        <v>0</v>
      </c>
      <c r="CC22" s="2">
        <f t="shared" si="19"/>
        <v>0</v>
      </c>
      <c r="CD22" s="2">
        <f>SUMIFS(Import!CD$2:CD$237,Import!$F$2:$F$237,$F22,Import!$G$2:$G$237,$G22)</f>
        <v>0</v>
      </c>
      <c r="CE22" s="2">
        <f>SUMIFS(Import!CE$2:CE$237,Import!$F$2:$F$237,$F22,Import!$G$2:$G$237,$G22)</f>
        <v>0</v>
      </c>
      <c r="CF22" s="2">
        <f>SUMIFS(Import!CF$2:CF$237,Import!$F$2:$F$237,$F22,Import!$G$2:$G$237,$G22)</f>
        <v>0</v>
      </c>
      <c r="CG22" s="2">
        <f>SUMIFS(Import!CG$2:CG$237,Import!$F$2:$F$237,$F22,Import!$G$2:$G$237,$G22)</f>
        <v>0</v>
      </c>
      <c r="CH22" s="2">
        <f t="shared" ref="CH22:CJ41" si="20">VLOOKUP($C22,Import_Donnees,COLUMN()-2,FALSE)</f>
        <v>0</v>
      </c>
      <c r="CI22" s="2">
        <f t="shared" si="20"/>
        <v>0</v>
      </c>
      <c r="CJ22" s="2">
        <f t="shared" si="20"/>
        <v>0</v>
      </c>
      <c r="CK22" s="2">
        <f>SUMIFS(Import!CK$2:CK$237,Import!$F$2:$F$237,$F22,Import!$G$2:$G$237,$G22)</f>
        <v>0</v>
      </c>
      <c r="CL22" s="2">
        <f>SUMIFS(Import!CL$2:CL$237,Import!$F$2:$F$237,$F22,Import!$G$2:$G$237,$G22)</f>
        <v>0</v>
      </c>
      <c r="CM22" s="2">
        <f>SUMIFS(Import!CM$2:CM$237,Import!$F$2:$F$237,$F22,Import!$G$2:$G$237,$G22)</f>
        <v>0</v>
      </c>
      <c r="CN22" s="2">
        <f>SUMIFS(Import!CN$2:CN$237,Import!$F$2:$F$237,$F22,Import!$G$2:$G$237,$G22)</f>
        <v>0</v>
      </c>
      <c r="CO22" s="3">
        <f t="shared" ref="CO22:CQ41" si="21">VLOOKUP($C22,Import_Donnees,COLUMN()-2,FALSE)</f>
        <v>0</v>
      </c>
      <c r="CP22" s="3">
        <f t="shared" si="21"/>
        <v>0</v>
      </c>
      <c r="CQ22" s="3">
        <f t="shared" si="21"/>
        <v>0</v>
      </c>
      <c r="CR22" s="2">
        <f>SUMIFS(Import!CR$2:CR$237,Import!$F$2:$F$237,$F22,Import!$G$2:$G$237,$G22)</f>
        <v>0</v>
      </c>
      <c r="CS22" s="2">
        <f>SUMIFS(Import!CS$2:CS$237,Import!$F$2:$F$237,$F22,Import!$G$2:$G$237,$G22)</f>
        <v>0</v>
      </c>
      <c r="CT22" s="2">
        <f>SUMIFS(Import!CT$2:CT$237,Import!$F$2:$F$237,$F22,Import!$G$2:$G$237,$G22)</f>
        <v>0</v>
      </c>
    </row>
    <row r="23" spans="1:98">
      <c r="A23" s="2" t="s">
        <v>38</v>
      </c>
      <c r="B23" s="2" t="s">
        <v>39</v>
      </c>
      <c r="C23" s="2">
        <v>3</v>
      </c>
      <c r="D23" s="2" t="s">
        <v>44</v>
      </c>
      <c r="E23" s="2">
        <v>15</v>
      </c>
      <c r="F23" s="2" t="s">
        <v>46</v>
      </c>
      <c r="G23" s="2">
        <v>6</v>
      </c>
      <c r="H23" s="2">
        <f>IF(SUMIFS(Import!H$2:H$237,Import!$F$2:$F$237,$F23,Import!$G$2:$G$237,$G23)=0,Data_T1!$H23,SUMIFS(Import!H$2:H$237,Import!$F$2:$F$237,$F23,Import!$G$2:$G$237,$G23))</f>
        <v>1129</v>
      </c>
      <c r="I23" s="2">
        <f>SUMIFS(Import!I$2:I$237,Import!$F$2:$F$237,$F23,Import!$G$2:$G$237,$G23)</f>
        <v>799</v>
      </c>
      <c r="J23" s="2">
        <f>SUMIFS(Import!J$2:J$237,Import!$F$2:$F$237,$F23,Import!$G$2:$G$237,$G23)</f>
        <v>70.77</v>
      </c>
      <c r="K23" s="2">
        <f>SUMIFS(Import!K$2:K$237,Import!$F$2:$F$237,$F23,Import!$G$2:$G$237,$G23)</f>
        <v>330</v>
      </c>
      <c r="L23" s="2">
        <f>SUMIFS(Import!L$2:L$237,Import!$F$2:$F$237,$F23,Import!$G$2:$G$237,$G23)</f>
        <v>29.23</v>
      </c>
      <c r="M23" s="2">
        <f>SUMIFS(Import!M$2:M$237,Import!$F$2:$F$237,$F23,Import!$G$2:$G$237,$G23)</f>
        <v>3</v>
      </c>
      <c r="N23" s="2">
        <f>SUMIFS(Import!N$2:N$237,Import!$F$2:$F$237,$F23,Import!$G$2:$G$237,$G23)</f>
        <v>0.27</v>
      </c>
      <c r="O23" s="2">
        <f>SUMIFS(Import!O$2:O$237,Import!$F$2:$F$237,$F23,Import!$G$2:$G$237,$G23)</f>
        <v>0.91</v>
      </c>
      <c r="P23" s="2">
        <f>SUMIFS(Import!P$2:P$237,Import!$F$2:$F$237,$F23,Import!$G$2:$G$237,$G23)</f>
        <v>1</v>
      </c>
      <c r="Q23" s="2">
        <f>SUMIFS(Import!Q$2:Q$237,Import!$F$2:$F$237,$F23,Import!$G$2:$G$237,$G23)</f>
        <v>0.09</v>
      </c>
      <c r="R23" s="2">
        <f>SUMIFS(Import!R$2:R$237,Import!$F$2:$F$237,$F23,Import!$G$2:$G$237,$G23)</f>
        <v>0.3</v>
      </c>
      <c r="S23" s="2">
        <f>SUMIFS(Import!S$2:S$237,Import!$F$2:$F$237,$F23,Import!$G$2:$G$237,$G23)</f>
        <v>326</v>
      </c>
      <c r="T23" s="2">
        <f>SUMIFS(Import!T$2:T$237,Import!$F$2:$F$237,$F23,Import!$G$2:$G$237,$G23)</f>
        <v>28.88</v>
      </c>
      <c r="U23" s="2">
        <f>SUMIFS(Import!U$2:U$237,Import!$F$2:$F$237,$F23,Import!$G$2:$G$237,$G23)</f>
        <v>98.79</v>
      </c>
      <c r="V23" s="2">
        <f>SUMIFS(Import!V$2:V$237,Import!$F$2:$F$237,$F23,Import!$G$2:$G$237,$G23)</f>
        <v>1</v>
      </c>
      <c r="W23" s="2" t="str">
        <f t="shared" si="11"/>
        <v>M</v>
      </c>
      <c r="X23" s="2" t="str">
        <f t="shared" si="11"/>
        <v>HOWELL</v>
      </c>
      <c r="Y23" s="2" t="str">
        <f t="shared" si="11"/>
        <v>Patrick</v>
      </c>
      <c r="Z23" s="2">
        <f>SUMIFS(Import!Z$2:Z$237,Import!$F$2:$F$237,$F23,Import!$G$2:$G$237,$G23)</f>
        <v>63</v>
      </c>
      <c r="AA23" s="2">
        <f>SUMIFS(Import!AA$2:AA$237,Import!$F$2:$F$237,$F23,Import!$G$2:$G$237,$G23)</f>
        <v>5.58</v>
      </c>
      <c r="AB23" s="2">
        <f>SUMIFS(Import!AB$2:AB$237,Import!$F$2:$F$237,$F23,Import!$G$2:$G$237,$G23)</f>
        <v>19.329999999999998</v>
      </c>
      <c r="AC23" s="2">
        <f>SUMIFS(Import!AC$2:AC$237,Import!$F$2:$F$237,$F23,Import!$G$2:$G$237,$G23)</f>
        <v>2</v>
      </c>
      <c r="AD23" s="2" t="str">
        <f t="shared" si="12"/>
        <v>F</v>
      </c>
      <c r="AE23" s="2" t="str">
        <f t="shared" si="12"/>
        <v>MARA</v>
      </c>
      <c r="AF23" s="2" t="str">
        <f t="shared" si="12"/>
        <v>Astride</v>
      </c>
      <c r="AG23" s="2">
        <f>SUMIFS(Import!AG$2:AG$237,Import!$F$2:$F$237,$F23,Import!$G$2:$G$237,$G23)</f>
        <v>6</v>
      </c>
      <c r="AH23" s="2">
        <f>SUMIFS(Import!AH$2:AH$237,Import!$F$2:$F$237,$F23,Import!$G$2:$G$237,$G23)</f>
        <v>0.53</v>
      </c>
      <c r="AI23" s="2">
        <f>SUMIFS(Import!AI$2:AI$237,Import!$F$2:$F$237,$F23,Import!$G$2:$G$237,$G23)</f>
        <v>1.84</v>
      </c>
      <c r="AJ23" s="2">
        <f>SUMIFS(Import!AJ$2:AJ$237,Import!$F$2:$F$237,$F23,Import!$G$2:$G$237,$G23)</f>
        <v>3</v>
      </c>
      <c r="AK23" s="2" t="str">
        <f t="shared" si="13"/>
        <v>M</v>
      </c>
      <c r="AL23" s="2" t="str">
        <f t="shared" si="13"/>
        <v>LANTEIRES</v>
      </c>
      <c r="AM23" s="2" t="str">
        <f t="shared" si="13"/>
        <v>Teiva</v>
      </c>
      <c r="AN23" s="2">
        <f>SUMIFS(Import!AN$2:AN$237,Import!$F$2:$F$237,$F23,Import!$G$2:$G$237,$G23)</f>
        <v>6</v>
      </c>
      <c r="AO23" s="2">
        <f>SUMIFS(Import!AO$2:AO$237,Import!$F$2:$F$237,$F23,Import!$G$2:$G$237,$G23)</f>
        <v>0.53</v>
      </c>
      <c r="AP23" s="2">
        <f>SUMIFS(Import!AP$2:AP$237,Import!$F$2:$F$237,$F23,Import!$G$2:$G$237,$G23)</f>
        <v>1.84</v>
      </c>
      <c r="AQ23" s="2">
        <f>SUMIFS(Import!AQ$2:AQ$237,Import!$F$2:$F$237,$F23,Import!$G$2:$G$237,$G23)</f>
        <v>4</v>
      </c>
      <c r="AR23" s="2" t="str">
        <f t="shared" si="14"/>
        <v>F</v>
      </c>
      <c r="AS23" s="2" t="str">
        <f t="shared" si="14"/>
        <v>ATGER</v>
      </c>
      <c r="AT23" s="2" t="str">
        <f t="shared" si="14"/>
        <v>Corinne</v>
      </c>
      <c r="AU23" s="2">
        <f>SUMIFS(Import!AU$2:AU$237,Import!$F$2:$F$237,$F23,Import!$G$2:$G$237,$G23)</f>
        <v>10</v>
      </c>
      <c r="AV23" s="2">
        <f>SUMIFS(Import!AV$2:AV$237,Import!$F$2:$F$237,$F23,Import!$G$2:$G$237,$G23)</f>
        <v>0.89</v>
      </c>
      <c r="AW23" s="2">
        <f>SUMIFS(Import!AW$2:AW$237,Import!$F$2:$F$237,$F23,Import!$G$2:$G$237,$G23)</f>
        <v>3.07</v>
      </c>
      <c r="AX23" s="2">
        <f>SUMIFS(Import!AX$2:AX$237,Import!$F$2:$F$237,$F23,Import!$G$2:$G$237,$G23)</f>
        <v>5</v>
      </c>
      <c r="AY23" s="2" t="str">
        <f t="shared" si="15"/>
        <v>M</v>
      </c>
      <c r="AZ23" s="2" t="str">
        <f t="shared" si="15"/>
        <v>BROTHERSON</v>
      </c>
      <c r="BA23" s="2" t="str">
        <f t="shared" si="15"/>
        <v>Moetai, Charles</v>
      </c>
      <c r="BB23" s="2">
        <f>SUMIFS(Import!BB$2:BB$237,Import!$F$2:$F$237,$F23,Import!$G$2:$G$237,$G23)</f>
        <v>159</v>
      </c>
      <c r="BC23" s="2">
        <f>SUMIFS(Import!BC$2:BC$237,Import!$F$2:$F$237,$F23,Import!$G$2:$G$237,$G23)</f>
        <v>14.08</v>
      </c>
      <c r="BD23" s="2">
        <f>SUMIFS(Import!BD$2:BD$237,Import!$F$2:$F$237,$F23,Import!$G$2:$G$237,$G23)</f>
        <v>48.77</v>
      </c>
      <c r="BE23" s="2">
        <f>SUMIFS(Import!BE$2:BE$237,Import!$F$2:$F$237,$F23,Import!$G$2:$G$237,$G23)</f>
        <v>6</v>
      </c>
      <c r="BF23" s="2" t="str">
        <f t="shared" si="16"/>
        <v>M</v>
      </c>
      <c r="BG23" s="2" t="str">
        <f t="shared" si="16"/>
        <v>DUBOIS</v>
      </c>
      <c r="BH23" s="2" t="str">
        <f t="shared" si="16"/>
        <v>Vincent</v>
      </c>
      <c r="BI23" s="2">
        <f>SUMIFS(Import!BI$2:BI$237,Import!$F$2:$F$237,$F23,Import!$G$2:$G$237,$G23)</f>
        <v>68</v>
      </c>
      <c r="BJ23" s="2">
        <f>SUMIFS(Import!BJ$2:BJ$237,Import!$F$2:$F$237,$F23,Import!$G$2:$G$237,$G23)</f>
        <v>6.02</v>
      </c>
      <c r="BK23" s="2">
        <f>SUMIFS(Import!BK$2:BK$237,Import!$F$2:$F$237,$F23,Import!$G$2:$G$237,$G23)</f>
        <v>20.86</v>
      </c>
      <c r="BL23" s="2">
        <f>SUMIFS(Import!BL$2:BL$237,Import!$F$2:$F$237,$F23,Import!$G$2:$G$237,$G23)</f>
        <v>7</v>
      </c>
      <c r="BM23" s="2" t="str">
        <f t="shared" si="17"/>
        <v>M</v>
      </c>
      <c r="BN23" s="2" t="str">
        <f t="shared" si="17"/>
        <v>ROI</v>
      </c>
      <c r="BO23" s="2" t="str">
        <f t="shared" si="17"/>
        <v>Albert</v>
      </c>
      <c r="BP23" s="2">
        <f>SUMIFS(Import!BP$2:BP$237,Import!$F$2:$F$237,$F23,Import!$G$2:$G$237,$G23)</f>
        <v>11</v>
      </c>
      <c r="BQ23" s="2">
        <f>SUMIFS(Import!BQ$2:BQ$237,Import!$F$2:$F$237,$F23,Import!$G$2:$G$237,$G23)</f>
        <v>0.97</v>
      </c>
      <c r="BR23" s="2">
        <f>SUMIFS(Import!BR$2:BR$237,Import!$F$2:$F$237,$F23,Import!$G$2:$G$237,$G23)</f>
        <v>3.37</v>
      </c>
      <c r="BS23" s="2">
        <f>SUMIFS(Import!BS$2:BS$237,Import!$F$2:$F$237,$F23,Import!$G$2:$G$237,$G23)</f>
        <v>8</v>
      </c>
      <c r="BT23" s="2" t="str">
        <f t="shared" si="18"/>
        <v>F</v>
      </c>
      <c r="BU23" s="2" t="str">
        <f t="shared" si="18"/>
        <v>TIXIER</v>
      </c>
      <c r="BV23" s="2" t="str">
        <f t="shared" si="18"/>
        <v>Dominique</v>
      </c>
      <c r="BW23" s="2">
        <f>SUMIFS(Import!BW$2:BW$237,Import!$F$2:$F$237,$F23,Import!$G$2:$G$237,$G23)</f>
        <v>3</v>
      </c>
      <c r="BX23" s="2">
        <f>SUMIFS(Import!BX$2:BX$237,Import!$F$2:$F$237,$F23,Import!$G$2:$G$237,$G23)</f>
        <v>0.27</v>
      </c>
      <c r="BY23" s="2">
        <f>SUMIFS(Import!BY$2:BY$237,Import!$F$2:$F$237,$F23,Import!$G$2:$G$237,$G23)</f>
        <v>0.92</v>
      </c>
      <c r="BZ23" s="2">
        <f>SUMIFS(Import!BZ$2:BZ$237,Import!$F$2:$F$237,$F23,Import!$G$2:$G$237,$G23)</f>
        <v>0</v>
      </c>
      <c r="CA23" s="2">
        <f t="shared" si="19"/>
        <v>0</v>
      </c>
      <c r="CB23" s="2">
        <f t="shared" si="19"/>
        <v>0</v>
      </c>
      <c r="CC23" s="2">
        <f t="shared" si="19"/>
        <v>0</v>
      </c>
      <c r="CD23" s="2">
        <f>SUMIFS(Import!CD$2:CD$237,Import!$F$2:$F$237,$F23,Import!$G$2:$G$237,$G23)</f>
        <v>0</v>
      </c>
      <c r="CE23" s="2">
        <f>SUMIFS(Import!CE$2:CE$237,Import!$F$2:$F$237,$F23,Import!$G$2:$G$237,$G23)</f>
        <v>0</v>
      </c>
      <c r="CF23" s="2">
        <f>SUMIFS(Import!CF$2:CF$237,Import!$F$2:$F$237,$F23,Import!$G$2:$G$237,$G23)</f>
        <v>0</v>
      </c>
      <c r="CG23" s="2">
        <f>SUMIFS(Import!CG$2:CG$237,Import!$F$2:$F$237,$F23,Import!$G$2:$G$237,$G23)</f>
        <v>0</v>
      </c>
      <c r="CH23" s="2">
        <f t="shared" si="20"/>
        <v>0</v>
      </c>
      <c r="CI23" s="2">
        <f t="shared" si="20"/>
        <v>0</v>
      </c>
      <c r="CJ23" s="2">
        <f t="shared" si="20"/>
        <v>0</v>
      </c>
      <c r="CK23" s="2">
        <f>SUMIFS(Import!CK$2:CK$237,Import!$F$2:$F$237,$F23,Import!$G$2:$G$237,$G23)</f>
        <v>0</v>
      </c>
      <c r="CL23" s="2">
        <f>SUMIFS(Import!CL$2:CL$237,Import!$F$2:$F$237,$F23,Import!$G$2:$G$237,$G23)</f>
        <v>0</v>
      </c>
      <c r="CM23" s="2">
        <f>SUMIFS(Import!CM$2:CM$237,Import!$F$2:$F$237,$F23,Import!$G$2:$G$237,$G23)</f>
        <v>0</v>
      </c>
      <c r="CN23" s="2">
        <f>SUMIFS(Import!CN$2:CN$237,Import!$F$2:$F$237,$F23,Import!$G$2:$G$237,$G23)</f>
        <v>0</v>
      </c>
      <c r="CO23" s="3">
        <f t="shared" si="21"/>
        <v>0</v>
      </c>
      <c r="CP23" s="3">
        <f t="shared" si="21"/>
        <v>0</v>
      </c>
      <c r="CQ23" s="3">
        <f t="shared" si="21"/>
        <v>0</v>
      </c>
      <c r="CR23" s="2">
        <f>SUMIFS(Import!CR$2:CR$237,Import!$F$2:$F$237,$F23,Import!$G$2:$G$237,$G23)</f>
        <v>0</v>
      </c>
      <c r="CS23" s="2">
        <f>SUMIFS(Import!CS$2:CS$237,Import!$F$2:$F$237,$F23,Import!$G$2:$G$237,$G23)</f>
        <v>0</v>
      </c>
      <c r="CT23" s="2">
        <f>SUMIFS(Import!CT$2:CT$237,Import!$F$2:$F$237,$F23,Import!$G$2:$G$237,$G23)</f>
        <v>0</v>
      </c>
    </row>
    <row r="24" spans="1:98">
      <c r="A24" s="2" t="s">
        <v>38</v>
      </c>
      <c r="B24" s="2" t="s">
        <v>39</v>
      </c>
      <c r="C24" s="2">
        <v>3</v>
      </c>
      <c r="D24" s="2" t="s">
        <v>44</v>
      </c>
      <c r="E24" s="2">
        <v>15</v>
      </c>
      <c r="F24" s="2" t="s">
        <v>46</v>
      </c>
      <c r="G24" s="2">
        <v>7</v>
      </c>
      <c r="H24" s="2">
        <f>IF(SUMIFS(Import!H$2:H$237,Import!$F$2:$F$237,$F24,Import!$G$2:$G$237,$G24)=0,Data_T1!$H24,SUMIFS(Import!H$2:H$237,Import!$F$2:$F$237,$F24,Import!$G$2:$G$237,$G24))</f>
        <v>1052</v>
      </c>
      <c r="I24" s="2">
        <f>SUMIFS(Import!I$2:I$237,Import!$F$2:$F$237,$F24,Import!$G$2:$G$237,$G24)</f>
        <v>689</v>
      </c>
      <c r="J24" s="2">
        <f>SUMIFS(Import!J$2:J$237,Import!$F$2:$F$237,$F24,Import!$G$2:$G$237,$G24)</f>
        <v>65.489999999999995</v>
      </c>
      <c r="K24" s="2">
        <f>SUMIFS(Import!K$2:K$237,Import!$F$2:$F$237,$F24,Import!$G$2:$G$237,$G24)</f>
        <v>363</v>
      </c>
      <c r="L24" s="2">
        <f>SUMIFS(Import!L$2:L$237,Import!$F$2:$F$237,$F24,Import!$G$2:$G$237,$G24)</f>
        <v>34.51</v>
      </c>
      <c r="M24" s="2">
        <f>SUMIFS(Import!M$2:M$237,Import!$F$2:$F$237,$F24,Import!$G$2:$G$237,$G24)</f>
        <v>2</v>
      </c>
      <c r="N24" s="2">
        <f>SUMIFS(Import!N$2:N$237,Import!$F$2:$F$237,$F24,Import!$G$2:$G$237,$G24)</f>
        <v>0.19</v>
      </c>
      <c r="O24" s="2">
        <f>SUMIFS(Import!O$2:O$237,Import!$F$2:$F$237,$F24,Import!$G$2:$G$237,$G24)</f>
        <v>0.55000000000000004</v>
      </c>
      <c r="P24" s="2">
        <f>SUMIFS(Import!P$2:P$237,Import!$F$2:$F$237,$F24,Import!$G$2:$G$237,$G24)</f>
        <v>2</v>
      </c>
      <c r="Q24" s="2">
        <f>SUMIFS(Import!Q$2:Q$237,Import!$F$2:$F$237,$F24,Import!$G$2:$G$237,$G24)</f>
        <v>0.19</v>
      </c>
      <c r="R24" s="2">
        <f>SUMIFS(Import!R$2:R$237,Import!$F$2:$F$237,$F24,Import!$G$2:$G$237,$G24)</f>
        <v>0.55000000000000004</v>
      </c>
      <c r="S24" s="2">
        <f>SUMIFS(Import!S$2:S$237,Import!$F$2:$F$237,$F24,Import!$G$2:$G$237,$G24)</f>
        <v>359</v>
      </c>
      <c r="T24" s="2">
        <f>SUMIFS(Import!T$2:T$237,Import!$F$2:$F$237,$F24,Import!$G$2:$G$237,$G24)</f>
        <v>34.130000000000003</v>
      </c>
      <c r="U24" s="2">
        <f>SUMIFS(Import!U$2:U$237,Import!$F$2:$F$237,$F24,Import!$G$2:$G$237,$G24)</f>
        <v>98.9</v>
      </c>
      <c r="V24" s="2">
        <f>SUMIFS(Import!V$2:V$237,Import!$F$2:$F$237,$F24,Import!$G$2:$G$237,$G24)</f>
        <v>1</v>
      </c>
      <c r="W24" s="2" t="str">
        <f t="shared" si="11"/>
        <v>M</v>
      </c>
      <c r="X24" s="2" t="str">
        <f t="shared" si="11"/>
        <v>HOWELL</v>
      </c>
      <c r="Y24" s="2" t="str">
        <f t="shared" si="11"/>
        <v>Patrick</v>
      </c>
      <c r="Z24" s="2">
        <f>SUMIFS(Import!Z$2:Z$237,Import!$F$2:$F$237,$F24,Import!$G$2:$G$237,$G24)</f>
        <v>57</v>
      </c>
      <c r="AA24" s="2">
        <f>SUMIFS(Import!AA$2:AA$237,Import!$F$2:$F$237,$F24,Import!$G$2:$G$237,$G24)</f>
        <v>5.42</v>
      </c>
      <c r="AB24" s="2">
        <f>SUMIFS(Import!AB$2:AB$237,Import!$F$2:$F$237,$F24,Import!$G$2:$G$237,$G24)</f>
        <v>15.88</v>
      </c>
      <c r="AC24" s="2">
        <f>SUMIFS(Import!AC$2:AC$237,Import!$F$2:$F$237,$F24,Import!$G$2:$G$237,$G24)</f>
        <v>2</v>
      </c>
      <c r="AD24" s="2" t="str">
        <f t="shared" si="12"/>
        <v>F</v>
      </c>
      <c r="AE24" s="2" t="str">
        <f t="shared" si="12"/>
        <v>MARA</v>
      </c>
      <c r="AF24" s="2" t="str">
        <f t="shared" si="12"/>
        <v>Astride</v>
      </c>
      <c r="AG24" s="2">
        <f>SUMIFS(Import!AG$2:AG$237,Import!$F$2:$F$237,$F24,Import!$G$2:$G$237,$G24)</f>
        <v>4</v>
      </c>
      <c r="AH24" s="2">
        <f>SUMIFS(Import!AH$2:AH$237,Import!$F$2:$F$237,$F24,Import!$G$2:$G$237,$G24)</f>
        <v>0.38</v>
      </c>
      <c r="AI24" s="2">
        <f>SUMIFS(Import!AI$2:AI$237,Import!$F$2:$F$237,$F24,Import!$G$2:$G$237,$G24)</f>
        <v>1.1100000000000001</v>
      </c>
      <c r="AJ24" s="2">
        <f>SUMIFS(Import!AJ$2:AJ$237,Import!$F$2:$F$237,$F24,Import!$G$2:$G$237,$G24)</f>
        <v>3</v>
      </c>
      <c r="AK24" s="2" t="str">
        <f t="shared" si="13"/>
        <v>M</v>
      </c>
      <c r="AL24" s="2" t="str">
        <f t="shared" si="13"/>
        <v>LANTEIRES</v>
      </c>
      <c r="AM24" s="2" t="str">
        <f t="shared" si="13"/>
        <v>Teiva</v>
      </c>
      <c r="AN24" s="2">
        <f>SUMIFS(Import!AN$2:AN$237,Import!$F$2:$F$237,$F24,Import!$G$2:$G$237,$G24)</f>
        <v>0</v>
      </c>
      <c r="AO24" s="2">
        <f>SUMIFS(Import!AO$2:AO$237,Import!$F$2:$F$237,$F24,Import!$G$2:$G$237,$G24)</f>
        <v>0</v>
      </c>
      <c r="AP24" s="2">
        <f>SUMIFS(Import!AP$2:AP$237,Import!$F$2:$F$237,$F24,Import!$G$2:$G$237,$G24)</f>
        <v>0</v>
      </c>
      <c r="AQ24" s="2">
        <f>SUMIFS(Import!AQ$2:AQ$237,Import!$F$2:$F$237,$F24,Import!$G$2:$G$237,$G24)</f>
        <v>4</v>
      </c>
      <c r="AR24" s="2" t="str">
        <f t="shared" si="14"/>
        <v>F</v>
      </c>
      <c r="AS24" s="2" t="str">
        <f t="shared" si="14"/>
        <v>ATGER</v>
      </c>
      <c r="AT24" s="2" t="str">
        <f t="shared" si="14"/>
        <v>Corinne</v>
      </c>
      <c r="AU24" s="2">
        <f>SUMIFS(Import!AU$2:AU$237,Import!$F$2:$F$237,$F24,Import!$G$2:$G$237,$G24)</f>
        <v>3</v>
      </c>
      <c r="AV24" s="2">
        <f>SUMIFS(Import!AV$2:AV$237,Import!$F$2:$F$237,$F24,Import!$G$2:$G$237,$G24)</f>
        <v>0.28999999999999998</v>
      </c>
      <c r="AW24" s="2">
        <f>SUMIFS(Import!AW$2:AW$237,Import!$F$2:$F$237,$F24,Import!$G$2:$G$237,$G24)</f>
        <v>0.84</v>
      </c>
      <c r="AX24" s="2">
        <f>SUMIFS(Import!AX$2:AX$237,Import!$F$2:$F$237,$F24,Import!$G$2:$G$237,$G24)</f>
        <v>5</v>
      </c>
      <c r="AY24" s="2" t="str">
        <f t="shared" si="15"/>
        <v>M</v>
      </c>
      <c r="AZ24" s="2" t="str">
        <f t="shared" si="15"/>
        <v>BROTHERSON</v>
      </c>
      <c r="BA24" s="2" t="str">
        <f t="shared" si="15"/>
        <v>Moetai, Charles</v>
      </c>
      <c r="BB24" s="2">
        <f>SUMIFS(Import!BB$2:BB$237,Import!$F$2:$F$237,$F24,Import!$G$2:$G$237,$G24)</f>
        <v>228</v>
      </c>
      <c r="BC24" s="2">
        <f>SUMIFS(Import!BC$2:BC$237,Import!$F$2:$F$237,$F24,Import!$G$2:$G$237,$G24)</f>
        <v>21.67</v>
      </c>
      <c r="BD24" s="2">
        <f>SUMIFS(Import!BD$2:BD$237,Import!$F$2:$F$237,$F24,Import!$G$2:$G$237,$G24)</f>
        <v>63.51</v>
      </c>
      <c r="BE24" s="2">
        <f>SUMIFS(Import!BE$2:BE$237,Import!$F$2:$F$237,$F24,Import!$G$2:$G$237,$G24)</f>
        <v>6</v>
      </c>
      <c r="BF24" s="2" t="str">
        <f t="shared" si="16"/>
        <v>M</v>
      </c>
      <c r="BG24" s="2" t="str">
        <f t="shared" si="16"/>
        <v>DUBOIS</v>
      </c>
      <c r="BH24" s="2" t="str">
        <f t="shared" si="16"/>
        <v>Vincent</v>
      </c>
      <c r="BI24" s="2">
        <f>SUMIFS(Import!BI$2:BI$237,Import!$F$2:$F$237,$F24,Import!$G$2:$G$237,$G24)</f>
        <v>58</v>
      </c>
      <c r="BJ24" s="2">
        <f>SUMIFS(Import!BJ$2:BJ$237,Import!$F$2:$F$237,$F24,Import!$G$2:$G$237,$G24)</f>
        <v>5.51</v>
      </c>
      <c r="BK24" s="2">
        <f>SUMIFS(Import!BK$2:BK$237,Import!$F$2:$F$237,$F24,Import!$G$2:$G$237,$G24)</f>
        <v>16.16</v>
      </c>
      <c r="BL24" s="2">
        <f>SUMIFS(Import!BL$2:BL$237,Import!$F$2:$F$237,$F24,Import!$G$2:$G$237,$G24)</f>
        <v>7</v>
      </c>
      <c r="BM24" s="2" t="str">
        <f t="shared" si="17"/>
        <v>M</v>
      </c>
      <c r="BN24" s="2" t="str">
        <f t="shared" si="17"/>
        <v>ROI</v>
      </c>
      <c r="BO24" s="2" t="str">
        <f t="shared" si="17"/>
        <v>Albert</v>
      </c>
      <c r="BP24" s="2">
        <f>SUMIFS(Import!BP$2:BP$237,Import!$F$2:$F$237,$F24,Import!$G$2:$G$237,$G24)</f>
        <v>8</v>
      </c>
      <c r="BQ24" s="2">
        <f>SUMIFS(Import!BQ$2:BQ$237,Import!$F$2:$F$237,$F24,Import!$G$2:$G$237,$G24)</f>
        <v>0.76</v>
      </c>
      <c r="BR24" s="2">
        <f>SUMIFS(Import!BR$2:BR$237,Import!$F$2:$F$237,$F24,Import!$G$2:$G$237,$G24)</f>
        <v>2.23</v>
      </c>
      <c r="BS24" s="2">
        <f>SUMIFS(Import!BS$2:BS$237,Import!$F$2:$F$237,$F24,Import!$G$2:$G$237,$G24)</f>
        <v>8</v>
      </c>
      <c r="BT24" s="2" t="str">
        <f t="shared" si="18"/>
        <v>F</v>
      </c>
      <c r="BU24" s="2" t="str">
        <f t="shared" si="18"/>
        <v>TIXIER</v>
      </c>
      <c r="BV24" s="2" t="str">
        <f t="shared" si="18"/>
        <v>Dominique</v>
      </c>
      <c r="BW24" s="2">
        <f>SUMIFS(Import!BW$2:BW$237,Import!$F$2:$F$237,$F24,Import!$G$2:$G$237,$G24)</f>
        <v>1</v>
      </c>
      <c r="BX24" s="2">
        <f>SUMIFS(Import!BX$2:BX$237,Import!$F$2:$F$237,$F24,Import!$G$2:$G$237,$G24)</f>
        <v>0.1</v>
      </c>
      <c r="BY24" s="2">
        <f>SUMIFS(Import!BY$2:BY$237,Import!$F$2:$F$237,$F24,Import!$G$2:$G$237,$G24)</f>
        <v>0.28000000000000003</v>
      </c>
      <c r="BZ24" s="2">
        <f>SUMIFS(Import!BZ$2:BZ$237,Import!$F$2:$F$237,$F24,Import!$G$2:$G$237,$G24)</f>
        <v>0</v>
      </c>
      <c r="CA24" s="2">
        <f t="shared" si="19"/>
        <v>0</v>
      </c>
      <c r="CB24" s="2">
        <f t="shared" si="19"/>
        <v>0</v>
      </c>
      <c r="CC24" s="2">
        <f t="shared" si="19"/>
        <v>0</v>
      </c>
      <c r="CD24" s="2">
        <f>SUMIFS(Import!CD$2:CD$237,Import!$F$2:$F$237,$F24,Import!$G$2:$G$237,$G24)</f>
        <v>0</v>
      </c>
      <c r="CE24" s="2">
        <f>SUMIFS(Import!CE$2:CE$237,Import!$F$2:$F$237,$F24,Import!$G$2:$G$237,$G24)</f>
        <v>0</v>
      </c>
      <c r="CF24" s="2">
        <f>SUMIFS(Import!CF$2:CF$237,Import!$F$2:$F$237,$F24,Import!$G$2:$G$237,$G24)</f>
        <v>0</v>
      </c>
      <c r="CG24" s="2">
        <f>SUMIFS(Import!CG$2:CG$237,Import!$F$2:$F$237,$F24,Import!$G$2:$G$237,$G24)</f>
        <v>0</v>
      </c>
      <c r="CH24" s="2">
        <f t="shared" si="20"/>
        <v>0</v>
      </c>
      <c r="CI24" s="2">
        <f t="shared" si="20"/>
        <v>0</v>
      </c>
      <c r="CJ24" s="2">
        <f t="shared" si="20"/>
        <v>0</v>
      </c>
      <c r="CK24" s="2">
        <f>SUMIFS(Import!CK$2:CK$237,Import!$F$2:$F$237,$F24,Import!$G$2:$G$237,$G24)</f>
        <v>0</v>
      </c>
      <c r="CL24" s="2">
        <f>SUMIFS(Import!CL$2:CL$237,Import!$F$2:$F$237,$F24,Import!$G$2:$G$237,$G24)</f>
        <v>0</v>
      </c>
      <c r="CM24" s="2">
        <f>SUMIFS(Import!CM$2:CM$237,Import!$F$2:$F$237,$F24,Import!$G$2:$G$237,$G24)</f>
        <v>0</v>
      </c>
      <c r="CN24" s="2">
        <f>SUMIFS(Import!CN$2:CN$237,Import!$F$2:$F$237,$F24,Import!$G$2:$G$237,$G24)</f>
        <v>0</v>
      </c>
      <c r="CO24" s="3">
        <f t="shared" si="21"/>
        <v>0</v>
      </c>
      <c r="CP24" s="3">
        <f t="shared" si="21"/>
        <v>0</v>
      </c>
      <c r="CQ24" s="3">
        <f t="shared" si="21"/>
        <v>0</v>
      </c>
      <c r="CR24" s="2">
        <f>SUMIFS(Import!CR$2:CR$237,Import!$F$2:$F$237,$F24,Import!$G$2:$G$237,$G24)</f>
        <v>0</v>
      </c>
      <c r="CS24" s="2">
        <f>SUMIFS(Import!CS$2:CS$237,Import!$F$2:$F$237,$F24,Import!$G$2:$G$237,$G24)</f>
        <v>0</v>
      </c>
      <c r="CT24" s="2">
        <f>SUMIFS(Import!CT$2:CT$237,Import!$F$2:$F$237,$F24,Import!$G$2:$G$237,$G24)</f>
        <v>0</v>
      </c>
    </row>
    <row r="25" spans="1:98">
      <c r="A25" s="2" t="s">
        <v>38</v>
      </c>
      <c r="B25" s="2" t="s">
        <v>39</v>
      </c>
      <c r="C25" s="2">
        <v>3</v>
      </c>
      <c r="D25" s="2" t="s">
        <v>44</v>
      </c>
      <c r="E25" s="2">
        <v>15</v>
      </c>
      <c r="F25" s="2" t="s">
        <v>46</v>
      </c>
      <c r="G25" s="2">
        <v>8</v>
      </c>
      <c r="H25" s="2">
        <f>IF(SUMIFS(Import!H$2:H$237,Import!$F$2:$F$237,$F25,Import!$G$2:$G$237,$G25)=0,Data_T1!$H25,SUMIFS(Import!H$2:H$237,Import!$F$2:$F$237,$F25,Import!$G$2:$G$237,$G25))</f>
        <v>1124</v>
      </c>
      <c r="I25" s="2">
        <f>SUMIFS(Import!I$2:I$237,Import!$F$2:$F$237,$F25,Import!$G$2:$G$237,$G25)</f>
        <v>675</v>
      </c>
      <c r="J25" s="2">
        <f>SUMIFS(Import!J$2:J$237,Import!$F$2:$F$237,$F25,Import!$G$2:$G$237,$G25)</f>
        <v>60.05</v>
      </c>
      <c r="K25" s="2">
        <f>SUMIFS(Import!K$2:K$237,Import!$F$2:$F$237,$F25,Import!$G$2:$G$237,$G25)</f>
        <v>449</v>
      </c>
      <c r="L25" s="2">
        <f>SUMIFS(Import!L$2:L$237,Import!$F$2:$F$237,$F25,Import!$G$2:$G$237,$G25)</f>
        <v>39.950000000000003</v>
      </c>
      <c r="M25" s="2">
        <f>SUMIFS(Import!M$2:M$237,Import!$F$2:$F$237,$F25,Import!$G$2:$G$237,$G25)</f>
        <v>12</v>
      </c>
      <c r="N25" s="2">
        <f>SUMIFS(Import!N$2:N$237,Import!$F$2:$F$237,$F25,Import!$G$2:$G$237,$G25)</f>
        <v>1.07</v>
      </c>
      <c r="O25" s="2">
        <f>SUMIFS(Import!O$2:O$237,Import!$F$2:$F$237,$F25,Import!$G$2:$G$237,$G25)</f>
        <v>2.67</v>
      </c>
      <c r="P25" s="2">
        <f>SUMIFS(Import!P$2:P$237,Import!$F$2:$F$237,$F25,Import!$G$2:$G$237,$G25)</f>
        <v>3</v>
      </c>
      <c r="Q25" s="2">
        <f>SUMIFS(Import!Q$2:Q$237,Import!$F$2:$F$237,$F25,Import!$G$2:$G$237,$G25)</f>
        <v>0.27</v>
      </c>
      <c r="R25" s="2">
        <f>SUMIFS(Import!R$2:R$237,Import!$F$2:$F$237,$F25,Import!$G$2:$G$237,$G25)</f>
        <v>0.67</v>
      </c>
      <c r="S25" s="2">
        <f>SUMIFS(Import!S$2:S$237,Import!$F$2:$F$237,$F25,Import!$G$2:$G$237,$G25)</f>
        <v>434</v>
      </c>
      <c r="T25" s="2">
        <f>SUMIFS(Import!T$2:T$237,Import!$F$2:$F$237,$F25,Import!$G$2:$G$237,$G25)</f>
        <v>38.61</v>
      </c>
      <c r="U25" s="2">
        <f>SUMIFS(Import!U$2:U$237,Import!$F$2:$F$237,$F25,Import!$G$2:$G$237,$G25)</f>
        <v>96.66</v>
      </c>
      <c r="V25" s="2">
        <f>SUMIFS(Import!V$2:V$237,Import!$F$2:$F$237,$F25,Import!$G$2:$G$237,$G25)</f>
        <v>1</v>
      </c>
      <c r="W25" s="2" t="str">
        <f t="shared" si="11"/>
        <v>M</v>
      </c>
      <c r="X25" s="2" t="str">
        <f t="shared" si="11"/>
        <v>HOWELL</v>
      </c>
      <c r="Y25" s="2" t="str">
        <f t="shared" si="11"/>
        <v>Patrick</v>
      </c>
      <c r="Z25" s="2">
        <f>SUMIFS(Import!Z$2:Z$237,Import!$F$2:$F$237,$F25,Import!$G$2:$G$237,$G25)</f>
        <v>57</v>
      </c>
      <c r="AA25" s="2">
        <f>SUMIFS(Import!AA$2:AA$237,Import!$F$2:$F$237,$F25,Import!$G$2:$G$237,$G25)</f>
        <v>5.07</v>
      </c>
      <c r="AB25" s="2">
        <f>SUMIFS(Import!AB$2:AB$237,Import!$F$2:$F$237,$F25,Import!$G$2:$G$237,$G25)</f>
        <v>13.13</v>
      </c>
      <c r="AC25" s="2">
        <f>SUMIFS(Import!AC$2:AC$237,Import!$F$2:$F$237,$F25,Import!$G$2:$G$237,$G25)</f>
        <v>2</v>
      </c>
      <c r="AD25" s="2" t="str">
        <f t="shared" si="12"/>
        <v>F</v>
      </c>
      <c r="AE25" s="2" t="str">
        <f t="shared" si="12"/>
        <v>MARA</v>
      </c>
      <c r="AF25" s="2" t="str">
        <f t="shared" si="12"/>
        <v>Astride</v>
      </c>
      <c r="AG25" s="2">
        <f>SUMIFS(Import!AG$2:AG$237,Import!$F$2:$F$237,$F25,Import!$G$2:$G$237,$G25)</f>
        <v>1</v>
      </c>
      <c r="AH25" s="2">
        <f>SUMIFS(Import!AH$2:AH$237,Import!$F$2:$F$237,$F25,Import!$G$2:$G$237,$G25)</f>
        <v>0.09</v>
      </c>
      <c r="AI25" s="2">
        <f>SUMIFS(Import!AI$2:AI$237,Import!$F$2:$F$237,$F25,Import!$G$2:$G$237,$G25)</f>
        <v>0.23</v>
      </c>
      <c r="AJ25" s="2">
        <f>SUMIFS(Import!AJ$2:AJ$237,Import!$F$2:$F$237,$F25,Import!$G$2:$G$237,$G25)</f>
        <v>3</v>
      </c>
      <c r="AK25" s="2" t="str">
        <f t="shared" si="13"/>
        <v>M</v>
      </c>
      <c r="AL25" s="2" t="str">
        <f t="shared" si="13"/>
        <v>LANTEIRES</v>
      </c>
      <c r="AM25" s="2" t="str">
        <f t="shared" si="13"/>
        <v>Teiva</v>
      </c>
      <c r="AN25" s="2">
        <f>SUMIFS(Import!AN$2:AN$237,Import!$F$2:$F$237,$F25,Import!$G$2:$G$237,$G25)</f>
        <v>2</v>
      </c>
      <c r="AO25" s="2">
        <f>SUMIFS(Import!AO$2:AO$237,Import!$F$2:$F$237,$F25,Import!$G$2:$G$237,$G25)</f>
        <v>0.18</v>
      </c>
      <c r="AP25" s="2">
        <f>SUMIFS(Import!AP$2:AP$237,Import!$F$2:$F$237,$F25,Import!$G$2:$G$237,$G25)</f>
        <v>0.46</v>
      </c>
      <c r="AQ25" s="2">
        <f>SUMIFS(Import!AQ$2:AQ$237,Import!$F$2:$F$237,$F25,Import!$G$2:$G$237,$G25)</f>
        <v>4</v>
      </c>
      <c r="AR25" s="2" t="str">
        <f t="shared" si="14"/>
        <v>F</v>
      </c>
      <c r="AS25" s="2" t="str">
        <f t="shared" si="14"/>
        <v>ATGER</v>
      </c>
      <c r="AT25" s="2" t="str">
        <f t="shared" si="14"/>
        <v>Corinne</v>
      </c>
      <c r="AU25" s="2">
        <f>SUMIFS(Import!AU$2:AU$237,Import!$F$2:$F$237,$F25,Import!$G$2:$G$237,$G25)</f>
        <v>1</v>
      </c>
      <c r="AV25" s="2">
        <f>SUMIFS(Import!AV$2:AV$237,Import!$F$2:$F$237,$F25,Import!$G$2:$G$237,$G25)</f>
        <v>0.09</v>
      </c>
      <c r="AW25" s="2">
        <f>SUMIFS(Import!AW$2:AW$237,Import!$F$2:$F$237,$F25,Import!$G$2:$G$237,$G25)</f>
        <v>0.23</v>
      </c>
      <c r="AX25" s="2">
        <f>SUMIFS(Import!AX$2:AX$237,Import!$F$2:$F$237,$F25,Import!$G$2:$G$237,$G25)</f>
        <v>5</v>
      </c>
      <c r="AY25" s="2" t="str">
        <f t="shared" si="15"/>
        <v>M</v>
      </c>
      <c r="AZ25" s="2" t="str">
        <f t="shared" si="15"/>
        <v>BROTHERSON</v>
      </c>
      <c r="BA25" s="2" t="str">
        <f t="shared" si="15"/>
        <v>Moetai, Charles</v>
      </c>
      <c r="BB25" s="2">
        <f>SUMIFS(Import!BB$2:BB$237,Import!$F$2:$F$237,$F25,Import!$G$2:$G$237,$G25)</f>
        <v>290</v>
      </c>
      <c r="BC25" s="2">
        <f>SUMIFS(Import!BC$2:BC$237,Import!$F$2:$F$237,$F25,Import!$G$2:$G$237,$G25)</f>
        <v>25.8</v>
      </c>
      <c r="BD25" s="2">
        <f>SUMIFS(Import!BD$2:BD$237,Import!$F$2:$F$237,$F25,Import!$G$2:$G$237,$G25)</f>
        <v>66.819999999999993</v>
      </c>
      <c r="BE25" s="2">
        <f>SUMIFS(Import!BE$2:BE$237,Import!$F$2:$F$237,$F25,Import!$G$2:$G$237,$G25)</f>
        <v>6</v>
      </c>
      <c r="BF25" s="2" t="str">
        <f t="shared" si="16"/>
        <v>M</v>
      </c>
      <c r="BG25" s="2" t="str">
        <f t="shared" si="16"/>
        <v>DUBOIS</v>
      </c>
      <c r="BH25" s="2" t="str">
        <f t="shared" si="16"/>
        <v>Vincent</v>
      </c>
      <c r="BI25" s="2">
        <f>SUMIFS(Import!BI$2:BI$237,Import!$F$2:$F$237,$F25,Import!$G$2:$G$237,$G25)</f>
        <v>75</v>
      </c>
      <c r="BJ25" s="2">
        <f>SUMIFS(Import!BJ$2:BJ$237,Import!$F$2:$F$237,$F25,Import!$G$2:$G$237,$G25)</f>
        <v>6.67</v>
      </c>
      <c r="BK25" s="2">
        <f>SUMIFS(Import!BK$2:BK$237,Import!$F$2:$F$237,$F25,Import!$G$2:$G$237,$G25)</f>
        <v>17.28</v>
      </c>
      <c r="BL25" s="2">
        <f>SUMIFS(Import!BL$2:BL$237,Import!$F$2:$F$237,$F25,Import!$G$2:$G$237,$G25)</f>
        <v>7</v>
      </c>
      <c r="BM25" s="2" t="str">
        <f t="shared" si="17"/>
        <v>M</v>
      </c>
      <c r="BN25" s="2" t="str">
        <f t="shared" si="17"/>
        <v>ROI</v>
      </c>
      <c r="BO25" s="2" t="str">
        <f t="shared" si="17"/>
        <v>Albert</v>
      </c>
      <c r="BP25" s="2">
        <f>SUMIFS(Import!BP$2:BP$237,Import!$F$2:$F$237,$F25,Import!$G$2:$G$237,$G25)</f>
        <v>7</v>
      </c>
      <c r="BQ25" s="2">
        <f>SUMIFS(Import!BQ$2:BQ$237,Import!$F$2:$F$237,$F25,Import!$G$2:$G$237,$G25)</f>
        <v>0.62</v>
      </c>
      <c r="BR25" s="2">
        <f>SUMIFS(Import!BR$2:BR$237,Import!$F$2:$F$237,$F25,Import!$G$2:$G$237,$G25)</f>
        <v>1.61</v>
      </c>
      <c r="BS25" s="2">
        <f>SUMIFS(Import!BS$2:BS$237,Import!$F$2:$F$237,$F25,Import!$G$2:$G$237,$G25)</f>
        <v>8</v>
      </c>
      <c r="BT25" s="2" t="str">
        <f t="shared" si="18"/>
        <v>F</v>
      </c>
      <c r="BU25" s="2" t="str">
        <f t="shared" si="18"/>
        <v>TIXIER</v>
      </c>
      <c r="BV25" s="2" t="str">
        <f t="shared" si="18"/>
        <v>Dominique</v>
      </c>
      <c r="BW25" s="2">
        <f>SUMIFS(Import!BW$2:BW$237,Import!$F$2:$F$237,$F25,Import!$G$2:$G$237,$G25)</f>
        <v>1</v>
      </c>
      <c r="BX25" s="2">
        <f>SUMIFS(Import!BX$2:BX$237,Import!$F$2:$F$237,$F25,Import!$G$2:$G$237,$G25)</f>
        <v>0.09</v>
      </c>
      <c r="BY25" s="2">
        <f>SUMIFS(Import!BY$2:BY$237,Import!$F$2:$F$237,$F25,Import!$G$2:$G$237,$G25)</f>
        <v>0.23</v>
      </c>
      <c r="BZ25" s="2">
        <f>SUMIFS(Import!BZ$2:BZ$237,Import!$F$2:$F$237,$F25,Import!$G$2:$G$237,$G25)</f>
        <v>0</v>
      </c>
      <c r="CA25" s="2">
        <f t="shared" si="19"/>
        <v>0</v>
      </c>
      <c r="CB25" s="2">
        <f t="shared" si="19"/>
        <v>0</v>
      </c>
      <c r="CC25" s="2">
        <f t="shared" si="19"/>
        <v>0</v>
      </c>
      <c r="CD25" s="2">
        <f>SUMIFS(Import!CD$2:CD$237,Import!$F$2:$F$237,$F25,Import!$G$2:$G$237,$G25)</f>
        <v>0</v>
      </c>
      <c r="CE25" s="2">
        <f>SUMIFS(Import!CE$2:CE$237,Import!$F$2:$F$237,$F25,Import!$G$2:$G$237,$G25)</f>
        <v>0</v>
      </c>
      <c r="CF25" s="2">
        <f>SUMIFS(Import!CF$2:CF$237,Import!$F$2:$F$237,$F25,Import!$G$2:$G$237,$G25)</f>
        <v>0</v>
      </c>
      <c r="CG25" s="2">
        <f>SUMIFS(Import!CG$2:CG$237,Import!$F$2:$F$237,$F25,Import!$G$2:$G$237,$G25)</f>
        <v>0</v>
      </c>
      <c r="CH25" s="2">
        <f t="shared" si="20"/>
        <v>0</v>
      </c>
      <c r="CI25" s="2">
        <f t="shared" si="20"/>
        <v>0</v>
      </c>
      <c r="CJ25" s="2">
        <f t="shared" si="20"/>
        <v>0</v>
      </c>
      <c r="CK25" s="2">
        <f>SUMIFS(Import!CK$2:CK$237,Import!$F$2:$F$237,$F25,Import!$G$2:$G$237,$G25)</f>
        <v>0</v>
      </c>
      <c r="CL25" s="2">
        <f>SUMIFS(Import!CL$2:CL$237,Import!$F$2:$F$237,$F25,Import!$G$2:$G$237,$G25)</f>
        <v>0</v>
      </c>
      <c r="CM25" s="2">
        <f>SUMIFS(Import!CM$2:CM$237,Import!$F$2:$F$237,$F25,Import!$G$2:$G$237,$G25)</f>
        <v>0</v>
      </c>
      <c r="CN25" s="2">
        <f>SUMIFS(Import!CN$2:CN$237,Import!$F$2:$F$237,$F25,Import!$G$2:$G$237,$G25)</f>
        <v>0</v>
      </c>
      <c r="CO25" s="3">
        <f t="shared" si="21"/>
        <v>0</v>
      </c>
      <c r="CP25" s="3">
        <f t="shared" si="21"/>
        <v>0</v>
      </c>
      <c r="CQ25" s="3">
        <f t="shared" si="21"/>
        <v>0</v>
      </c>
      <c r="CR25" s="2">
        <f>SUMIFS(Import!CR$2:CR$237,Import!$F$2:$F$237,$F25,Import!$G$2:$G$237,$G25)</f>
        <v>0</v>
      </c>
      <c r="CS25" s="2">
        <f>SUMIFS(Import!CS$2:CS$237,Import!$F$2:$F$237,$F25,Import!$G$2:$G$237,$G25)</f>
        <v>0</v>
      </c>
      <c r="CT25" s="2">
        <f>SUMIFS(Import!CT$2:CT$237,Import!$F$2:$F$237,$F25,Import!$G$2:$G$237,$G25)</f>
        <v>0</v>
      </c>
    </row>
    <row r="26" spans="1:98">
      <c r="A26" s="2" t="s">
        <v>38</v>
      </c>
      <c r="B26" s="2" t="s">
        <v>39</v>
      </c>
      <c r="C26" s="2">
        <v>3</v>
      </c>
      <c r="D26" s="2" t="s">
        <v>44</v>
      </c>
      <c r="E26" s="2">
        <v>15</v>
      </c>
      <c r="F26" s="2" t="s">
        <v>46</v>
      </c>
      <c r="G26" s="2">
        <v>9</v>
      </c>
      <c r="H26" s="2">
        <f>IF(SUMIFS(Import!H$2:H$237,Import!$F$2:$F$237,$F26,Import!$G$2:$G$237,$G26)=0,Data_T1!$H26,SUMIFS(Import!H$2:H$237,Import!$F$2:$F$237,$F26,Import!$G$2:$G$237,$G26))</f>
        <v>959</v>
      </c>
      <c r="I26" s="2">
        <f>SUMIFS(Import!I$2:I$237,Import!$F$2:$F$237,$F26,Import!$G$2:$G$237,$G26)</f>
        <v>614</v>
      </c>
      <c r="J26" s="2">
        <f>SUMIFS(Import!J$2:J$237,Import!$F$2:$F$237,$F26,Import!$G$2:$G$237,$G26)</f>
        <v>64.03</v>
      </c>
      <c r="K26" s="2">
        <f>SUMIFS(Import!K$2:K$237,Import!$F$2:$F$237,$F26,Import!$G$2:$G$237,$G26)</f>
        <v>345</v>
      </c>
      <c r="L26" s="2">
        <f>SUMIFS(Import!L$2:L$237,Import!$F$2:$F$237,$F26,Import!$G$2:$G$237,$G26)</f>
        <v>35.97</v>
      </c>
      <c r="M26" s="2">
        <f>SUMIFS(Import!M$2:M$237,Import!$F$2:$F$237,$F26,Import!$G$2:$G$237,$G26)</f>
        <v>4</v>
      </c>
      <c r="N26" s="2">
        <f>SUMIFS(Import!N$2:N$237,Import!$F$2:$F$237,$F26,Import!$G$2:$G$237,$G26)</f>
        <v>0.42</v>
      </c>
      <c r="O26" s="2">
        <f>SUMIFS(Import!O$2:O$237,Import!$F$2:$F$237,$F26,Import!$G$2:$G$237,$G26)</f>
        <v>1.1599999999999999</v>
      </c>
      <c r="P26" s="2">
        <f>SUMIFS(Import!P$2:P$237,Import!$F$2:$F$237,$F26,Import!$G$2:$G$237,$G26)</f>
        <v>4</v>
      </c>
      <c r="Q26" s="2">
        <f>SUMIFS(Import!Q$2:Q$237,Import!$F$2:$F$237,$F26,Import!$G$2:$G$237,$G26)</f>
        <v>0.42</v>
      </c>
      <c r="R26" s="2">
        <f>SUMIFS(Import!R$2:R$237,Import!$F$2:$F$237,$F26,Import!$G$2:$G$237,$G26)</f>
        <v>1.1599999999999999</v>
      </c>
      <c r="S26" s="2">
        <f>SUMIFS(Import!S$2:S$237,Import!$F$2:$F$237,$F26,Import!$G$2:$G$237,$G26)</f>
        <v>337</v>
      </c>
      <c r="T26" s="2">
        <f>SUMIFS(Import!T$2:T$237,Import!$F$2:$F$237,$F26,Import!$G$2:$G$237,$G26)</f>
        <v>35.14</v>
      </c>
      <c r="U26" s="2">
        <f>SUMIFS(Import!U$2:U$237,Import!$F$2:$F$237,$F26,Import!$G$2:$G$237,$G26)</f>
        <v>97.68</v>
      </c>
      <c r="V26" s="2">
        <f>SUMIFS(Import!V$2:V$237,Import!$F$2:$F$237,$F26,Import!$G$2:$G$237,$G26)</f>
        <v>1</v>
      </c>
      <c r="W26" s="2" t="str">
        <f t="shared" si="11"/>
        <v>M</v>
      </c>
      <c r="X26" s="2" t="str">
        <f t="shared" si="11"/>
        <v>HOWELL</v>
      </c>
      <c r="Y26" s="2" t="str">
        <f t="shared" si="11"/>
        <v>Patrick</v>
      </c>
      <c r="Z26" s="2">
        <f>SUMIFS(Import!Z$2:Z$237,Import!$F$2:$F$237,$F26,Import!$G$2:$G$237,$G26)</f>
        <v>57</v>
      </c>
      <c r="AA26" s="2">
        <f>SUMIFS(Import!AA$2:AA$237,Import!$F$2:$F$237,$F26,Import!$G$2:$G$237,$G26)</f>
        <v>5.94</v>
      </c>
      <c r="AB26" s="2">
        <f>SUMIFS(Import!AB$2:AB$237,Import!$F$2:$F$237,$F26,Import!$G$2:$G$237,$G26)</f>
        <v>16.91</v>
      </c>
      <c r="AC26" s="2">
        <f>SUMIFS(Import!AC$2:AC$237,Import!$F$2:$F$237,$F26,Import!$G$2:$G$237,$G26)</f>
        <v>2</v>
      </c>
      <c r="AD26" s="2" t="str">
        <f t="shared" si="12"/>
        <v>F</v>
      </c>
      <c r="AE26" s="2" t="str">
        <f t="shared" si="12"/>
        <v>MARA</v>
      </c>
      <c r="AF26" s="2" t="str">
        <f t="shared" si="12"/>
        <v>Astride</v>
      </c>
      <c r="AG26" s="2">
        <f>SUMIFS(Import!AG$2:AG$237,Import!$F$2:$F$237,$F26,Import!$G$2:$G$237,$G26)</f>
        <v>5</v>
      </c>
      <c r="AH26" s="2">
        <f>SUMIFS(Import!AH$2:AH$237,Import!$F$2:$F$237,$F26,Import!$G$2:$G$237,$G26)</f>
        <v>0.52</v>
      </c>
      <c r="AI26" s="2">
        <f>SUMIFS(Import!AI$2:AI$237,Import!$F$2:$F$237,$F26,Import!$G$2:$G$237,$G26)</f>
        <v>1.48</v>
      </c>
      <c r="AJ26" s="2">
        <f>SUMIFS(Import!AJ$2:AJ$237,Import!$F$2:$F$237,$F26,Import!$G$2:$G$237,$G26)</f>
        <v>3</v>
      </c>
      <c r="AK26" s="2" t="str">
        <f t="shared" si="13"/>
        <v>M</v>
      </c>
      <c r="AL26" s="2" t="str">
        <f t="shared" si="13"/>
        <v>LANTEIRES</v>
      </c>
      <c r="AM26" s="2" t="str">
        <f t="shared" si="13"/>
        <v>Teiva</v>
      </c>
      <c r="AN26" s="2">
        <f>SUMIFS(Import!AN$2:AN$237,Import!$F$2:$F$237,$F26,Import!$G$2:$G$237,$G26)</f>
        <v>3</v>
      </c>
      <c r="AO26" s="2">
        <f>SUMIFS(Import!AO$2:AO$237,Import!$F$2:$F$237,$F26,Import!$G$2:$G$237,$G26)</f>
        <v>0.31</v>
      </c>
      <c r="AP26" s="2">
        <f>SUMIFS(Import!AP$2:AP$237,Import!$F$2:$F$237,$F26,Import!$G$2:$G$237,$G26)</f>
        <v>0.89</v>
      </c>
      <c r="AQ26" s="2">
        <f>SUMIFS(Import!AQ$2:AQ$237,Import!$F$2:$F$237,$F26,Import!$G$2:$G$237,$G26)</f>
        <v>4</v>
      </c>
      <c r="AR26" s="2" t="str">
        <f t="shared" si="14"/>
        <v>F</v>
      </c>
      <c r="AS26" s="2" t="str">
        <f t="shared" si="14"/>
        <v>ATGER</v>
      </c>
      <c r="AT26" s="2" t="str">
        <f t="shared" si="14"/>
        <v>Corinne</v>
      </c>
      <c r="AU26" s="2">
        <f>SUMIFS(Import!AU$2:AU$237,Import!$F$2:$F$237,$F26,Import!$G$2:$G$237,$G26)</f>
        <v>3</v>
      </c>
      <c r="AV26" s="2">
        <f>SUMIFS(Import!AV$2:AV$237,Import!$F$2:$F$237,$F26,Import!$G$2:$G$237,$G26)</f>
        <v>0.31</v>
      </c>
      <c r="AW26" s="2">
        <f>SUMIFS(Import!AW$2:AW$237,Import!$F$2:$F$237,$F26,Import!$G$2:$G$237,$G26)</f>
        <v>0.89</v>
      </c>
      <c r="AX26" s="2">
        <f>SUMIFS(Import!AX$2:AX$237,Import!$F$2:$F$237,$F26,Import!$G$2:$G$237,$G26)</f>
        <v>5</v>
      </c>
      <c r="AY26" s="2" t="str">
        <f t="shared" si="15"/>
        <v>M</v>
      </c>
      <c r="AZ26" s="2" t="str">
        <f t="shared" si="15"/>
        <v>BROTHERSON</v>
      </c>
      <c r="BA26" s="2" t="str">
        <f t="shared" si="15"/>
        <v>Moetai, Charles</v>
      </c>
      <c r="BB26" s="2">
        <f>SUMIFS(Import!BB$2:BB$237,Import!$F$2:$F$237,$F26,Import!$G$2:$G$237,$G26)</f>
        <v>210</v>
      </c>
      <c r="BC26" s="2">
        <f>SUMIFS(Import!BC$2:BC$237,Import!$F$2:$F$237,$F26,Import!$G$2:$G$237,$G26)</f>
        <v>21.9</v>
      </c>
      <c r="BD26" s="2">
        <f>SUMIFS(Import!BD$2:BD$237,Import!$F$2:$F$237,$F26,Import!$G$2:$G$237,$G26)</f>
        <v>62.31</v>
      </c>
      <c r="BE26" s="2">
        <f>SUMIFS(Import!BE$2:BE$237,Import!$F$2:$F$237,$F26,Import!$G$2:$G$237,$G26)</f>
        <v>6</v>
      </c>
      <c r="BF26" s="2" t="str">
        <f t="shared" si="16"/>
        <v>M</v>
      </c>
      <c r="BG26" s="2" t="str">
        <f t="shared" si="16"/>
        <v>DUBOIS</v>
      </c>
      <c r="BH26" s="2" t="str">
        <f t="shared" si="16"/>
        <v>Vincent</v>
      </c>
      <c r="BI26" s="2">
        <f>SUMIFS(Import!BI$2:BI$237,Import!$F$2:$F$237,$F26,Import!$G$2:$G$237,$G26)</f>
        <v>51</v>
      </c>
      <c r="BJ26" s="2">
        <f>SUMIFS(Import!BJ$2:BJ$237,Import!$F$2:$F$237,$F26,Import!$G$2:$G$237,$G26)</f>
        <v>5.32</v>
      </c>
      <c r="BK26" s="2">
        <f>SUMIFS(Import!BK$2:BK$237,Import!$F$2:$F$237,$F26,Import!$G$2:$G$237,$G26)</f>
        <v>15.13</v>
      </c>
      <c r="BL26" s="2">
        <f>SUMIFS(Import!BL$2:BL$237,Import!$F$2:$F$237,$F26,Import!$G$2:$G$237,$G26)</f>
        <v>7</v>
      </c>
      <c r="BM26" s="2" t="str">
        <f t="shared" si="17"/>
        <v>M</v>
      </c>
      <c r="BN26" s="2" t="str">
        <f t="shared" si="17"/>
        <v>ROI</v>
      </c>
      <c r="BO26" s="2" t="str">
        <f t="shared" si="17"/>
        <v>Albert</v>
      </c>
      <c r="BP26" s="2">
        <f>SUMIFS(Import!BP$2:BP$237,Import!$F$2:$F$237,$F26,Import!$G$2:$G$237,$G26)</f>
        <v>7</v>
      </c>
      <c r="BQ26" s="2">
        <f>SUMIFS(Import!BQ$2:BQ$237,Import!$F$2:$F$237,$F26,Import!$G$2:$G$237,$G26)</f>
        <v>0.73</v>
      </c>
      <c r="BR26" s="2">
        <f>SUMIFS(Import!BR$2:BR$237,Import!$F$2:$F$237,$F26,Import!$G$2:$G$237,$G26)</f>
        <v>2.08</v>
      </c>
      <c r="BS26" s="2">
        <f>SUMIFS(Import!BS$2:BS$237,Import!$F$2:$F$237,$F26,Import!$G$2:$G$237,$G26)</f>
        <v>8</v>
      </c>
      <c r="BT26" s="2" t="str">
        <f t="shared" si="18"/>
        <v>F</v>
      </c>
      <c r="BU26" s="2" t="str">
        <f t="shared" si="18"/>
        <v>TIXIER</v>
      </c>
      <c r="BV26" s="2" t="str">
        <f t="shared" si="18"/>
        <v>Dominique</v>
      </c>
      <c r="BW26" s="2">
        <f>SUMIFS(Import!BW$2:BW$237,Import!$F$2:$F$237,$F26,Import!$G$2:$G$237,$G26)</f>
        <v>1</v>
      </c>
      <c r="BX26" s="2">
        <f>SUMIFS(Import!BX$2:BX$237,Import!$F$2:$F$237,$F26,Import!$G$2:$G$237,$G26)</f>
        <v>0.1</v>
      </c>
      <c r="BY26" s="2">
        <f>SUMIFS(Import!BY$2:BY$237,Import!$F$2:$F$237,$F26,Import!$G$2:$G$237,$G26)</f>
        <v>0.3</v>
      </c>
      <c r="BZ26" s="2">
        <f>SUMIFS(Import!BZ$2:BZ$237,Import!$F$2:$F$237,$F26,Import!$G$2:$G$237,$G26)</f>
        <v>0</v>
      </c>
      <c r="CA26" s="2">
        <f t="shared" si="19"/>
        <v>0</v>
      </c>
      <c r="CB26" s="2">
        <f t="shared" si="19"/>
        <v>0</v>
      </c>
      <c r="CC26" s="2">
        <f t="shared" si="19"/>
        <v>0</v>
      </c>
      <c r="CD26" s="2">
        <f>SUMIFS(Import!CD$2:CD$237,Import!$F$2:$F$237,$F26,Import!$G$2:$G$237,$G26)</f>
        <v>0</v>
      </c>
      <c r="CE26" s="2">
        <f>SUMIFS(Import!CE$2:CE$237,Import!$F$2:$F$237,$F26,Import!$G$2:$G$237,$G26)</f>
        <v>0</v>
      </c>
      <c r="CF26" s="2">
        <f>SUMIFS(Import!CF$2:CF$237,Import!$F$2:$F$237,$F26,Import!$G$2:$G$237,$G26)</f>
        <v>0</v>
      </c>
      <c r="CG26" s="2">
        <f>SUMIFS(Import!CG$2:CG$237,Import!$F$2:$F$237,$F26,Import!$G$2:$G$237,$G26)</f>
        <v>0</v>
      </c>
      <c r="CH26" s="2">
        <f t="shared" si="20"/>
        <v>0</v>
      </c>
      <c r="CI26" s="2">
        <f t="shared" si="20"/>
        <v>0</v>
      </c>
      <c r="CJ26" s="2">
        <f t="shared" si="20"/>
        <v>0</v>
      </c>
      <c r="CK26" s="2">
        <f>SUMIFS(Import!CK$2:CK$237,Import!$F$2:$F$237,$F26,Import!$G$2:$G$237,$G26)</f>
        <v>0</v>
      </c>
      <c r="CL26" s="2">
        <f>SUMIFS(Import!CL$2:CL$237,Import!$F$2:$F$237,$F26,Import!$G$2:$G$237,$G26)</f>
        <v>0</v>
      </c>
      <c r="CM26" s="2">
        <f>SUMIFS(Import!CM$2:CM$237,Import!$F$2:$F$237,$F26,Import!$G$2:$G$237,$G26)</f>
        <v>0</v>
      </c>
      <c r="CN26" s="2">
        <f>SUMIFS(Import!CN$2:CN$237,Import!$F$2:$F$237,$F26,Import!$G$2:$G$237,$G26)</f>
        <v>0</v>
      </c>
      <c r="CO26" s="3">
        <f t="shared" si="21"/>
        <v>0</v>
      </c>
      <c r="CP26" s="3">
        <f t="shared" si="21"/>
        <v>0</v>
      </c>
      <c r="CQ26" s="3">
        <f t="shared" si="21"/>
        <v>0</v>
      </c>
      <c r="CR26" s="2">
        <f>SUMIFS(Import!CR$2:CR$237,Import!$F$2:$F$237,$F26,Import!$G$2:$G$237,$G26)</f>
        <v>0</v>
      </c>
      <c r="CS26" s="2">
        <f>SUMIFS(Import!CS$2:CS$237,Import!$F$2:$F$237,$F26,Import!$G$2:$G$237,$G26)</f>
        <v>0</v>
      </c>
      <c r="CT26" s="2">
        <f>SUMIFS(Import!CT$2:CT$237,Import!$F$2:$F$237,$F26,Import!$G$2:$G$237,$G26)</f>
        <v>0</v>
      </c>
    </row>
    <row r="27" spans="1:98">
      <c r="A27" s="2" t="s">
        <v>38</v>
      </c>
      <c r="B27" s="2" t="s">
        <v>39</v>
      </c>
      <c r="C27" s="2">
        <v>3</v>
      </c>
      <c r="D27" s="2" t="s">
        <v>44</v>
      </c>
      <c r="E27" s="2">
        <v>15</v>
      </c>
      <c r="F27" s="2" t="s">
        <v>46</v>
      </c>
      <c r="G27" s="2">
        <v>10</v>
      </c>
      <c r="H27" s="2">
        <f>IF(SUMIFS(Import!H$2:H$237,Import!$F$2:$F$237,$F27,Import!$G$2:$G$237,$G27)=0,Data_T1!$H27,SUMIFS(Import!H$2:H$237,Import!$F$2:$F$237,$F27,Import!$G$2:$G$237,$G27))</f>
        <v>1363</v>
      </c>
      <c r="I27" s="2">
        <f>SUMIFS(Import!I$2:I$237,Import!$F$2:$F$237,$F27,Import!$G$2:$G$237,$G27)</f>
        <v>865</v>
      </c>
      <c r="J27" s="2">
        <f>SUMIFS(Import!J$2:J$237,Import!$F$2:$F$237,$F27,Import!$G$2:$G$237,$G27)</f>
        <v>63.46</v>
      </c>
      <c r="K27" s="2">
        <f>SUMIFS(Import!K$2:K$237,Import!$F$2:$F$237,$F27,Import!$G$2:$G$237,$G27)</f>
        <v>498</v>
      </c>
      <c r="L27" s="2">
        <f>SUMIFS(Import!L$2:L$237,Import!$F$2:$F$237,$F27,Import!$G$2:$G$237,$G27)</f>
        <v>36.54</v>
      </c>
      <c r="M27" s="2">
        <f>SUMIFS(Import!M$2:M$237,Import!$F$2:$F$237,$F27,Import!$G$2:$G$237,$G27)</f>
        <v>5</v>
      </c>
      <c r="N27" s="2">
        <f>SUMIFS(Import!N$2:N$237,Import!$F$2:$F$237,$F27,Import!$G$2:$G$237,$G27)</f>
        <v>0.37</v>
      </c>
      <c r="O27" s="2">
        <f>SUMIFS(Import!O$2:O$237,Import!$F$2:$F$237,$F27,Import!$G$2:$G$237,$G27)</f>
        <v>1</v>
      </c>
      <c r="P27" s="2">
        <f>SUMIFS(Import!P$2:P$237,Import!$F$2:$F$237,$F27,Import!$G$2:$G$237,$G27)</f>
        <v>3</v>
      </c>
      <c r="Q27" s="2">
        <f>SUMIFS(Import!Q$2:Q$237,Import!$F$2:$F$237,$F27,Import!$G$2:$G$237,$G27)</f>
        <v>0.22</v>
      </c>
      <c r="R27" s="2">
        <f>SUMIFS(Import!R$2:R$237,Import!$F$2:$F$237,$F27,Import!$G$2:$G$237,$G27)</f>
        <v>0.6</v>
      </c>
      <c r="S27" s="2">
        <f>SUMIFS(Import!S$2:S$237,Import!$F$2:$F$237,$F27,Import!$G$2:$G$237,$G27)</f>
        <v>490</v>
      </c>
      <c r="T27" s="2">
        <f>SUMIFS(Import!T$2:T$237,Import!$F$2:$F$237,$F27,Import!$G$2:$G$237,$G27)</f>
        <v>35.950000000000003</v>
      </c>
      <c r="U27" s="2">
        <f>SUMIFS(Import!U$2:U$237,Import!$F$2:$F$237,$F27,Import!$G$2:$G$237,$G27)</f>
        <v>98.39</v>
      </c>
      <c r="V27" s="2">
        <f>SUMIFS(Import!V$2:V$237,Import!$F$2:$F$237,$F27,Import!$G$2:$G$237,$G27)</f>
        <v>1</v>
      </c>
      <c r="W27" s="2" t="str">
        <f t="shared" si="11"/>
        <v>M</v>
      </c>
      <c r="X27" s="2" t="str">
        <f t="shared" si="11"/>
        <v>HOWELL</v>
      </c>
      <c r="Y27" s="2" t="str">
        <f t="shared" si="11"/>
        <v>Patrick</v>
      </c>
      <c r="Z27" s="2">
        <f>SUMIFS(Import!Z$2:Z$237,Import!$F$2:$F$237,$F27,Import!$G$2:$G$237,$G27)</f>
        <v>136</v>
      </c>
      <c r="AA27" s="2">
        <f>SUMIFS(Import!AA$2:AA$237,Import!$F$2:$F$237,$F27,Import!$G$2:$G$237,$G27)</f>
        <v>9.98</v>
      </c>
      <c r="AB27" s="2">
        <f>SUMIFS(Import!AB$2:AB$237,Import!$F$2:$F$237,$F27,Import!$G$2:$G$237,$G27)</f>
        <v>27.76</v>
      </c>
      <c r="AC27" s="2">
        <f>SUMIFS(Import!AC$2:AC$237,Import!$F$2:$F$237,$F27,Import!$G$2:$G$237,$G27)</f>
        <v>2</v>
      </c>
      <c r="AD27" s="2" t="str">
        <f t="shared" si="12"/>
        <v>F</v>
      </c>
      <c r="AE27" s="2" t="str">
        <f t="shared" si="12"/>
        <v>MARA</v>
      </c>
      <c r="AF27" s="2" t="str">
        <f t="shared" si="12"/>
        <v>Astride</v>
      </c>
      <c r="AG27" s="2">
        <f>SUMIFS(Import!AG$2:AG$237,Import!$F$2:$F$237,$F27,Import!$G$2:$G$237,$G27)</f>
        <v>18</v>
      </c>
      <c r="AH27" s="2">
        <f>SUMIFS(Import!AH$2:AH$237,Import!$F$2:$F$237,$F27,Import!$G$2:$G$237,$G27)</f>
        <v>1.32</v>
      </c>
      <c r="AI27" s="2">
        <f>SUMIFS(Import!AI$2:AI$237,Import!$F$2:$F$237,$F27,Import!$G$2:$G$237,$G27)</f>
        <v>3.67</v>
      </c>
      <c r="AJ27" s="2">
        <f>SUMIFS(Import!AJ$2:AJ$237,Import!$F$2:$F$237,$F27,Import!$G$2:$G$237,$G27)</f>
        <v>3</v>
      </c>
      <c r="AK27" s="2" t="str">
        <f t="shared" si="13"/>
        <v>M</v>
      </c>
      <c r="AL27" s="2" t="str">
        <f t="shared" si="13"/>
        <v>LANTEIRES</v>
      </c>
      <c r="AM27" s="2" t="str">
        <f t="shared" si="13"/>
        <v>Teiva</v>
      </c>
      <c r="AN27" s="2">
        <f>SUMIFS(Import!AN$2:AN$237,Import!$F$2:$F$237,$F27,Import!$G$2:$G$237,$G27)</f>
        <v>14</v>
      </c>
      <c r="AO27" s="2">
        <f>SUMIFS(Import!AO$2:AO$237,Import!$F$2:$F$237,$F27,Import!$G$2:$G$237,$G27)</f>
        <v>1.03</v>
      </c>
      <c r="AP27" s="2">
        <f>SUMIFS(Import!AP$2:AP$237,Import!$F$2:$F$237,$F27,Import!$G$2:$G$237,$G27)</f>
        <v>2.86</v>
      </c>
      <c r="AQ27" s="2">
        <f>SUMIFS(Import!AQ$2:AQ$237,Import!$F$2:$F$237,$F27,Import!$G$2:$G$237,$G27)</f>
        <v>4</v>
      </c>
      <c r="AR27" s="2" t="str">
        <f t="shared" si="14"/>
        <v>F</v>
      </c>
      <c r="AS27" s="2" t="str">
        <f t="shared" si="14"/>
        <v>ATGER</v>
      </c>
      <c r="AT27" s="2" t="str">
        <f t="shared" si="14"/>
        <v>Corinne</v>
      </c>
      <c r="AU27" s="2">
        <f>SUMIFS(Import!AU$2:AU$237,Import!$F$2:$F$237,$F27,Import!$G$2:$G$237,$G27)</f>
        <v>4</v>
      </c>
      <c r="AV27" s="2">
        <f>SUMIFS(Import!AV$2:AV$237,Import!$F$2:$F$237,$F27,Import!$G$2:$G$237,$G27)</f>
        <v>0.28999999999999998</v>
      </c>
      <c r="AW27" s="2">
        <f>SUMIFS(Import!AW$2:AW$237,Import!$F$2:$F$237,$F27,Import!$G$2:$G$237,$G27)</f>
        <v>0.82</v>
      </c>
      <c r="AX27" s="2">
        <f>SUMIFS(Import!AX$2:AX$237,Import!$F$2:$F$237,$F27,Import!$G$2:$G$237,$G27)</f>
        <v>5</v>
      </c>
      <c r="AY27" s="2" t="str">
        <f t="shared" si="15"/>
        <v>M</v>
      </c>
      <c r="AZ27" s="2" t="str">
        <f t="shared" si="15"/>
        <v>BROTHERSON</v>
      </c>
      <c r="BA27" s="2" t="str">
        <f t="shared" si="15"/>
        <v>Moetai, Charles</v>
      </c>
      <c r="BB27" s="2">
        <f>SUMIFS(Import!BB$2:BB$237,Import!$F$2:$F$237,$F27,Import!$G$2:$G$237,$G27)</f>
        <v>197</v>
      </c>
      <c r="BC27" s="2">
        <f>SUMIFS(Import!BC$2:BC$237,Import!$F$2:$F$237,$F27,Import!$G$2:$G$237,$G27)</f>
        <v>14.45</v>
      </c>
      <c r="BD27" s="2">
        <f>SUMIFS(Import!BD$2:BD$237,Import!$F$2:$F$237,$F27,Import!$G$2:$G$237,$G27)</f>
        <v>40.200000000000003</v>
      </c>
      <c r="BE27" s="2">
        <f>SUMIFS(Import!BE$2:BE$237,Import!$F$2:$F$237,$F27,Import!$G$2:$G$237,$G27)</f>
        <v>6</v>
      </c>
      <c r="BF27" s="2" t="str">
        <f t="shared" si="16"/>
        <v>M</v>
      </c>
      <c r="BG27" s="2" t="str">
        <f t="shared" si="16"/>
        <v>DUBOIS</v>
      </c>
      <c r="BH27" s="2" t="str">
        <f t="shared" si="16"/>
        <v>Vincent</v>
      </c>
      <c r="BI27" s="2">
        <f>SUMIFS(Import!BI$2:BI$237,Import!$F$2:$F$237,$F27,Import!$G$2:$G$237,$G27)</f>
        <v>92</v>
      </c>
      <c r="BJ27" s="2">
        <f>SUMIFS(Import!BJ$2:BJ$237,Import!$F$2:$F$237,$F27,Import!$G$2:$G$237,$G27)</f>
        <v>6.75</v>
      </c>
      <c r="BK27" s="2">
        <f>SUMIFS(Import!BK$2:BK$237,Import!$F$2:$F$237,$F27,Import!$G$2:$G$237,$G27)</f>
        <v>18.78</v>
      </c>
      <c r="BL27" s="2">
        <f>SUMIFS(Import!BL$2:BL$237,Import!$F$2:$F$237,$F27,Import!$G$2:$G$237,$G27)</f>
        <v>7</v>
      </c>
      <c r="BM27" s="2" t="str">
        <f t="shared" si="17"/>
        <v>M</v>
      </c>
      <c r="BN27" s="2" t="str">
        <f t="shared" si="17"/>
        <v>ROI</v>
      </c>
      <c r="BO27" s="2" t="str">
        <f t="shared" si="17"/>
        <v>Albert</v>
      </c>
      <c r="BP27" s="2">
        <f>SUMIFS(Import!BP$2:BP$237,Import!$F$2:$F$237,$F27,Import!$G$2:$G$237,$G27)</f>
        <v>25</v>
      </c>
      <c r="BQ27" s="2">
        <f>SUMIFS(Import!BQ$2:BQ$237,Import!$F$2:$F$237,$F27,Import!$G$2:$G$237,$G27)</f>
        <v>1.83</v>
      </c>
      <c r="BR27" s="2">
        <f>SUMIFS(Import!BR$2:BR$237,Import!$F$2:$F$237,$F27,Import!$G$2:$G$237,$G27)</f>
        <v>5.0999999999999996</v>
      </c>
      <c r="BS27" s="2">
        <f>SUMIFS(Import!BS$2:BS$237,Import!$F$2:$F$237,$F27,Import!$G$2:$G$237,$G27)</f>
        <v>8</v>
      </c>
      <c r="BT27" s="2" t="str">
        <f t="shared" si="18"/>
        <v>F</v>
      </c>
      <c r="BU27" s="2" t="str">
        <f t="shared" si="18"/>
        <v>TIXIER</v>
      </c>
      <c r="BV27" s="2" t="str">
        <f t="shared" si="18"/>
        <v>Dominique</v>
      </c>
      <c r="BW27" s="2">
        <f>SUMIFS(Import!BW$2:BW$237,Import!$F$2:$F$237,$F27,Import!$G$2:$G$237,$G27)</f>
        <v>4</v>
      </c>
      <c r="BX27" s="2">
        <f>SUMIFS(Import!BX$2:BX$237,Import!$F$2:$F$237,$F27,Import!$G$2:$G$237,$G27)</f>
        <v>0.28999999999999998</v>
      </c>
      <c r="BY27" s="2">
        <f>SUMIFS(Import!BY$2:BY$237,Import!$F$2:$F$237,$F27,Import!$G$2:$G$237,$G27)</f>
        <v>0.82</v>
      </c>
      <c r="BZ27" s="2">
        <f>SUMIFS(Import!BZ$2:BZ$237,Import!$F$2:$F$237,$F27,Import!$G$2:$G$237,$G27)</f>
        <v>0</v>
      </c>
      <c r="CA27" s="2">
        <f t="shared" si="19"/>
        <v>0</v>
      </c>
      <c r="CB27" s="2">
        <f t="shared" si="19"/>
        <v>0</v>
      </c>
      <c r="CC27" s="2">
        <f t="shared" si="19"/>
        <v>0</v>
      </c>
      <c r="CD27" s="2">
        <f>SUMIFS(Import!CD$2:CD$237,Import!$F$2:$F$237,$F27,Import!$G$2:$G$237,$G27)</f>
        <v>0</v>
      </c>
      <c r="CE27" s="2">
        <f>SUMIFS(Import!CE$2:CE$237,Import!$F$2:$F$237,$F27,Import!$G$2:$G$237,$G27)</f>
        <v>0</v>
      </c>
      <c r="CF27" s="2">
        <f>SUMIFS(Import!CF$2:CF$237,Import!$F$2:$F$237,$F27,Import!$G$2:$G$237,$G27)</f>
        <v>0</v>
      </c>
      <c r="CG27" s="2">
        <f>SUMIFS(Import!CG$2:CG$237,Import!$F$2:$F$237,$F27,Import!$G$2:$G$237,$G27)</f>
        <v>0</v>
      </c>
      <c r="CH27" s="2">
        <f t="shared" si="20"/>
        <v>0</v>
      </c>
      <c r="CI27" s="2">
        <f t="shared" si="20"/>
        <v>0</v>
      </c>
      <c r="CJ27" s="2">
        <f t="shared" si="20"/>
        <v>0</v>
      </c>
      <c r="CK27" s="2">
        <f>SUMIFS(Import!CK$2:CK$237,Import!$F$2:$F$237,$F27,Import!$G$2:$G$237,$G27)</f>
        <v>0</v>
      </c>
      <c r="CL27" s="2">
        <f>SUMIFS(Import!CL$2:CL$237,Import!$F$2:$F$237,$F27,Import!$G$2:$G$237,$G27)</f>
        <v>0</v>
      </c>
      <c r="CM27" s="2">
        <f>SUMIFS(Import!CM$2:CM$237,Import!$F$2:$F$237,$F27,Import!$G$2:$G$237,$G27)</f>
        <v>0</v>
      </c>
      <c r="CN27" s="2">
        <f>SUMIFS(Import!CN$2:CN$237,Import!$F$2:$F$237,$F27,Import!$G$2:$G$237,$G27)</f>
        <v>0</v>
      </c>
      <c r="CO27" s="3">
        <f t="shared" si="21"/>
        <v>0</v>
      </c>
      <c r="CP27" s="3">
        <f t="shared" si="21"/>
        <v>0</v>
      </c>
      <c r="CQ27" s="3">
        <f t="shared" si="21"/>
        <v>0</v>
      </c>
      <c r="CR27" s="2">
        <f>SUMIFS(Import!CR$2:CR$237,Import!$F$2:$F$237,$F27,Import!$G$2:$G$237,$G27)</f>
        <v>0</v>
      </c>
      <c r="CS27" s="2">
        <f>SUMIFS(Import!CS$2:CS$237,Import!$F$2:$F$237,$F27,Import!$G$2:$G$237,$G27)</f>
        <v>0</v>
      </c>
      <c r="CT27" s="2">
        <f>SUMIFS(Import!CT$2:CT$237,Import!$F$2:$F$237,$F27,Import!$G$2:$G$237,$G27)</f>
        <v>0</v>
      </c>
    </row>
    <row r="28" spans="1:98">
      <c r="A28" s="2" t="s">
        <v>38</v>
      </c>
      <c r="B28" s="2" t="s">
        <v>39</v>
      </c>
      <c r="C28" s="2">
        <v>3</v>
      </c>
      <c r="D28" s="2" t="s">
        <v>44</v>
      </c>
      <c r="E28" s="2">
        <v>15</v>
      </c>
      <c r="F28" s="2" t="s">
        <v>46</v>
      </c>
      <c r="G28" s="2">
        <v>11</v>
      </c>
      <c r="H28" s="2">
        <f>IF(SUMIFS(Import!H$2:H$237,Import!$F$2:$F$237,$F28,Import!$G$2:$G$237,$G28)=0,Data_T1!$H28,SUMIFS(Import!H$2:H$237,Import!$F$2:$F$237,$F28,Import!$G$2:$G$237,$G28))</f>
        <v>1429</v>
      </c>
      <c r="I28" s="2">
        <f>SUMIFS(Import!I$2:I$237,Import!$F$2:$F$237,$F28,Import!$G$2:$G$237,$G28)</f>
        <v>908</v>
      </c>
      <c r="J28" s="2">
        <f>SUMIFS(Import!J$2:J$237,Import!$F$2:$F$237,$F28,Import!$G$2:$G$237,$G28)</f>
        <v>63.54</v>
      </c>
      <c r="K28" s="2">
        <f>SUMIFS(Import!K$2:K$237,Import!$F$2:$F$237,$F28,Import!$G$2:$G$237,$G28)</f>
        <v>521</v>
      </c>
      <c r="L28" s="2">
        <f>SUMIFS(Import!L$2:L$237,Import!$F$2:$F$237,$F28,Import!$G$2:$G$237,$G28)</f>
        <v>36.46</v>
      </c>
      <c r="M28" s="2">
        <f>SUMIFS(Import!M$2:M$237,Import!$F$2:$F$237,$F28,Import!$G$2:$G$237,$G28)</f>
        <v>14</v>
      </c>
      <c r="N28" s="2">
        <f>SUMIFS(Import!N$2:N$237,Import!$F$2:$F$237,$F28,Import!$G$2:$G$237,$G28)</f>
        <v>0.98</v>
      </c>
      <c r="O28" s="2">
        <f>SUMIFS(Import!O$2:O$237,Import!$F$2:$F$237,$F28,Import!$G$2:$G$237,$G28)</f>
        <v>2.69</v>
      </c>
      <c r="P28" s="2">
        <f>SUMIFS(Import!P$2:P$237,Import!$F$2:$F$237,$F28,Import!$G$2:$G$237,$G28)</f>
        <v>4</v>
      </c>
      <c r="Q28" s="2">
        <f>SUMIFS(Import!Q$2:Q$237,Import!$F$2:$F$237,$F28,Import!$G$2:$G$237,$G28)</f>
        <v>0.28000000000000003</v>
      </c>
      <c r="R28" s="2">
        <f>SUMIFS(Import!R$2:R$237,Import!$F$2:$F$237,$F28,Import!$G$2:$G$237,$G28)</f>
        <v>0.77</v>
      </c>
      <c r="S28" s="2">
        <f>SUMIFS(Import!S$2:S$237,Import!$F$2:$F$237,$F28,Import!$G$2:$G$237,$G28)</f>
        <v>503</v>
      </c>
      <c r="T28" s="2">
        <f>SUMIFS(Import!T$2:T$237,Import!$F$2:$F$237,$F28,Import!$G$2:$G$237,$G28)</f>
        <v>35.200000000000003</v>
      </c>
      <c r="U28" s="2">
        <f>SUMIFS(Import!U$2:U$237,Import!$F$2:$F$237,$F28,Import!$G$2:$G$237,$G28)</f>
        <v>96.55</v>
      </c>
      <c r="V28" s="2">
        <f>SUMIFS(Import!V$2:V$237,Import!$F$2:$F$237,$F28,Import!$G$2:$G$237,$G28)</f>
        <v>1</v>
      </c>
      <c r="W28" s="2" t="str">
        <f t="shared" si="11"/>
        <v>M</v>
      </c>
      <c r="X28" s="2" t="str">
        <f t="shared" si="11"/>
        <v>HOWELL</v>
      </c>
      <c r="Y28" s="2" t="str">
        <f t="shared" si="11"/>
        <v>Patrick</v>
      </c>
      <c r="Z28" s="2">
        <f>SUMIFS(Import!Z$2:Z$237,Import!$F$2:$F$237,$F28,Import!$G$2:$G$237,$G28)</f>
        <v>96</v>
      </c>
      <c r="AA28" s="2">
        <f>SUMIFS(Import!AA$2:AA$237,Import!$F$2:$F$237,$F28,Import!$G$2:$G$237,$G28)</f>
        <v>6.72</v>
      </c>
      <c r="AB28" s="2">
        <f>SUMIFS(Import!AB$2:AB$237,Import!$F$2:$F$237,$F28,Import!$G$2:$G$237,$G28)</f>
        <v>19.09</v>
      </c>
      <c r="AC28" s="2">
        <f>SUMIFS(Import!AC$2:AC$237,Import!$F$2:$F$237,$F28,Import!$G$2:$G$237,$G28)</f>
        <v>2</v>
      </c>
      <c r="AD28" s="2" t="str">
        <f t="shared" si="12"/>
        <v>F</v>
      </c>
      <c r="AE28" s="2" t="str">
        <f t="shared" si="12"/>
        <v>MARA</v>
      </c>
      <c r="AF28" s="2" t="str">
        <f t="shared" si="12"/>
        <v>Astride</v>
      </c>
      <c r="AG28" s="2">
        <f>SUMIFS(Import!AG$2:AG$237,Import!$F$2:$F$237,$F28,Import!$G$2:$G$237,$G28)</f>
        <v>14</v>
      </c>
      <c r="AH28" s="2">
        <f>SUMIFS(Import!AH$2:AH$237,Import!$F$2:$F$237,$F28,Import!$G$2:$G$237,$G28)</f>
        <v>0.98</v>
      </c>
      <c r="AI28" s="2">
        <f>SUMIFS(Import!AI$2:AI$237,Import!$F$2:$F$237,$F28,Import!$G$2:$G$237,$G28)</f>
        <v>2.78</v>
      </c>
      <c r="AJ28" s="2">
        <f>SUMIFS(Import!AJ$2:AJ$237,Import!$F$2:$F$237,$F28,Import!$G$2:$G$237,$G28)</f>
        <v>3</v>
      </c>
      <c r="AK28" s="2" t="str">
        <f t="shared" si="13"/>
        <v>M</v>
      </c>
      <c r="AL28" s="2" t="str">
        <f t="shared" si="13"/>
        <v>LANTEIRES</v>
      </c>
      <c r="AM28" s="2" t="str">
        <f t="shared" si="13"/>
        <v>Teiva</v>
      </c>
      <c r="AN28" s="2">
        <f>SUMIFS(Import!AN$2:AN$237,Import!$F$2:$F$237,$F28,Import!$G$2:$G$237,$G28)</f>
        <v>3</v>
      </c>
      <c r="AO28" s="2">
        <f>SUMIFS(Import!AO$2:AO$237,Import!$F$2:$F$237,$F28,Import!$G$2:$G$237,$G28)</f>
        <v>0.21</v>
      </c>
      <c r="AP28" s="2">
        <f>SUMIFS(Import!AP$2:AP$237,Import!$F$2:$F$237,$F28,Import!$G$2:$G$237,$G28)</f>
        <v>0.6</v>
      </c>
      <c r="AQ28" s="2">
        <f>SUMIFS(Import!AQ$2:AQ$237,Import!$F$2:$F$237,$F28,Import!$G$2:$G$237,$G28)</f>
        <v>4</v>
      </c>
      <c r="AR28" s="2" t="str">
        <f t="shared" si="14"/>
        <v>F</v>
      </c>
      <c r="AS28" s="2" t="str">
        <f t="shared" si="14"/>
        <v>ATGER</v>
      </c>
      <c r="AT28" s="2" t="str">
        <f t="shared" si="14"/>
        <v>Corinne</v>
      </c>
      <c r="AU28" s="2">
        <f>SUMIFS(Import!AU$2:AU$237,Import!$F$2:$F$237,$F28,Import!$G$2:$G$237,$G28)</f>
        <v>5</v>
      </c>
      <c r="AV28" s="2">
        <f>SUMIFS(Import!AV$2:AV$237,Import!$F$2:$F$237,$F28,Import!$G$2:$G$237,$G28)</f>
        <v>0.35</v>
      </c>
      <c r="AW28" s="2">
        <f>SUMIFS(Import!AW$2:AW$237,Import!$F$2:$F$237,$F28,Import!$G$2:$G$237,$G28)</f>
        <v>0.99</v>
      </c>
      <c r="AX28" s="2">
        <f>SUMIFS(Import!AX$2:AX$237,Import!$F$2:$F$237,$F28,Import!$G$2:$G$237,$G28)</f>
        <v>5</v>
      </c>
      <c r="AY28" s="2" t="str">
        <f t="shared" si="15"/>
        <v>M</v>
      </c>
      <c r="AZ28" s="2" t="str">
        <f t="shared" si="15"/>
        <v>BROTHERSON</v>
      </c>
      <c r="BA28" s="2" t="str">
        <f t="shared" si="15"/>
        <v>Moetai, Charles</v>
      </c>
      <c r="BB28" s="2">
        <f>SUMIFS(Import!BB$2:BB$237,Import!$F$2:$F$237,$F28,Import!$G$2:$G$237,$G28)</f>
        <v>277</v>
      </c>
      <c r="BC28" s="2">
        <f>SUMIFS(Import!BC$2:BC$237,Import!$F$2:$F$237,$F28,Import!$G$2:$G$237,$G28)</f>
        <v>19.38</v>
      </c>
      <c r="BD28" s="2">
        <f>SUMIFS(Import!BD$2:BD$237,Import!$F$2:$F$237,$F28,Import!$G$2:$G$237,$G28)</f>
        <v>55.07</v>
      </c>
      <c r="BE28" s="2">
        <f>SUMIFS(Import!BE$2:BE$237,Import!$F$2:$F$237,$F28,Import!$G$2:$G$237,$G28)</f>
        <v>6</v>
      </c>
      <c r="BF28" s="2" t="str">
        <f t="shared" si="16"/>
        <v>M</v>
      </c>
      <c r="BG28" s="2" t="str">
        <f t="shared" si="16"/>
        <v>DUBOIS</v>
      </c>
      <c r="BH28" s="2" t="str">
        <f t="shared" si="16"/>
        <v>Vincent</v>
      </c>
      <c r="BI28" s="2">
        <f>SUMIFS(Import!BI$2:BI$237,Import!$F$2:$F$237,$F28,Import!$G$2:$G$237,$G28)</f>
        <v>92</v>
      </c>
      <c r="BJ28" s="2">
        <f>SUMIFS(Import!BJ$2:BJ$237,Import!$F$2:$F$237,$F28,Import!$G$2:$G$237,$G28)</f>
        <v>6.44</v>
      </c>
      <c r="BK28" s="2">
        <f>SUMIFS(Import!BK$2:BK$237,Import!$F$2:$F$237,$F28,Import!$G$2:$G$237,$G28)</f>
        <v>18.29</v>
      </c>
      <c r="BL28" s="2">
        <f>SUMIFS(Import!BL$2:BL$237,Import!$F$2:$F$237,$F28,Import!$G$2:$G$237,$G28)</f>
        <v>7</v>
      </c>
      <c r="BM28" s="2" t="str">
        <f t="shared" si="17"/>
        <v>M</v>
      </c>
      <c r="BN28" s="2" t="str">
        <f t="shared" si="17"/>
        <v>ROI</v>
      </c>
      <c r="BO28" s="2" t="str">
        <f t="shared" si="17"/>
        <v>Albert</v>
      </c>
      <c r="BP28" s="2">
        <f>SUMIFS(Import!BP$2:BP$237,Import!$F$2:$F$237,$F28,Import!$G$2:$G$237,$G28)</f>
        <v>13</v>
      </c>
      <c r="BQ28" s="2">
        <f>SUMIFS(Import!BQ$2:BQ$237,Import!$F$2:$F$237,$F28,Import!$G$2:$G$237,$G28)</f>
        <v>0.91</v>
      </c>
      <c r="BR28" s="2">
        <f>SUMIFS(Import!BR$2:BR$237,Import!$F$2:$F$237,$F28,Import!$G$2:$G$237,$G28)</f>
        <v>2.58</v>
      </c>
      <c r="BS28" s="2">
        <f>SUMIFS(Import!BS$2:BS$237,Import!$F$2:$F$237,$F28,Import!$G$2:$G$237,$G28)</f>
        <v>8</v>
      </c>
      <c r="BT28" s="2" t="str">
        <f t="shared" si="18"/>
        <v>F</v>
      </c>
      <c r="BU28" s="2" t="str">
        <f t="shared" si="18"/>
        <v>TIXIER</v>
      </c>
      <c r="BV28" s="2" t="str">
        <f t="shared" si="18"/>
        <v>Dominique</v>
      </c>
      <c r="BW28" s="2">
        <f>SUMIFS(Import!BW$2:BW$237,Import!$F$2:$F$237,$F28,Import!$G$2:$G$237,$G28)</f>
        <v>3</v>
      </c>
      <c r="BX28" s="2">
        <f>SUMIFS(Import!BX$2:BX$237,Import!$F$2:$F$237,$F28,Import!$G$2:$G$237,$G28)</f>
        <v>0.21</v>
      </c>
      <c r="BY28" s="2">
        <f>SUMIFS(Import!BY$2:BY$237,Import!$F$2:$F$237,$F28,Import!$G$2:$G$237,$G28)</f>
        <v>0.6</v>
      </c>
      <c r="BZ28" s="2">
        <f>SUMIFS(Import!BZ$2:BZ$237,Import!$F$2:$F$237,$F28,Import!$G$2:$G$237,$G28)</f>
        <v>0</v>
      </c>
      <c r="CA28" s="2">
        <f t="shared" si="19"/>
        <v>0</v>
      </c>
      <c r="CB28" s="2">
        <f t="shared" si="19"/>
        <v>0</v>
      </c>
      <c r="CC28" s="2">
        <f t="shared" si="19"/>
        <v>0</v>
      </c>
      <c r="CD28" s="2">
        <f>SUMIFS(Import!CD$2:CD$237,Import!$F$2:$F$237,$F28,Import!$G$2:$G$237,$G28)</f>
        <v>0</v>
      </c>
      <c r="CE28" s="2">
        <f>SUMIFS(Import!CE$2:CE$237,Import!$F$2:$F$237,$F28,Import!$G$2:$G$237,$G28)</f>
        <v>0</v>
      </c>
      <c r="CF28" s="2">
        <f>SUMIFS(Import!CF$2:CF$237,Import!$F$2:$F$237,$F28,Import!$G$2:$G$237,$G28)</f>
        <v>0</v>
      </c>
      <c r="CG28" s="2">
        <f>SUMIFS(Import!CG$2:CG$237,Import!$F$2:$F$237,$F28,Import!$G$2:$G$237,$G28)</f>
        <v>0</v>
      </c>
      <c r="CH28" s="2">
        <f t="shared" si="20"/>
        <v>0</v>
      </c>
      <c r="CI28" s="2">
        <f t="shared" si="20"/>
        <v>0</v>
      </c>
      <c r="CJ28" s="2">
        <f t="shared" si="20"/>
        <v>0</v>
      </c>
      <c r="CK28" s="2">
        <f>SUMIFS(Import!CK$2:CK$237,Import!$F$2:$F$237,$F28,Import!$G$2:$G$237,$G28)</f>
        <v>0</v>
      </c>
      <c r="CL28" s="2">
        <f>SUMIFS(Import!CL$2:CL$237,Import!$F$2:$F$237,$F28,Import!$G$2:$G$237,$G28)</f>
        <v>0</v>
      </c>
      <c r="CM28" s="2">
        <f>SUMIFS(Import!CM$2:CM$237,Import!$F$2:$F$237,$F28,Import!$G$2:$G$237,$G28)</f>
        <v>0</v>
      </c>
      <c r="CN28" s="2">
        <f>SUMIFS(Import!CN$2:CN$237,Import!$F$2:$F$237,$F28,Import!$G$2:$G$237,$G28)</f>
        <v>0</v>
      </c>
      <c r="CO28" s="3">
        <f t="shared" si="21"/>
        <v>0</v>
      </c>
      <c r="CP28" s="3">
        <f t="shared" si="21"/>
        <v>0</v>
      </c>
      <c r="CQ28" s="3">
        <f t="shared" si="21"/>
        <v>0</v>
      </c>
      <c r="CR28" s="2">
        <f>SUMIFS(Import!CR$2:CR$237,Import!$F$2:$F$237,$F28,Import!$G$2:$G$237,$G28)</f>
        <v>0</v>
      </c>
      <c r="CS28" s="2">
        <f>SUMIFS(Import!CS$2:CS$237,Import!$F$2:$F$237,$F28,Import!$G$2:$G$237,$G28)</f>
        <v>0</v>
      </c>
      <c r="CT28" s="2">
        <f>SUMIFS(Import!CT$2:CT$237,Import!$F$2:$F$237,$F28,Import!$G$2:$G$237,$G28)</f>
        <v>0</v>
      </c>
    </row>
    <row r="29" spans="1:98">
      <c r="A29" s="2" t="s">
        <v>38</v>
      </c>
      <c r="B29" s="2" t="s">
        <v>39</v>
      </c>
      <c r="C29" s="2">
        <v>3</v>
      </c>
      <c r="D29" s="2" t="s">
        <v>44</v>
      </c>
      <c r="E29" s="2">
        <v>15</v>
      </c>
      <c r="F29" s="2" t="s">
        <v>46</v>
      </c>
      <c r="G29" s="2">
        <v>12</v>
      </c>
      <c r="H29" s="2">
        <f>IF(SUMIFS(Import!H$2:H$237,Import!$F$2:$F$237,$F29,Import!$G$2:$G$237,$G29)=0,Data_T1!$H29,SUMIFS(Import!H$2:H$237,Import!$F$2:$F$237,$F29,Import!$G$2:$G$237,$G29))</f>
        <v>1764</v>
      </c>
      <c r="I29" s="2">
        <f>SUMIFS(Import!I$2:I$237,Import!$F$2:$F$237,$F29,Import!$G$2:$G$237,$G29)</f>
        <v>1149</v>
      </c>
      <c r="J29" s="2">
        <f>SUMIFS(Import!J$2:J$237,Import!$F$2:$F$237,$F29,Import!$G$2:$G$237,$G29)</f>
        <v>65.14</v>
      </c>
      <c r="K29" s="2">
        <f>SUMIFS(Import!K$2:K$237,Import!$F$2:$F$237,$F29,Import!$G$2:$G$237,$G29)</f>
        <v>615</v>
      </c>
      <c r="L29" s="2">
        <f>SUMIFS(Import!L$2:L$237,Import!$F$2:$F$237,$F29,Import!$G$2:$G$237,$G29)</f>
        <v>34.86</v>
      </c>
      <c r="M29" s="2">
        <f>SUMIFS(Import!M$2:M$237,Import!$F$2:$F$237,$F29,Import!$G$2:$G$237,$G29)</f>
        <v>9</v>
      </c>
      <c r="N29" s="2">
        <f>SUMIFS(Import!N$2:N$237,Import!$F$2:$F$237,$F29,Import!$G$2:$G$237,$G29)</f>
        <v>0.51</v>
      </c>
      <c r="O29" s="2">
        <f>SUMIFS(Import!O$2:O$237,Import!$F$2:$F$237,$F29,Import!$G$2:$G$237,$G29)</f>
        <v>1.46</v>
      </c>
      <c r="P29" s="2">
        <f>SUMIFS(Import!P$2:P$237,Import!$F$2:$F$237,$F29,Import!$G$2:$G$237,$G29)</f>
        <v>6</v>
      </c>
      <c r="Q29" s="2">
        <f>SUMIFS(Import!Q$2:Q$237,Import!$F$2:$F$237,$F29,Import!$G$2:$G$237,$G29)</f>
        <v>0.34</v>
      </c>
      <c r="R29" s="2">
        <f>SUMIFS(Import!R$2:R$237,Import!$F$2:$F$237,$F29,Import!$G$2:$G$237,$G29)</f>
        <v>0.98</v>
      </c>
      <c r="S29" s="2">
        <f>SUMIFS(Import!S$2:S$237,Import!$F$2:$F$237,$F29,Import!$G$2:$G$237,$G29)</f>
        <v>600</v>
      </c>
      <c r="T29" s="2">
        <f>SUMIFS(Import!T$2:T$237,Import!$F$2:$F$237,$F29,Import!$G$2:$G$237,$G29)</f>
        <v>34.01</v>
      </c>
      <c r="U29" s="2">
        <f>SUMIFS(Import!U$2:U$237,Import!$F$2:$F$237,$F29,Import!$G$2:$G$237,$G29)</f>
        <v>97.56</v>
      </c>
      <c r="V29" s="2">
        <f>SUMIFS(Import!V$2:V$237,Import!$F$2:$F$237,$F29,Import!$G$2:$G$237,$G29)</f>
        <v>1</v>
      </c>
      <c r="W29" s="2" t="str">
        <f t="shared" si="11"/>
        <v>M</v>
      </c>
      <c r="X29" s="2" t="str">
        <f t="shared" si="11"/>
        <v>HOWELL</v>
      </c>
      <c r="Y29" s="2" t="str">
        <f t="shared" si="11"/>
        <v>Patrick</v>
      </c>
      <c r="Z29" s="2">
        <f>SUMIFS(Import!Z$2:Z$237,Import!$F$2:$F$237,$F29,Import!$G$2:$G$237,$G29)</f>
        <v>117</v>
      </c>
      <c r="AA29" s="2">
        <f>SUMIFS(Import!AA$2:AA$237,Import!$F$2:$F$237,$F29,Import!$G$2:$G$237,$G29)</f>
        <v>6.63</v>
      </c>
      <c r="AB29" s="2">
        <f>SUMIFS(Import!AB$2:AB$237,Import!$F$2:$F$237,$F29,Import!$G$2:$G$237,$G29)</f>
        <v>19.5</v>
      </c>
      <c r="AC29" s="2">
        <f>SUMIFS(Import!AC$2:AC$237,Import!$F$2:$F$237,$F29,Import!$G$2:$G$237,$G29)</f>
        <v>2</v>
      </c>
      <c r="AD29" s="2" t="str">
        <f t="shared" si="12"/>
        <v>F</v>
      </c>
      <c r="AE29" s="2" t="str">
        <f t="shared" si="12"/>
        <v>MARA</v>
      </c>
      <c r="AF29" s="2" t="str">
        <f t="shared" si="12"/>
        <v>Astride</v>
      </c>
      <c r="AG29" s="2">
        <f>SUMIFS(Import!AG$2:AG$237,Import!$F$2:$F$237,$F29,Import!$G$2:$G$237,$G29)</f>
        <v>10</v>
      </c>
      <c r="AH29" s="2">
        <f>SUMIFS(Import!AH$2:AH$237,Import!$F$2:$F$237,$F29,Import!$G$2:$G$237,$G29)</f>
        <v>0.56999999999999995</v>
      </c>
      <c r="AI29" s="2">
        <f>SUMIFS(Import!AI$2:AI$237,Import!$F$2:$F$237,$F29,Import!$G$2:$G$237,$G29)</f>
        <v>1.67</v>
      </c>
      <c r="AJ29" s="2">
        <f>SUMIFS(Import!AJ$2:AJ$237,Import!$F$2:$F$237,$F29,Import!$G$2:$G$237,$G29)</f>
        <v>3</v>
      </c>
      <c r="AK29" s="2" t="str">
        <f t="shared" si="13"/>
        <v>M</v>
      </c>
      <c r="AL29" s="2" t="str">
        <f t="shared" si="13"/>
        <v>LANTEIRES</v>
      </c>
      <c r="AM29" s="2" t="str">
        <f t="shared" si="13"/>
        <v>Teiva</v>
      </c>
      <c r="AN29" s="2">
        <f>SUMIFS(Import!AN$2:AN$237,Import!$F$2:$F$237,$F29,Import!$G$2:$G$237,$G29)</f>
        <v>2</v>
      </c>
      <c r="AO29" s="2">
        <f>SUMIFS(Import!AO$2:AO$237,Import!$F$2:$F$237,$F29,Import!$G$2:$G$237,$G29)</f>
        <v>0.11</v>
      </c>
      <c r="AP29" s="2">
        <f>SUMIFS(Import!AP$2:AP$237,Import!$F$2:$F$237,$F29,Import!$G$2:$G$237,$G29)</f>
        <v>0.33</v>
      </c>
      <c r="AQ29" s="2">
        <f>SUMIFS(Import!AQ$2:AQ$237,Import!$F$2:$F$237,$F29,Import!$G$2:$G$237,$G29)</f>
        <v>4</v>
      </c>
      <c r="AR29" s="2" t="str">
        <f t="shared" si="14"/>
        <v>F</v>
      </c>
      <c r="AS29" s="2" t="str">
        <f t="shared" si="14"/>
        <v>ATGER</v>
      </c>
      <c r="AT29" s="2" t="str">
        <f t="shared" si="14"/>
        <v>Corinne</v>
      </c>
      <c r="AU29" s="2">
        <f>SUMIFS(Import!AU$2:AU$237,Import!$F$2:$F$237,$F29,Import!$G$2:$G$237,$G29)</f>
        <v>6</v>
      </c>
      <c r="AV29" s="2">
        <f>SUMIFS(Import!AV$2:AV$237,Import!$F$2:$F$237,$F29,Import!$G$2:$G$237,$G29)</f>
        <v>0.34</v>
      </c>
      <c r="AW29" s="2">
        <f>SUMIFS(Import!AW$2:AW$237,Import!$F$2:$F$237,$F29,Import!$G$2:$G$237,$G29)</f>
        <v>1</v>
      </c>
      <c r="AX29" s="2">
        <f>SUMIFS(Import!AX$2:AX$237,Import!$F$2:$F$237,$F29,Import!$G$2:$G$237,$G29)</f>
        <v>5</v>
      </c>
      <c r="AY29" s="2" t="str">
        <f t="shared" si="15"/>
        <v>M</v>
      </c>
      <c r="AZ29" s="2" t="str">
        <f t="shared" si="15"/>
        <v>BROTHERSON</v>
      </c>
      <c r="BA29" s="2" t="str">
        <f t="shared" si="15"/>
        <v>Moetai, Charles</v>
      </c>
      <c r="BB29" s="2">
        <f>SUMIFS(Import!BB$2:BB$237,Import!$F$2:$F$237,$F29,Import!$G$2:$G$237,$G29)</f>
        <v>306</v>
      </c>
      <c r="BC29" s="2">
        <f>SUMIFS(Import!BC$2:BC$237,Import!$F$2:$F$237,$F29,Import!$G$2:$G$237,$G29)</f>
        <v>17.350000000000001</v>
      </c>
      <c r="BD29" s="2">
        <f>SUMIFS(Import!BD$2:BD$237,Import!$F$2:$F$237,$F29,Import!$G$2:$G$237,$G29)</f>
        <v>51</v>
      </c>
      <c r="BE29" s="2">
        <f>SUMIFS(Import!BE$2:BE$237,Import!$F$2:$F$237,$F29,Import!$G$2:$G$237,$G29)</f>
        <v>6</v>
      </c>
      <c r="BF29" s="2" t="str">
        <f t="shared" si="16"/>
        <v>M</v>
      </c>
      <c r="BG29" s="2" t="str">
        <f t="shared" si="16"/>
        <v>DUBOIS</v>
      </c>
      <c r="BH29" s="2" t="str">
        <f t="shared" si="16"/>
        <v>Vincent</v>
      </c>
      <c r="BI29" s="2">
        <f>SUMIFS(Import!BI$2:BI$237,Import!$F$2:$F$237,$F29,Import!$G$2:$G$237,$G29)</f>
        <v>135</v>
      </c>
      <c r="BJ29" s="2">
        <f>SUMIFS(Import!BJ$2:BJ$237,Import!$F$2:$F$237,$F29,Import!$G$2:$G$237,$G29)</f>
        <v>7.65</v>
      </c>
      <c r="BK29" s="2">
        <f>SUMIFS(Import!BK$2:BK$237,Import!$F$2:$F$237,$F29,Import!$G$2:$G$237,$G29)</f>
        <v>22.5</v>
      </c>
      <c r="BL29" s="2">
        <f>SUMIFS(Import!BL$2:BL$237,Import!$F$2:$F$237,$F29,Import!$G$2:$G$237,$G29)</f>
        <v>7</v>
      </c>
      <c r="BM29" s="2" t="str">
        <f t="shared" si="17"/>
        <v>M</v>
      </c>
      <c r="BN29" s="2" t="str">
        <f t="shared" si="17"/>
        <v>ROI</v>
      </c>
      <c r="BO29" s="2" t="str">
        <f t="shared" si="17"/>
        <v>Albert</v>
      </c>
      <c r="BP29" s="2">
        <f>SUMIFS(Import!BP$2:BP$237,Import!$F$2:$F$237,$F29,Import!$G$2:$G$237,$G29)</f>
        <v>18</v>
      </c>
      <c r="BQ29" s="2">
        <f>SUMIFS(Import!BQ$2:BQ$237,Import!$F$2:$F$237,$F29,Import!$G$2:$G$237,$G29)</f>
        <v>1.02</v>
      </c>
      <c r="BR29" s="2">
        <f>SUMIFS(Import!BR$2:BR$237,Import!$F$2:$F$237,$F29,Import!$G$2:$G$237,$G29)</f>
        <v>3</v>
      </c>
      <c r="BS29" s="2">
        <f>SUMIFS(Import!BS$2:BS$237,Import!$F$2:$F$237,$F29,Import!$G$2:$G$237,$G29)</f>
        <v>8</v>
      </c>
      <c r="BT29" s="2" t="str">
        <f t="shared" si="18"/>
        <v>F</v>
      </c>
      <c r="BU29" s="2" t="str">
        <f t="shared" si="18"/>
        <v>TIXIER</v>
      </c>
      <c r="BV29" s="2" t="str">
        <f t="shared" si="18"/>
        <v>Dominique</v>
      </c>
      <c r="BW29" s="2">
        <f>SUMIFS(Import!BW$2:BW$237,Import!$F$2:$F$237,$F29,Import!$G$2:$G$237,$G29)</f>
        <v>6</v>
      </c>
      <c r="BX29" s="2">
        <f>SUMIFS(Import!BX$2:BX$237,Import!$F$2:$F$237,$F29,Import!$G$2:$G$237,$G29)</f>
        <v>0.34</v>
      </c>
      <c r="BY29" s="2">
        <f>SUMIFS(Import!BY$2:BY$237,Import!$F$2:$F$237,$F29,Import!$G$2:$G$237,$G29)</f>
        <v>1</v>
      </c>
      <c r="BZ29" s="2">
        <f>SUMIFS(Import!BZ$2:BZ$237,Import!$F$2:$F$237,$F29,Import!$G$2:$G$237,$G29)</f>
        <v>0</v>
      </c>
      <c r="CA29" s="2">
        <f t="shared" si="19"/>
        <v>0</v>
      </c>
      <c r="CB29" s="2">
        <f t="shared" si="19"/>
        <v>0</v>
      </c>
      <c r="CC29" s="2">
        <f t="shared" si="19"/>
        <v>0</v>
      </c>
      <c r="CD29" s="2">
        <f>SUMIFS(Import!CD$2:CD$237,Import!$F$2:$F$237,$F29,Import!$G$2:$G$237,$G29)</f>
        <v>0</v>
      </c>
      <c r="CE29" s="2">
        <f>SUMIFS(Import!CE$2:CE$237,Import!$F$2:$F$237,$F29,Import!$G$2:$G$237,$G29)</f>
        <v>0</v>
      </c>
      <c r="CF29" s="2">
        <f>SUMIFS(Import!CF$2:CF$237,Import!$F$2:$F$237,$F29,Import!$G$2:$G$237,$G29)</f>
        <v>0</v>
      </c>
      <c r="CG29" s="2">
        <f>SUMIFS(Import!CG$2:CG$237,Import!$F$2:$F$237,$F29,Import!$G$2:$G$237,$G29)</f>
        <v>0</v>
      </c>
      <c r="CH29" s="2">
        <f t="shared" si="20"/>
        <v>0</v>
      </c>
      <c r="CI29" s="2">
        <f t="shared" si="20"/>
        <v>0</v>
      </c>
      <c r="CJ29" s="2">
        <f t="shared" si="20"/>
        <v>0</v>
      </c>
      <c r="CK29" s="2">
        <f>SUMIFS(Import!CK$2:CK$237,Import!$F$2:$F$237,$F29,Import!$G$2:$G$237,$G29)</f>
        <v>0</v>
      </c>
      <c r="CL29" s="2">
        <f>SUMIFS(Import!CL$2:CL$237,Import!$F$2:$F$237,$F29,Import!$G$2:$G$237,$G29)</f>
        <v>0</v>
      </c>
      <c r="CM29" s="2">
        <f>SUMIFS(Import!CM$2:CM$237,Import!$F$2:$F$237,$F29,Import!$G$2:$G$237,$G29)</f>
        <v>0</v>
      </c>
      <c r="CN29" s="2">
        <f>SUMIFS(Import!CN$2:CN$237,Import!$F$2:$F$237,$F29,Import!$G$2:$G$237,$G29)</f>
        <v>0</v>
      </c>
      <c r="CO29" s="3">
        <f t="shared" si="21"/>
        <v>0</v>
      </c>
      <c r="CP29" s="3">
        <f t="shared" si="21"/>
        <v>0</v>
      </c>
      <c r="CQ29" s="3">
        <f t="shared" si="21"/>
        <v>0</v>
      </c>
      <c r="CR29" s="2">
        <f>SUMIFS(Import!CR$2:CR$237,Import!$F$2:$F$237,$F29,Import!$G$2:$G$237,$G29)</f>
        <v>0</v>
      </c>
      <c r="CS29" s="2">
        <f>SUMIFS(Import!CS$2:CS$237,Import!$F$2:$F$237,$F29,Import!$G$2:$G$237,$G29)</f>
        <v>0</v>
      </c>
      <c r="CT29" s="2">
        <f>SUMIFS(Import!CT$2:CT$237,Import!$F$2:$F$237,$F29,Import!$G$2:$G$237,$G29)</f>
        <v>0</v>
      </c>
    </row>
    <row r="30" spans="1:98">
      <c r="A30" s="2" t="s">
        <v>38</v>
      </c>
      <c r="B30" s="2" t="s">
        <v>39</v>
      </c>
      <c r="C30" s="2">
        <v>3</v>
      </c>
      <c r="D30" s="2" t="s">
        <v>44</v>
      </c>
      <c r="E30" s="2">
        <v>15</v>
      </c>
      <c r="F30" s="2" t="s">
        <v>46</v>
      </c>
      <c r="G30" s="2">
        <v>13</v>
      </c>
      <c r="H30" s="2">
        <f>IF(SUMIFS(Import!H$2:H$237,Import!$F$2:$F$237,$F30,Import!$G$2:$G$237,$G30)=0,Data_T1!$H30,SUMIFS(Import!H$2:H$237,Import!$F$2:$F$237,$F30,Import!$G$2:$G$237,$G30))</f>
        <v>1421</v>
      </c>
      <c r="I30" s="2">
        <f>SUMIFS(Import!I$2:I$237,Import!$F$2:$F$237,$F30,Import!$G$2:$G$237,$G30)</f>
        <v>876</v>
      </c>
      <c r="J30" s="2">
        <f>SUMIFS(Import!J$2:J$237,Import!$F$2:$F$237,$F30,Import!$G$2:$G$237,$G30)</f>
        <v>61.65</v>
      </c>
      <c r="K30" s="2">
        <f>SUMIFS(Import!K$2:K$237,Import!$F$2:$F$237,$F30,Import!$G$2:$G$237,$G30)</f>
        <v>545</v>
      </c>
      <c r="L30" s="2">
        <f>SUMIFS(Import!L$2:L$237,Import!$F$2:$F$237,$F30,Import!$G$2:$G$237,$G30)</f>
        <v>38.35</v>
      </c>
      <c r="M30" s="2">
        <f>SUMIFS(Import!M$2:M$237,Import!$F$2:$F$237,$F30,Import!$G$2:$G$237,$G30)</f>
        <v>5</v>
      </c>
      <c r="N30" s="2">
        <f>SUMIFS(Import!N$2:N$237,Import!$F$2:$F$237,$F30,Import!$G$2:$G$237,$G30)</f>
        <v>0.35</v>
      </c>
      <c r="O30" s="2">
        <f>SUMIFS(Import!O$2:O$237,Import!$F$2:$F$237,$F30,Import!$G$2:$G$237,$G30)</f>
        <v>0.92</v>
      </c>
      <c r="P30" s="2">
        <f>SUMIFS(Import!P$2:P$237,Import!$F$2:$F$237,$F30,Import!$G$2:$G$237,$G30)</f>
        <v>2</v>
      </c>
      <c r="Q30" s="2">
        <f>SUMIFS(Import!Q$2:Q$237,Import!$F$2:$F$237,$F30,Import!$G$2:$G$237,$G30)</f>
        <v>0.14000000000000001</v>
      </c>
      <c r="R30" s="2">
        <f>SUMIFS(Import!R$2:R$237,Import!$F$2:$F$237,$F30,Import!$G$2:$G$237,$G30)</f>
        <v>0.37</v>
      </c>
      <c r="S30" s="2">
        <f>SUMIFS(Import!S$2:S$237,Import!$F$2:$F$237,$F30,Import!$G$2:$G$237,$G30)</f>
        <v>538</v>
      </c>
      <c r="T30" s="2">
        <f>SUMIFS(Import!T$2:T$237,Import!$F$2:$F$237,$F30,Import!$G$2:$G$237,$G30)</f>
        <v>37.86</v>
      </c>
      <c r="U30" s="2">
        <f>SUMIFS(Import!U$2:U$237,Import!$F$2:$F$237,$F30,Import!$G$2:$G$237,$G30)</f>
        <v>98.72</v>
      </c>
      <c r="V30" s="2">
        <f>SUMIFS(Import!V$2:V$237,Import!$F$2:$F$237,$F30,Import!$G$2:$G$237,$G30)</f>
        <v>1</v>
      </c>
      <c r="W30" s="2" t="str">
        <f t="shared" si="11"/>
        <v>M</v>
      </c>
      <c r="X30" s="2" t="str">
        <f t="shared" si="11"/>
        <v>HOWELL</v>
      </c>
      <c r="Y30" s="2" t="str">
        <f t="shared" si="11"/>
        <v>Patrick</v>
      </c>
      <c r="Z30" s="2">
        <f>SUMIFS(Import!Z$2:Z$237,Import!$F$2:$F$237,$F30,Import!$G$2:$G$237,$G30)</f>
        <v>95</v>
      </c>
      <c r="AA30" s="2">
        <f>SUMIFS(Import!AA$2:AA$237,Import!$F$2:$F$237,$F30,Import!$G$2:$G$237,$G30)</f>
        <v>6.69</v>
      </c>
      <c r="AB30" s="2">
        <f>SUMIFS(Import!AB$2:AB$237,Import!$F$2:$F$237,$F30,Import!$G$2:$G$237,$G30)</f>
        <v>17.66</v>
      </c>
      <c r="AC30" s="2">
        <f>SUMIFS(Import!AC$2:AC$237,Import!$F$2:$F$237,$F30,Import!$G$2:$G$237,$G30)</f>
        <v>2</v>
      </c>
      <c r="AD30" s="2" t="str">
        <f t="shared" si="12"/>
        <v>F</v>
      </c>
      <c r="AE30" s="2" t="str">
        <f t="shared" si="12"/>
        <v>MARA</v>
      </c>
      <c r="AF30" s="2" t="str">
        <f t="shared" si="12"/>
        <v>Astride</v>
      </c>
      <c r="AG30" s="2">
        <f>SUMIFS(Import!AG$2:AG$237,Import!$F$2:$F$237,$F30,Import!$G$2:$G$237,$G30)</f>
        <v>6</v>
      </c>
      <c r="AH30" s="2">
        <f>SUMIFS(Import!AH$2:AH$237,Import!$F$2:$F$237,$F30,Import!$G$2:$G$237,$G30)</f>
        <v>0.42</v>
      </c>
      <c r="AI30" s="2">
        <f>SUMIFS(Import!AI$2:AI$237,Import!$F$2:$F$237,$F30,Import!$G$2:$G$237,$G30)</f>
        <v>1.1200000000000001</v>
      </c>
      <c r="AJ30" s="2">
        <f>SUMIFS(Import!AJ$2:AJ$237,Import!$F$2:$F$237,$F30,Import!$G$2:$G$237,$G30)</f>
        <v>3</v>
      </c>
      <c r="AK30" s="2" t="str">
        <f t="shared" si="13"/>
        <v>M</v>
      </c>
      <c r="AL30" s="2" t="str">
        <f t="shared" si="13"/>
        <v>LANTEIRES</v>
      </c>
      <c r="AM30" s="2" t="str">
        <f t="shared" si="13"/>
        <v>Teiva</v>
      </c>
      <c r="AN30" s="2">
        <f>SUMIFS(Import!AN$2:AN$237,Import!$F$2:$F$237,$F30,Import!$G$2:$G$237,$G30)</f>
        <v>3</v>
      </c>
      <c r="AO30" s="2">
        <f>SUMIFS(Import!AO$2:AO$237,Import!$F$2:$F$237,$F30,Import!$G$2:$G$237,$G30)</f>
        <v>0.21</v>
      </c>
      <c r="AP30" s="2">
        <f>SUMIFS(Import!AP$2:AP$237,Import!$F$2:$F$237,$F30,Import!$G$2:$G$237,$G30)</f>
        <v>0.56000000000000005</v>
      </c>
      <c r="AQ30" s="2">
        <f>SUMIFS(Import!AQ$2:AQ$237,Import!$F$2:$F$237,$F30,Import!$G$2:$G$237,$G30)</f>
        <v>4</v>
      </c>
      <c r="AR30" s="2" t="str">
        <f t="shared" si="14"/>
        <v>F</v>
      </c>
      <c r="AS30" s="2" t="str">
        <f t="shared" si="14"/>
        <v>ATGER</v>
      </c>
      <c r="AT30" s="2" t="str">
        <f t="shared" si="14"/>
        <v>Corinne</v>
      </c>
      <c r="AU30" s="2">
        <f>SUMIFS(Import!AU$2:AU$237,Import!$F$2:$F$237,$F30,Import!$G$2:$G$237,$G30)</f>
        <v>5</v>
      </c>
      <c r="AV30" s="2">
        <f>SUMIFS(Import!AV$2:AV$237,Import!$F$2:$F$237,$F30,Import!$G$2:$G$237,$G30)</f>
        <v>0.35</v>
      </c>
      <c r="AW30" s="2">
        <f>SUMIFS(Import!AW$2:AW$237,Import!$F$2:$F$237,$F30,Import!$G$2:$G$237,$G30)</f>
        <v>0.93</v>
      </c>
      <c r="AX30" s="2">
        <f>SUMIFS(Import!AX$2:AX$237,Import!$F$2:$F$237,$F30,Import!$G$2:$G$237,$G30)</f>
        <v>5</v>
      </c>
      <c r="AY30" s="2" t="str">
        <f t="shared" si="15"/>
        <v>M</v>
      </c>
      <c r="AZ30" s="2" t="str">
        <f t="shared" si="15"/>
        <v>BROTHERSON</v>
      </c>
      <c r="BA30" s="2" t="str">
        <f t="shared" si="15"/>
        <v>Moetai, Charles</v>
      </c>
      <c r="BB30" s="2">
        <f>SUMIFS(Import!BB$2:BB$237,Import!$F$2:$F$237,$F30,Import!$G$2:$G$237,$G30)</f>
        <v>245</v>
      </c>
      <c r="BC30" s="2">
        <f>SUMIFS(Import!BC$2:BC$237,Import!$F$2:$F$237,$F30,Import!$G$2:$G$237,$G30)</f>
        <v>17.239999999999998</v>
      </c>
      <c r="BD30" s="2">
        <f>SUMIFS(Import!BD$2:BD$237,Import!$F$2:$F$237,$F30,Import!$G$2:$G$237,$G30)</f>
        <v>45.54</v>
      </c>
      <c r="BE30" s="2">
        <f>SUMIFS(Import!BE$2:BE$237,Import!$F$2:$F$237,$F30,Import!$G$2:$G$237,$G30)</f>
        <v>6</v>
      </c>
      <c r="BF30" s="2" t="str">
        <f t="shared" si="16"/>
        <v>M</v>
      </c>
      <c r="BG30" s="2" t="str">
        <f t="shared" si="16"/>
        <v>DUBOIS</v>
      </c>
      <c r="BH30" s="2" t="str">
        <f t="shared" si="16"/>
        <v>Vincent</v>
      </c>
      <c r="BI30" s="2">
        <f>SUMIFS(Import!BI$2:BI$237,Import!$F$2:$F$237,$F30,Import!$G$2:$G$237,$G30)</f>
        <v>175</v>
      </c>
      <c r="BJ30" s="2">
        <f>SUMIFS(Import!BJ$2:BJ$237,Import!$F$2:$F$237,$F30,Import!$G$2:$G$237,$G30)</f>
        <v>12.32</v>
      </c>
      <c r="BK30" s="2">
        <f>SUMIFS(Import!BK$2:BK$237,Import!$F$2:$F$237,$F30,Import!$G$2:$G$237,$G30)</f>
        <v>32.53</v>
      </c>
      <c r="BL30" s="2">
        <f>SUMIFS(Import!BL$2:BL$237,Import!$F$2:$F$237,$F30,Import!$G$2:$G$237,$G30)</f>
        <v>7</v>
      </c>
      <c r="BM30" s="2" t="str">
        <f t="shared" si="17"/>
        <v>M</v>
      </c>
      <c r="BN30" s="2" t="str">
        <f t="shared" si="17"/>
        <v>ROI</v>
      </c>
      <c r="BO30" s="2" t="str">
        <f t="shared" si="17"/>
        <v>Albert</v>
      </c>
      <c r="BP30" s="2">
        <f>SUMIFS(Import!BP$2:BP$237,Import!$F$2:$F$237,$F30,Import!$G$2:$G$237,$G30)</f>
        <v>5</v>
      </c>
      <c r="BQ30" s="2">
        <f>SUMIFS(Import!BQ$2:BQ$237,Import!$F$2:$F$237,$F30,Import!$G$2:$G$237,$G30)</f>
        <v>0.35</v>
      </c>
      <c r="BR30" s="2">
        <f>SUMIFS(Import!BR$2:BR$237,Import!$F$2:$F$237,$F30,Import!$G$2:$G$237,$G30)</f>
        <v>0.93</v>
      </c>
      <c r="BS30" s="2">
        <f>SUMIFS(Import!BS$2:BS$237,Import!$F$2:$F$237,$F30,Import!$G$2:$G$237,$G30)</f>
        <v>8</v>
      </c>
      <c r="BT30" s="2" t="str">
        <f t="shared" si="18"/>
        <v>F</v>
      </c>
      <c r="BU30" s="2" t="str">
        <f t="shared" si="18"/>
        <v>TIXIER</v>
      </c>
      <c r="BV30" s="2" t="str">
        <f t="shared" si="18"/>
        <v>Dominique</v>
      </c>
      <c r="BW30" s="2">
        <f>SUMIFS(Import!BW$2:BW$237,Import!$F$2:$F$237,$F30,Import!$G$2:$G$237,$G30)</f>
        <v>4</v>
      </c>
      <c r="BX30" s="2">
        <f>SUMIFS(Import!BX$2:BX$237,Import!$F$2:$F$237,$F30,Import!$G$2:$G$237,$G30)</f>
        <v>0.28000000000000003</v>
      </c>
      <c r="BY30" s="2">
        <f>SUMIFS(Import!BY$2:BY$237,Import!$F$2:$F$237,$F30,Import!$G$2:$G$237,$G30)</f>
        <v>0.74</v>
      </c>
      <c r="BZ30" s="2">
        <f>SUMIFS(Import!BZ$2:BZ$237,Import!$F$2:$F$237,$F30,Import!$G$2:$G$237,$G30)</f>
        <v>0</v>
      </c>
      <c r="CA30" s="2">
        <f t="shared" si="19"/>
        <v>0</v>
      </c>
      <c r="CB30" s="2">
        <f t="shared" si="19"/>
        <v>0</v>
      </c>
      <c r="CC30" s="2">
        <f t="shared" si="19"/>
        <v>0</v>
      </c>
      <c r="CD30" s="2">
        <f>SUMIFS(Import!CD$2:CD$237,Import!$F$2:$F$237,$F30,Import!$G$2:$G$237,$G30)</f>
        <v>0</v>
      </c>
      <c r="CE30" s="2">
        <f>SUMIFS(Import!CE$2:CE$237,Import!$F$2:$F$237,$F30,Import!$G$2:$G$237,$G30)</f>
        <v>0</v>
      </c>
      <c r="CF30" s="2">
        <f>SUMIFS(Import!CF$2:CF$237,Import!$F$2:$F$237,$F30,Import!$G$2:$G$237,$G30)</f>
        <v>0</v>
      </c>
      <c r="CG30" s="2">
        <f>SUMIFS(Import!CG$2:CG$237,Import!$F$2:$F$237,$F30,Import!$G$2:$G$237,$G30)</f>
        <v>0</v>
      </c>
      <c r="CH30" s="2">
        <f t="shared" si="20"/>
        <v>0</v>
      </c>
      <c r="CI30" s="2">
        <f t="shared" si="20"/>
        <v>0</v>
      </c>
      <c r="CJ30" s="2">
        <f t="shared" si="20"/>
        <v>0</v>
      </c>
      <c r="CK30" s="2">
        <f>SUMIFS(Import!CK$2:CK$237,Import!$F$2:$F$237,$F30,Import!$G$2:$G$237,$G30)</f>
        <v>0</v>
      </c>
      <c r="CL30" s="2">
        <f>SUMIFS(Import!CL$2:CL$237,Import!$F$2:$F$237,$F30,Import!$G$2:$G$237,$G30)</f>
        <v>0</v>
      </c>
      <c r="CM30" s="2">
        <f>SUMIFS(Import!CM$2:CM$237,Import!$F$2:$F$237,$F30,Import!$G$2:$G$237,$G30)</f>
        <v>0</v>
      </c>
      <c r="CN30" s="2">
        <f>SUMIFS(Import!CN$2:CN$237,Import!$F$2:$F$237,$F30,Import!$G$2:$G$237,$G30)</f>
        <v>0</v>
      </c>
      <c r="CO30" s="3">
        <f t="shared" si="21"/>
        <v>0</v>
      </c>
      <c r="CP30" s="3">
        <f t="shared" si="21"/>
        <v>0</v>
      </c>
      <c r="CQ30" s="3">
        <f t="shared" si="21"/>
        <v>0</v>
      </c>
      <c r="CR30" s="2">
        <f>SUMIFS(Import!CR$2:CR$237,Import!$F$2:$F$237,$F30,Import!$G$2:$G$237,$G30)</f>
        <v>0</v>
      </c>
      <c r="CS30" s="2">
        <f>SUMIFS(Import!CS$2:CS$237,Import!$F$2:$F$237,$F30,Import!$G$2:$G$237,$G30)</f>
        <v>0</v>
      </c>
      <c r="CT30" s="2">
        <f>SUMIFS(Import!CT$2:CT$237,Import!$F$2:$F$237,$F30,Import!$G$2:$G$237,$G30)</f>
        <v>0</v>
      </c>
    </row>
    <row r="31" spans="1:98">
      <c r="A31" s="2" t="s">
        <v>38</v>
      </c>
      <c r="B31" s="2" t="s">
        <v>39</v>
      </c>
      <c r="C31" s="2">
        <v>3</v>
      </c>
      <c r="D31" s="2" t="s">
        <v>44</v>
      </c>
      <c r="E31" s="2">
        <v>15</v>
      </c>
      <c r="F31" s="2" t="s">
        <v>46</v>
      </c>
      <c r="G31" s="2">
        <v>14</v>
      </c>
      <c r="H31" s="2">
        <f>IF(SUMIFS(Import!H$2:H$237,Import!$F$2:$F$237,$F31,Import!$G$2:$G$237,$G31)=0,Data_T1!$H31,SUMIFS(Import!H$2:H$237,Import!$F$2:$F$237,$F31,Import!$G$2:$G$237,$G31))</f>
        <v>1645</v>
      </c>
      <c r="I31" s="2">
        <f>SUMIFS(Import!I$2:I$237,Import!$F$2:$F$237,$F31,Import!$G$2:$G$237,$G31)</f>
        <v>1123</v>
      </c>
      <c r="J31" s="2">
        <f>SUMIFS(Import!J$2:J$237,Import!$F$2:$F$237,$F31,Import!$G$2:$G$237,$G31)</f>
        <v>68.27</v>
      </c>
      <c r="K31" s="2">
        <f>SUMIFS(Import!K$2:K$237,Import!$F$2:$F$237,$F31,Import!$G$2:$G$237,$G31)</f>
        <v>522</v>
      </c>
      <c r="L31" s="2">
        <f>SUMIFS(Import!L$2:L$237,Import!$F$2:$F$237,$F31,Import!$G$2:$G$237,$G31)</f>
        <v>31.73</v>
      </c>
      <c r="M31" s="2">
        <f>SUMIFS(Import!M$2:M$237,Import!$F$2:$F$237,$F31,Import!$G$2:$G$237,$G31)</f>
        <v>3</v>
      </c>
      <c r="N31" s="2">
        <f>SUMIFS(Import!N$2:N$237,Import!$F$2:$F$237,$F31,Import!$G$2:$G$237,$G31)</f>
        <v>0.18</v>
      </c>
      <c r="O31" s="2">
        <f>SUMIFS(Import!O$2:O$237,Import!$F$2:$F$237,$F31,Import!$G$2:$G$237,$G31)</f>
        <v>0.56999999999999995</v>
      </c>
      <c r="P31" s="2">
        <f>SUMIFS(Import!P$2:P$237,Import!$F$2:$F$237,$F31,Import!$G$2:$G$237,$G31)</f>
        <v>12</v>
      </c>
      <c r="Q31" s="2">
        <f>SUMIFS(Import!Q$2:Q$237,Import!$F$2:$F$237,$F31,Import!$G$2:$G$237,$G31)</f>
        <v>0.73</v>
      </c>
      <c r="R31" s="2">
        <f>SUMIFS(Import!R$2:R$237,Import!$F$2:$F$237,$F31,Import!$G$2:$G$237,$G31)</f>
        <v>2.2999999999999998</v>
      </c>
      <c r="S31" s="2">
        <f>SUMIFS(Import!S$2:S$237,Import!$F$2:$F$237,$F31,Import!$G$2:$G$237,$G31)</f>
        <v>507</v>
      </c>
      <c r="T31" s="2">
        <f>SUMIFS(Import!T$2:T$237,Import!$F$2:$F$237,$F31,Import!$G$2:$G$237,$G31)</f>
        <v>30.82</v>
      </c>
      <c r="U31" s="2">
        <f>SUMIFS(Import!U$2:U$237,Import!$F$2:$F$237,$F31,Import!$G$2:$G$237,$G31)</f>
        <v>97.13</v>
      </c>
      <c r="V31" s="2">
        <f>SUMIFS(Import!V$2:V$237,Import!$F$2:$F$237,$F31,Import!$G$2:$G$237,$G31)</f>
        <v>1</v>
      </c>
      <c r="W31" s="2" t="str">
        <f t="shared" si="11"/>
        <v>M</v>
      </c>
      <c r="X31" s="2" t="str">
        <f t="shared" si="11"/>
        <v>HOWELL</v>
      </c>
      <c r="Y31" s="2" t="str">
        <f t="shared" si="11"/>
        <v>Patrick</v>
      </c>
      <c r="Z31" s="2">
        <f>SUMIFS(Import!Z$2:Z$237,Import!$F$2:$F$237,$F31,Import!$G$2:$G$237,$G31)</f>
        <v>117</v>
      </c>
      <c r="AA31" s="2">
        <f>SUMIFS(Import!AA$2:AA$237,Import!$F$2:$F$237,$F31,Import!$G$2:$G$237,$G31)</f>
        <v>7.11</v>
      </c>
      <c r="AB31" s="2">
        <f>SUMIFS(Import!AB$2:AB$237,Import!$F$2:$F$237,$F31,Import!$G$2:$G$237,$G31)</f>
        <v>23.08</v>
      </c>
      <c r="AC31" s="2">
        <f>SUMIFS(Import!AC$2:AC$237,Import!$F$2:$F$237,$F31,Import!$G$2:$G$237,$G31)</f>
        <v>2</v>
      </c>
      <c r="AD31" s="2" t="str">
        <f t="shared" si="12"/>
        <v>F</v>
      </c>
      <c r="AE31" s="2" t="str">
        <f t="shared" si="12"/>
        <v>MARA</v>
      </c>
      <c r="AF31" s="2" t="str">
        <f t="shared" si="12"/>
        <v>Astride</v>
      </c>
      <c r="AG31" s="2">
        <f>SUMIFS(Import!AG$2:AG$237,Import!$F$2:$F$237,$F31,Import!$G$2:$G$237,$G31)</f>
        <v>10</v>
      </c>
      <c r="AH31" s="2">
        <f>SUMIFS(Import!AH$2:AH$237,Import!$F$2:$F$237,$F31,Import!$G$2:$G$237,$G31)</f>
        <v>0.61</v>
      </c>
      <c r="AI31" s="2">
        <f>SUMIFS(Import!AI$2:AI$237,Import!$F$2:$F$237,$F31,Import!$G$2:$G$237,$G31)</f>
        <v>1.97</v>
      </c>
      <c r="AJ31" s="2">
        <f>SUMIFS(Import!AJ$2:AJ$237,Import!$F$2:$F$237,$F31,Import!$G$2:$G$237,$G31)</f>
        <v>3</v>
      </c>
      <c r="AK31" s="2" t="str">
        <f t="shared" si="13"/>
        <v>M</v>
      </c>
      <c r="AL31" s="2" t="str">
        <f t="shared" si="13"/>
        <v>LANTEIRES</v>
      </c>
      <c r="AM31" s="2" t="str">
        <f t="shared" si="13"/>
        <v>Teiva</v>
      </c>
      <c r="AN31" s="2">
        <f>SUMIFS(Import!AN$2:AN$237,Import!$F$2:$F$237,$F31,Import!$G$2:$G$237,$G31)</f>
        <v>6</v>
      </c>
      <c r="AO31" s="2">
        <f>SUMIFS(Import!AO$2:AO$237,Import!$F$2:$F$237,$F31,Import!$G$2:$G$237,$G31)</f>
        <v>0.36</v>
      </c>
      <c r="AP31" s="2">
        <f>SUMIFS(Import!AP$2:AP$237,Import!$F$2:$F$237,$F31,Import!$G$2:$G$237,$G31)</f>
        <v>1.18</v>
      </c>
      <c r="AQ31" s="2">
        <f>SUMIFS(Import!AQ$2:AQ$237,Import!$F$2:$F$237,$F31,Import!$G$2:$G$237,$G31)</f>
        <v>4</v>
      </c>
      <c r="AR31" s="2" t="str">
        <f t="shared" si="14"/>
        <v>F</v>
      </c>
      <c r="AS31" s="2" t="str">
        <f t="shared" si="14"/>
        <v>ATGER</v>
      </c>
      <c r="AT31" s="2" t="str">
        <f t="shared" si="14"/>
        <v>Corinne</v>
      </c>
      <c r="AU31" s="2">
        <f>SUMIFS(Import!AU$2:AU$237,Import!$F$2:$F$237,$F31,Import!$G$2:$G$237,$G31)</f>
        <v>6</v>
      </c>
      <c r="AV31" s="2">
        <f>SUMIFS(Import!AV$2:AV$237,Import!$F$2:$F$237,$F31,Import!$G$2:$G$237,$G31)</f>
        <v>0.36</v>
      </c>
      <c r="AW31" s="2">
        <f>SUMIFS(Import!AW$2:AW$237,Import!$F$2:$F$237,$F31,Import!$G$2:$G$237,$G31)</f>
        <v>1.18</v>
      </c>
      <c r="AX31" s="2">
        <f>SUMIFS(Import!AX$2:AX$237,Import!$F$2:$F$237,$F31,Import!$G$2:$G$237,$G31)</f>
        <v>5</v>
      </c>
      <c r="AY31" s="2" t="str">
        <f t="shared" si="15"/>
        <v>M</v>
      </c>
      <c r="AZ31" s="2" t="str">
        <f t="shared" si="15"/>
        <v>BROTHERSON</v>
      </c>
      <c r="BA31" s="2" t="str">
        <f t="shared" si="15"/>
        <v>Moetai, Charles</v>
      </c>
      <c r="BB31" s="2">
        <f>SUMIFS(Import!BB$2:BB$237,Import!$F$2:$F$237,$F31,Import!$G$2:$G$237,$G31)</f>
        <v>240</v>
      </c>
      <c r="BC31" s="2">
        <f>SUMIFS(Import!BC$2:BC$237,Import!$F$2:$F$237,$F31,Import!$G$2:$G$237,$G31)</f>
        <v>14.59</v>
      </c>
      <c r="BD31" s="2">
        <f>SUMIFS(Import!BD$2:BD$237,Import!$F$2:$F$237,$F31,Import!$G$2:$G$237,$G31)</f>
        <v>47.34</v>
      </c>
      <c r="BE31" s="2">
        <f>SUMIFS(Import!BE$2:BE$237,Import!$F$2:$F$237,$F31,Import!$G$2:$G$237,$G31)</f>
        <v>6</v>
      </c>
      <c r="BF31" s="2" t="str">
        <f t="shared" si="16"/>
        <v>M</v>
      </c>
      <c r="BG31" s="2" t="str">
        <f t="shared" si="16"/>
        <v>DUBOIS</v>
      </c>
      <c r="BH31" s="2" t="str">
        <f t="shared" si="16"/>
        <v>Vincent</v>
      </c>
      <c r="BI31" s="2">
        <f>SUMIFS(Import!BI$2:BI$237,Import!$F$2:$F$237,$F31,Import!$G$2:$G$237,$G31)</f>
        <v>105</v>
      </c>
      <c r="BJ31" s="2">
        <f>SUMIFS(Import!BJ$2:BJ$237,Import!$F$2:$F$237,$F31,Import!$G$2:$G$237,$G31)</f>
        <v>6.38</v>
      </c>
      <c r="BK31" s="2">
        <f>SUMIFS(Import!BK$2:BK$237,Import!$F$2:$F$237,$F31,Import!$G$2:$G$237,$G31)</f>
        <v>20.71</v>
      </c>
      <c r="BL31" s="2">
        <f>SUMIFS(Import!BL$2:BL$237,Import!$F$2:$F$237,$F31,Import!$G$2:$G$237,$G31)</f>
        <v>7</v>
      </c>
      <c r="BM31" s="2" t="str">
        <f t="shared" si="17"/>
        <v>M</v>
      </c>
      <c r="BN31" s="2" t="str">
        <f t="shared" si="17"/>
        <v>ROI</v>
      </c>
      <c r="BO31" s="2" t="str">
        <f t="shared" si="17"/>
        <v>Albert</v>
      </c>
      <c r="BP31" s="2">
        <f>SUMIFS(Import!BP$2:BP$237,Import!$F$2:$F$237,$F31,Import!$G$2:$G$237,$G31)</f>
        <v>16</v>
      </c>
      <c r="BQ31" s="2">
        <f>SUMIFS(Import!BQ$2:BQ$237,Import!$F$2:$F$237,$F31,Import!$G$2:$G$237,$G31)</f>
        <v>0.97</v>
      </c>
      <c r="BR31" s="2">
        <f>SUMIFS(Import!BR$2:BR$237,Import!$F$2:$F$237,$F31,Import!$G$2:$G$237,$G31)</f>
        <v>3.16</v>
      </c>
      <c r="BS31" s="2">
        <f>SUMIFS(Import!BS$2:BS$237,Import!$F$2:$F$237,$F31,Import!$G$2:$G$237,$G31)</f>
        <v>8</v>
      </c>
      <c r="BT31" s="2" t="str">
        <f t="shared" si="18"/>
        <v>F</v>
      </c>
      <c r="BU31" s="2" t="str">
        <f t="shared" si="18"/>
        <v>TIXIER</v>
      </c>
      <c r="BV31" s="2" t="str">
        <f t="shared" si="18"/>
        <v>Dominique</v>
      </c>
      <c r="BW31" s="2">
        <f>SUMIFS(Import!BW$2:BW$237,Import!$F$2:$F$237,$F31,Import!$G$2:$G$237,$G31)</f>
        <v>7</v>
      </c>
      <c r="BX31" s="2">
        <f>SUMIFS(Import!BX$2:BX$237,Import!$F$2:$F$237,$F31,Import!$G$2:$G$237,$G31)</f>
        <v>0.43</v>
      </c>
      <c r="BY31" s="2">
        <f>SUMIFS(Import!BY$2:BY$237,Import!$F$2:$F$237,$F31,Import!$G$2:$G$237,$G31)</f>
        <v>1.38</v>
      </c>
      <c r="BZ31" s="2">
        <f>SUMIFS(Import!BZ$2:BZ$237,Import!$F$2:$F$237,$F31,Import!$G$2:$G$237,$G31)</f>
        <v>0</v>
      </c>
      <c r="CA31" s="2">
        <f t="shared" si="19"/>
        <v>0</v>
      </c>
      <c r="CB31" s="2">
        <f t="shared" si="19"/>
        <v>0</v>
      </c>
      <c r="CC31" s="2">
        <f t="shared" si="19"/>
        <v>0</v>
      </c>
      <c r="CD31" s="2">
        <f>SUMIFS(Import!CD$2:CD$237,Import!$F$2:$F$237,$F31,Import!$G$2:$G$237,$G31)</f>
        <v>0</v>
      </c>
      <c r="CE31" s="2">
        <f>SUMIFS(Import!CE$2:CE$237,Import!$F$2:$F$237,$F31,Import!$G$2:$G$237,$G31)</f>
        <v>0</v>
      </c>
      <c r="CF31" s="2">
        <f>SUMIFS(Import!CF$2:CF$237,Import!$F$2:$F$237,$F31,Import!$G$2:$G$237,$G31)</f>
        <v>0</v>
      </c>
      <c r="CG31" s="2">
        <f>SUMIFS(Import!CG$2:CG$237,Import!$F$2:$F$237,$F31,Import!$G$2:$G$237,$G31)</f>
        <v>0</v>
      </c>
      <c r="CH31" s="2">
        <f t="shared" si="20"/>
        <v>0</v>
      </c>
      <c r="CI31" s="2">
        <f t="shared" si="20"/>
        <v>0</v>
      </c>
      <c r="CJ31" s="2">
        <f t="shared" si="20"/>
        <v>0</v>
      </c>
      <c r="CK31" s="2">
        <f>SUMIFS(Import!CK$2:CK$237,Import!$F$2:$F$237,$F31,Import!$G$2:$G$237,$G31)</f>
        <v>0</v>
      </c>
      <c r="CL31" s="2">
        <f>SUMIFS(Import!CL$2:CL$237,Import!$F$2:$F$237,$F31,Import!$G$2:$G$237,$G31)</f>
        <v>0</v>
      </c>
      <c r="CM31" s="2">
        <f>SUMIFS(Import!CM$2:CM$237,Import!$F$2:$F$237,$F31,Import!$G$2:$G$237,$G31)</f>
        <v>0</v>
      </c>
      <c r="CN31" s="2">
        <f>SUMIFS(Import!CN$2:CN$237,Import!$F$2:$F$237,$F31,Import!$G$2:$G$237,$G31)</f>
        <v>0</v>
      </c>
      <c r="CO31" s="3">
        <f t="shared" si="21"/>
        <v>0</v>
      </c>
      <c r="CP31" s="3">
        <f t="shared" si="21"/>
        <v>0</v>
      </c>
      <c r="CQ31" s="3">
        <f t="shared" si="21"/>
        <v>0</v>
      </c>
      <c r="CR31" s="2">
        <f>SUMIFS(Import!CR$2:CR$237,Import!$F$2:$F$237,$F31,Import!$G$2:$G$237,$G31)</f>
        <v>0</v>
      </c>
      <c r="CS31" s="2">
        <f>SUMIFS(Import!CS$2:CS$237,Import!$F$2:$F$237,$F31,Import!$G$2:$G$237,$G31)</f>
        <v>0</v>
      </c>
      <c r="CT31" s="2">
        <f>SUMIFS(Import!CT$2:CT$237,Import!$F$2:$F$237,$F31,Import!$G$2:$G$237,$G31)</f>
        <v>0</v>
      </c>
    </row>
    <row r="32" spans="1:98">
      <c r="A32" s="2" t="s">
        <v>38</v>
      </c>
      <c r="B32" s="2" t="s">
        <v>39</v>
      </c>
      <c r="C32" s="2">
        <v>1</v>
      </c>
      <c r="D32" s="2" t="s">
        <v>40</v>
      </c>
      <c r="E32" s="2">
        <v>16</v>
      </c>
      <c r="F32" s="2" t="s">
        <v>47</v>
      </c>
      <c r="G32" s="2">
        <v>1</v>
      </c>
      <c r="H32" s="2">
        <f>IF(SUMIFS(Import!H$2:H$237,Import!$F$2:$F$237,$F32,Import!$G$2:$G$237,$G32)=0,Data_T1!$H32,SUMIFS(Import!H$2:H$237,Import!$F$2:$F$237,$F32,Import!$G$2:$G$237,$G32))</f>
        <v>606</v>
      </c>
      <c r="I32" s="2">
        <f>SUMIFS(Import!I$2:I$237,Import!$F$2:$F$237,$F32,Import!$G$2:$G$237,$G32)</f>
        <v>340</v>
      </c>
      <c r="J32" s="2">
        <f>SUMIFS(Import!J$2:J$237,Import!$F$2:$F$237,$F32,Import!$G$2:$G$237,$G32)</f>
        <v>56.11</v>
      </c>
      <c r="K32" s="2">
        <f>SUMIFS(Import!K$2:K$237,Import!$F$2:$F$237,$F32,Import!$G$2:$G$237,$G32)</f>
        <v>266</v>
      </c>
      <c r="L32" s="2">
        <f>SUMIFS(Import!L$2:L$237,Import!$F$2:$F$237,$F32,Import!$G$2:$G$237,$G32)</f>
        <v>43.89</v>
      </c>
      <c r="M32" s="2">
        <f>SUMIFS(Import!M$2:M$237,Import!$F$2:$F$237,$F32,Import!$G$2:$G$237,$G32)</f>
        <v>3</v>
      </c>
      <c r="N32" s="2">
        <f>SUMIFS(Import!N$2:N$237,Import!$F$2:$F$237,$F32,Import!$G$2:$G$237,$G32)</f>
        <v>0.5</v>
      </c>
      <c r="O32" s="2">
        <f>SUMIFS(Import!O$2:O$237,Import!$F$2:$F$237,$F32,Import!$G$2:$G$237,$G32)</f>
        <v>1.1299999999999999</v>
      </c>
      <c r="P32" s="2">
        <f>SUMIFS(Import!P$2:P$237,Import!$F$2:$F$237,$F32,Import!$G$2:$G$237,$G32)</f>
        <v>2</v>
      </c>
      <c r="Q32" s="2">
        <f>SUMIFS(Import!Q$2:Q$237,Import!$F$2:$F$237,$F32,Import!$G$2:$G$237,$G32)</f>
        <v>0.33</v>
      </c>
      <c r="R32" s="2">
        <f>SUMIFS(Import!R$2:R$237,Import!$F$2:$F$237,$F32,Import!$G$2:$G$237,$G32)</f>
        <v>0.75</v>
      </c>
      <c r="S32" s="2">
        <f>SUMIFS(Import!S$2:S$237,Import!$F$2:$F$237,$F32,Import!$G$2:$G$237,$G32)</f>
        <v>261</v>
      </c>
      <c r="T32" s="2">
        <f>SUMIFS(Import!T$2:T$237,Import!$F$2:$F$237,$F32,Import!$G$2:$G$237,$G32)</f>
        <v>43.07</v>
      </c>
      <c r="U32" s="2">
        <f>SUMIFS(Import!U$2:U$237,Import!$F$2:$F$237,$F32,Import!$G$2:$G$237,$G32)</f>
        <v>98.12</v>
      </c>
      <c r="V32" s="2">
        <f>SUMIFS(Import!V$2:V$237,Import!$F$2:$F$237,$F32,Import!$G$2:$G$237,$G32)</f>
        <v>1</v>
      </c>
      <c r="W32" s="2" t="str">
        <f t="shared" si="11"/>
        <v>M</v>
      </c>
      <c r="X32" s="2" t="str">
        <f t="shared" si="11"/>
        <v>GREIG</v>
      </c>
      <c r="Y32" s="2" t="str">
        <f t="shared" si="11"/>
        <v>Moana</v>
      </c>
      <c r="Z32" s="2">
        <f>SUMIFS(Import!Z$2:Z$237,Import!$F$2:$F$237,$F32,Import!$G$2:$G$237,$G32)</f>
        <v>46</v>
      </c>
      <c r="AA32" s="2">
        <f>SUMIFS(Import!AA$2:AA$237,Import!$F$2:$F$237,$F32,Import!$G$2:$G$237,$G32)</f>
        <v>7.59</v>
      </c>
      <c r="AB32" s="2">
        <f>SUMIFS(Import!AB$2:AB$237,Import!$F$2:$F$237,$F32,Import!$G$2:$G$237,$G32)</f>
        <v>17.62</v>
      </c>
      <c r="AC32" s="2">
        <f>SUMIFS(Import!AC$2:AC$237,Import!$F$2:$F$237,$F32,Import!$G$2:$G$237,$G32)</f>
        <v>2</v>
      </c>
      <c r="AD32" s="2" t="str">
        <f t="shared" si="12"/>
        <v>M</v>
      </c>
      <c r="AE32" s="2" t="str">
        <f t="shared" si="12"/>
        <v>MINARDI</v>
      </c>
      <c r="AF32" s="2" t="str">
        <f t="shared" si="12"/>
        <v>Eric</v>
      </c>
      <c r="AG32" s="2">
        <f>SUMIFS(Import!AG$2:AG$237,Import!$F$2:$F$237,$F32,Import!$G$2:$G$237,$G32)</f>
        <v>0</v>
      </c>
      <c r="AH32" s="2">
        <f>SUMIFS(Import!AH$2:AH$237,Import!$F$2:$F$237,$F32,Import!$G$2:$G$237,$G32)</f>
        <v>0</v>
      </c>
      <c r="AI32" s="2">
        <f>SUMIFS(Import!AI$2:AI$237,Import!$F$2:$F$237,$F32,Import!$G$2:$G$237,$G32)</f>
        <v>0</v>
      </c>
      <c r="AJ32" s="2">
        <f>SUMIFS(Import!AJ$2:AJ$237,Import!$F$2:$F$237,$F32,Import!$G$2:$G$237,$G32)</f>
        <v>3</v>
      </c>
      <c r="AK32" s="2" t="str">
        <f t="shared" si="13"/>
        <v>F</v>
      </c>
      <c r="AL32" s="2" t="str">
        <f t="shared" si="13"/>
        <v>SAGE</v>
      </c>
      <c r="AM32" s="2" t="str">
        <f t="shared" si="13"/>
        <v>Maina</v>
      </c>
      <c r="AN32" s="2">
        <f>SUMIFS(Import!AN$2:AN$237,Import!$F$2:$F$237,$F32,Import!$G$2:$G$237,$G32)</f>
        <v>123</v>
      </c>
      <c r="AO32" s="2">
        <f>SUMIFS(Import!AO$2:AO$237,Import!$F$2:$F$237,$F32,Import!$G$2:$G$237,$G32)</f>
        <v>20.3</v>
      </c>
      <c r="AP32" s="2">
        <f>SUMIFS(Import!AP$2:AP$237,Import!$F$2:$F$237,$F32,Import!$G$2:$G$237,$G32)</f>
        <v>47.13</v>
      </c>
      <c r="AQ32" s="2">
        <f>SUMIFS(Import!AQ$2:AQ$237,Import!$F$2:$F$237,$F32,Import!$G$2:$G$237,$G32)</f>
        <v>4</v>
      </c>
      <c r="AR32" s="2" t="str">
        <f t="shared" si="14"/>
        <v>M</v>
      </c>
      <c r="AS32" s="2" t="str">
        <f t="shared" si="14"/>
        <v>BRUNEAU</v>
      </c>
      <c r="AT32" s="2" t="str">
        <f t="shared" si="14"/>
        <v>Jean-Marie</v>
      </c>
      <c r="AU32" s="2">
        <f>SUMIFS(Import!AU$2:AU$237,Import!$F$2:$F$237,$F32,Import!$G$2:$G$237,$G32)</f>
        <v>6</v>
      </c>
      <c r="AV32" s="2">
        <f>SUMIFS(Import!AV$2:AV$237,Import!$F$2:$F$237,$F32,Import!$G$2:$G$237,$G32)</f>
        <v>0.99</v>
      </c>
      <c r="AW32" s="2">
        <f>SUMIFS(Import!AW$2:AW$237,Import!$F$2:$F$237,$F32,Import!$G$2:$G$237,$G32)</f>
        <v>2.2999999999999998</v>
      </c>
      <c r="AX32" s="2">
        <f>SUMIFS(Import!AX$2:AX$237,Import!$F$2:$F$237,$F32,Import!$G$2:$G$237,$G32)</f>
        <v>5</v>
      </c>
      <c r="AY32" s="2" t="str">
        <f t="shared" si="15"/>
        <v>M</v>
      </c>
      <c r="AZ32" s="2" t="str">
        <f t="shared" si="15"/>
        <v>RAMEL</v>
      </c>
      <c r="BA32" s="2" t="str">
        <f t="shared" si="15"/>
        <v>Michel</v>
      </c>
      <c r="BB32" s="2">
        <f>SUMIFS(Import!BB$2:BB$237,Import!$F$2:$F$237,$F32,Import!$G$2:$G$237,$G32)</f>
        <v>1</v>
      </c>
      <c r="BC32" s="2">
        <f>SUMIFS(Import!BC$2:BC$237,Import!$F$2:$F$237,$F32,Import!$G$2:$G$237,$G32)</f>
        <v>0.17</v>
      </c>
      <c r="BD32" s="2">
        <f>SUMIFS(Import!BD$2:BD$237,Import!$F$2:$F$237,$F32,Import!$G$2:$G$237,$G32)</f>
        <v>0.38</v>
      </c>
      <c r="BE32" s="2">
        <f>SUMIFS(Import!BE$2:BE$237,Import!$F$2:$F$237,$F32,Import!$G$2:$G$237,$G32)</f>
        <v>6</v>
      </c>
      <c r="BF32" s="2" t="str">
        <f t="shared" si="16"/>
        <v>M</v>
      </c>
      <c r="BG32" s="2" t="str">
        <f t="shared" si="16"/>
        <v>NENA</v>
      </c>
      <c r="BH32" s="2" t="str">
        <f t="shared" si="16"/>
        <v>Tauhiti</v>
      </c>
      <c r="BI32" s="2">
        <f>SUMIFS(Import!BI$2:BI$237,Import!$F$2:$F$237,$F32,Import!$G$2:$G$237,$G32)</f>
        <v>4</v>
      </c>
      <c r="BJ32" s="2">
        <f>SUMIFS(Import!BJ$2:BJ$237,Import!$F$2:$F$237,$F32,Import!$G$2:$G$237,$G32)</f>
        <v>0.66</v>
      </c>
      <c r="BK32" s="2">
        <f>SUMIFS(Import!BK$2:BK$237,Import!$F$2:$F$237,$F32,Import!$G$2:$G$237,$G32)</f>
        <v>1.53</v>
      </c>
      <c r="BL32" s="2">
        <f>SUMIFS(Import!BL$2:BL$237,Import!$F$2:$F$237,$F32,Import!$G$2:$G$237,$G32)</f>
        <v>7</v>
      </c>
      <c r="BM32" s="2" t="str">
        <f t="shared" si="17"/>
        <v>M</v>
      </c>
      <c r="BN32" s="2" t="str">
        <f t="shared" si="17"/>
        <v>REGURON</v>
      </c>
      <c r="BO32" s="2" t="str">
        <f t="shared" si="17"/>
        <v>Karl</v>
      </c>
      <c r="BP32" s="2">
        <f>SUMIFS(Import!BP$2:BP$237,Import!$F$2:$F$237,$F32,Import!$G$2:$G$237,$G32)</f>
        <v>3</v>
      </c>
      <c r="BQ32" s="2">
        <f>SUMIFS(Import!BQ$2:BQ$237,Import!$F$2:$F$237,$F32,Import!$G$2:$G$237,$G32)</f>
        <v>0.5</v>
      </c>
      <c r="BR32" s="2">
        <f>SUMIFS(Import!BR$2:BR$237,Import!$F$2:$F$237,$F32,Import!$G$2:$G$237,$G32)</f>
        <v>1.1499999999999999</v>
      </c>
      <c r="BS32" s="2">
        <f>SUMIFS(Import!BS$2:BS$237,Import!$F$2:$F$237,$F32,Import!$G$2:$G$237,$G32)</f>
        <v>8</v>
      </c>
      <c r="BT32" s="2" t="str">
        <f t="shared" si="18"/>
        <v>M</v>
      </c>
      <c r="BU32" s="2" t="str">
        <f t="shared" si="18"/>
        <v>TUHEIAVA</v>
      </c>
      <c r="BV32" s="2" t="str">
        <f t="shared" si="18"/>
        <v>Richard, Ariihau</v>
      </c>
      <c r="BW32" s="2">
        <f>SUMIFS(Import!BW$2:BW$237,Import!$F$2:$F$237,$F32,Import!$G$2:$G$237,$G32)</f>
        <v>78</v>
      </c>
      <c r="BX32" s="2">
        <f>SUMIFS(Import!BX$2:BX$237,Import!$F$2:$F$237,$F32,Import!$G$2:$G$237,$G32)</f>
        <v>12.87</v>
      </c>
      <c r="BY32" s="2">
        <f>SUMIFS(Import!BY$2:BY$237,Import!$F$2:$F$237,$F32,Import!$G$2:$G$237,$G32)</f>
        <v>29.89</v>
      </c>
      <c r="BZ32" s="2">
        <f>SUMIFS(Import!BZ$2:BZ$237,Import!$F$2:$F$237,$F32,Import!$G$2:$G$237,$G32)</f>
        <v>0</v>
      </c>
      <c r="CA32" s="2">
        <f t="shared" si="19"/>
        <v>0</v>
      </c>
      <c r="CB32" s="2">
        <f t="shared" si="19"/>
        <v>0</v>
      </c>
      <c r="CC32" s="2">
        <f t="shared" si="19"/>
        <v>0</v>
      </c>
      <c r="CD32" s="2">
        <f>SUMIFS(Import!CD$2:CD$237,Import!$F$2:$F$237,$F32,Import!$G$2:$G$237,$G32)</f>
        <v>0</v>
      </c>
      <c r="CE32" s="2">
        <f>SUMIFS(Import!CE$2:CE$237,Import!$F$2:$F$237,$F32,Import!$G$2:$G$237,$G32)</f>
        <v>0</v>
      </c>
      <c r="CF32" s="2">
        <f>SUMIFS(Import!CF$2:CF$237,Import!$F$2:$F$237,$F32,Import!$G$2:$G$237,$G32)</f>
        <v>0</v>
      </c>
      <c r="CG32" s="2">
        <f>SUMIFS(Import!CG$2:CG$237,Import!$F$2:$F$237,$F32,Import!$G$2:$G$237,$G32)</f>
        <v>0</v>
      </c>
      <c r="CH32" s="2">
        <f t="shared" si="20"/>
        <v>0</v>
      </c>
      <c r="CI32" s="2">
        <f t="shared" si="20"/>
        <v>0</v>
      </c>
      <c r="CJ32" s="2">
        <f t="shared" si="20"/>
        <v>0</v>
      </c>
      <c r="CK32" s="2">
        <f>SUMIFS(Import!CK$2:CK$237,Import!$F$2:$F$237,$F32,Import!$G$2:$G$237,$G32)</f>
        <v>0</v>
      </c>
      <c r="CL32" s="2">
        <f>SUMIFS(Import!CL$2:CL$237,Import!$F$2:$F$237,$F32,Import!$G$2:$G$237,$G32)</f>
        <v>0</v>
      </c>
      <c r="CM32" s="2">
        <f>SUMIFS(Import!CM$2:CM$237,Import!$F$2:$F$237,$F32,Import!$G$2:$G$237,$G32)</f>
        <v>0</v>
      </c>
      <c r="CN32" s="2">
        <f>SUMIFS(Import!CN$2:CN$237,Import!$F$2:$F$237,$F32,Import!$G$2:$G$237,$G32)</f>
        <v>0</v>
      </c>
      <c r="CO32" s="3">
        <f t="shared" si="21"/>
        <v>0</v>
      </c>
      <c r="CP32" s="3">
        <f t="shared" si="21"/>
        <v>0</v>
      </c>
      <c r="CQ32" s="3">
        <f t="shared" si="21"/>
        <v>0</v>
      </c>
      <c r="CR32" s="2">
        <f>SUMIFS(Import!CR$2:CR$237,Import!$F$2:$F$237,$F32,Import!$G$2:$G$237,$G32)</f>
        <v>0</v>
      </c>
      <c r="CS32" s="2">
        <f>SUMIFS(Import!CS$2:CS$237,Import!$F$2:$F$237,$F32,Import!$G$2:$G$237,$G32)</f>
        <v>0</v>
      </c>
      <c r="CT32" s="2">
        <f>SUMIFS(Import!CT$2:CT$237,Import!$F$2:$F$237,$F32,Import!$G$2:$G$237,$G32)</f>
        <v>0</v>
      </c>
    </row>
    <row r="33" spans="1:98">
      <c r="A33" s="2" t="s">
        <v>38</v>
      </c>
      <c r="B33" s="2" t="s">
        <v>39</v>
      </c>
      <c r="C33" s="2">
        <v>1</v>
      </c>
      <c r="D33" s="2" t="s">
        <v>40</v>
      </c>
      <c r="E33" s="2">
        <v>16</v>
      </c>
      <c r="F33" s="2" t="s">
        <v>47</v>
      </c>
      <c r="G33" s="2">
        <v>2</v>
      </c>
      <c r="H33" s="2">
        <f>IF(SUMIFS(Import!H$2:H$237,Import!$F$2:$F$237,$F33,Import!$G$2:$G$237,$G33)=0,Data_T1!$H33,SUMIFS(Import!H$2:H$237,Import!$F$2:$F$237,$F33,Import!$G$2:$G$237,$G33))</f>
        <v>237</v>
      </c>
      <c r="I33" s="2">
        <f>SUMIFS(Import!I$2:I$237,Import!$F$2:$F$237,$F33,Import!$G$2:$G$237,$G33)</f>
        <v>148</v>
      </c>
      <c r="J33" s="2">
        <f>SUMIFS(Import!J$2:J$237,Import!$F$2:$F$237,$F33,Import!$G$2:$G$237,$G33)</f>
        <v>62.45</v>
      </c>
      <c r="K33" s="2">
        <f>SUMIFS(Import!K$2:K$237,Import!$F$2:$F$237,$F33,Import!$G$2:$G$237,$G33)</f>
        <v>89</v>
      </c>
      <c r="L33" s="2">
        <f>SUMIFS(Import!L$2:L$237,Import!$F$2:$F$237,$F33,Import!$G$2:$G$237,$G33)</f>
        <v>37.549999999999997</v>
      </c>
      <c r="M33" s="2">
        <f>SUMIFS(Import!M$2:M$237,Import!$F$2:$F$237,$F33,Import!$G$2:$G$237,$G33)</f>
        <v>1</v>
      </c>
      <c r="N33" s="2">
        <f>SUMIFS(Import!N$2:N$237,Import!$F$2:$F$237,$F33,Import!$G$2:$G$237,$G33)</f>
        <v>0.42</v>
      </c>
      <c r="O33" s="2">
        <f>SUMIFS(Import!O$2:O$237,Import!$F$2:$F$237,$F33,Import!$G$2:$G$237,$G33)</f>
        <v>1.1200000000000001</v>
      </c>
      <c r="P33" s="2">
        <f>SUMIFS(Import!P$2:P$237,Import!$F$2:$F$237,$F33,Import!$G$2:$G$237,$G33)</f>
        <v>0</v>
      </c>
      <c r="Q33" s="2">
        <f>SUMIFS(Import!Q$2:Q$237,Import!$F$2:$F$237,$F33,Import!$G$2:$G$237,$G33)</f>
        <v>0</v>
      </c>
      <c r="R33" s="2">
        <f>SUMIFS(Import!R$2:R$237,Import!$F$2:$F$237,$F33,Import!$G$2:$G$237,$G33)</f>
        <v>0</v>
      </c>
      <c r="S33" s="2">
        <f>SUMIFS(Import!S$2:S$237,Import!$F$2:$F$237,$F33,Import!$G$2:$G$237,$G33)</f>
        <v>88</v>
      </c>
      <c r="T33" s="2">
        <f>SUMIFS(Import!T$2:T$237,Import!$F$2:$F$237,$F33,Import!$G$2:$G$237,$G33)</f>
        <v>37.130000000000003</v>
      </c>
      <c r="U33" s="2">
        <f>SUMIFS(Import!U$2:U$237,Import!$F$2:$F$237,$F33,Import!$G$2:$G$237,$G33)</f>
        <v>98.88</v>
      </c>
      <c r="V33" s="2">
        <f>SUMIFS(Import!V$2:V$237,Import!$F$2:$F$237,$F33,Import!$G$2:$G$237,$G33)</f>
        <v>1</v>
      </c>
      <c r="W33" s="2" t="str">
        <f t="shared" si="11"/>
        <v>M</v>
      </c>
      <c r="X33" s="2" t="str">
        <f t="shared" si="11"/>
        <v>GREIG</v>
      </c>
      <c r="Y33" s="2" t="str">
        <f t="shared" si="11"/>
        <v>Moana</v>
      </c>
      <c r="Z33" s="2">
        <f>SUMIFS(Import!Z$2:Z$237,Import!$F$2:$F$237,$F33,Import!$G$2:$G$237,$G33)</f>
        <v>44</v>
      </c>
      <c r="AA33" s="2">
        <f>SUMIFS(Import!AA$2:AA$237,Import!$F$2:$F$237,$F33,Import!$G$2:$G$237,$G33)</f>
        <v>18.57</v>
      </c>
      <c r="AB33" s="2">
        <f>SUMIFS(Import!AB$2:AB$237,Import!$F$2:$F$237,$F33,Import!$G$2:$G$237,$G33)</f>
        <v>50</v>
      </c>
      <c r="AC33" s="2">
        <f>SUMIFS(Import!AC$2:AC$237,Import!$F$2:$F$237,$F33,Import!$G$2:$G$237,$G33)</f>
        <v>2</v>
      </c>
      <c r="AD33" s="2" t="str">
        <f t="shared" si="12"/>
        <v>M</v>
      </c>
      <c r="AE33" s="2" t="str">
        <f t="shared" si="12"/>
        <v>MINARDI</v>
      </c>
      <c r="AF33" s="2" t="str">
        <f t="shared" si="12"/>
        <v>Eric</v>
      </c>
      <c r="AG33" s="2">
        <f>SUMIFS(Import!AG$2:AG$237,Import!$F$2:$F$237,$F33,Import!$G$2:$G$237,$G33)</f>
        <v>0</v>
      </c>
      <c r="AH33" s="2">
        <f>SUMIFS(Import!AH$2:AH$237,Import!$F$2:$F$237,$F33,Import!$G$2:$G$237,$G33)</f>
        <v>0</v>
      </c>
      <c r="AI33" s="2">
        <f>SUMIFS(Import!AI$2:AI$237,Import!$F$2:$F$237,$F33,Import!$G$2:$G$237,$G33)</f>
        <v>0</v>
      </c>
      <c r="AJ33" s="2">
        <f>SUMIFS(Import!AJ$2:AJ$237,Import!$F$2:$F$237,$F33,Import!$G$2:$G$237,$G33)</f>
        <v>3</v>
      </c>
      <c r="AK33" s="2" t="str">
        <f t="shared" si="13"/>
        <v>F</v>
      </c>
      <c r="AL33" s="2" t="str">
        <f t="shared" si="13"/>
        <v>SAGE</v>
      </c>
      <c r="AM33" s="2" t="str">
        <f t="shared" si="13"/>
        <v>Maina</v>
      </c>
      <c r="AN33" s="2">
        <f>SUMIFS(Import!AN$2:AN$237,Import!$F$2:$F$237,$F33,Import!$G$2:$G$237,$G33)</f>
        <v>32</v>
      </c>
      <c r="AO33" s="2">
        <f>SUMIFS(Import!AO$2:AO$237,Import!$F$2:$F$237,$F33,Import!$G$2:$G$237,$G33)</f>
        <v>13.5</v>
      </c>
      <c r="AP33" s="2">
        <f>SUMIFS(Import!AP$2:AP$237,Import!$F$2:$F$237,$F33,Import!$G$2:$G$237,$G33)</f>
        <v>36.36</v>
      </c>
      <c r="AQ33" s="2">
        <f>SUMIFS(Import!AQ$2:AQ$237,Import!$F$2:$F$237,$F33,Import!$G$2:$G$237,$G33)</f>
        <v>4</v>
      </c>
      <c r="AR33" s="2" t="str">
        <f t="shared" si="14"/>
        <v>M</v>
      </c>
      <c r="AS33" s="2" t="str">
        <f t="shared" si="14"/>
        <v>BRUNEAU</v>
      </c>
      <c r="AT33" s="2" t="str">
        <f t="shared" si="14"/>
        <v>Jean-Marie</v>
      </c>
      <c r="AU33" s="2">
        <f>SUMIFS(Import!AU$2:AU$237,Import!$F$2:$F$237,$F33,Import!$G$2:$G$237,$G33)</f>
        <v>0</v>
      </c>
      <c r="AV33" s="2">
        <f>SUMIFS(Import!AV$2:AV$237,Import!$F$2:$F$237,$F33,Import!$G$2:$G$237,$G33)</f>
        <v>0</v>
      </c>
      <c r="AW33" s="2">
        <f>SUMIFS(Import!AW$2:AW$237,Import!$F$2:$F$237,$F33,Import!$G$2:$G$237,$G33)</f>
        <v>0</v>
      </c>
      <c r="AX33" s="2">
        <f>SUMIFS(Import!AX$2:AX$237,Import!$F$2:$F$237,$F33,Import!$G$2:$G$237,$G33)</f>
        <v>5</v>
      </c>
      <c r="AY33" s="2" t="str">
        <f t="shared" si="15"/>
        <v>M</v>
      </c>
      <c r="AZ33" s="2" t="str">
        <f t="shared" si="15"/>
        <v>RAMEL</v>
      </c>
      <c r="BA33" s="2" t="str">
        <f t="shared" si="15"/>
        <v>Michel</v>
      </c>
      <c r="BB33" s="2">
        <f>SUMIFS(Import!BB$2:BB$237,Import!$F$2:$F$237,$F33,Import!$G$2:$G$237,$G33)</f>
        <v>0</v>
      </c>
      <c r="BC33" s="2">
        <f>SUMIFS(Import!BC$2:BC$237,Import!$F$2:$F$237,$F33,Import!$G$2:$G$237,$G33)</f>
        <v>0</v>
      </c>
      <c r="BD33" s="2">
        <f>SUMIFS(Import!BD$2:BD$237,Import!$F$2:$F$237,$F33,Import!$G$2:$G$237,$G33)</f>
        <v>0</v>
      </c>
      <c r="BE33" s="2">
        <f>SUMIFS(Import!BE$2:BE$237,Import!$F$2:$F$237,$F33,Import!$G$2:$G$237,$G33)</f>
        <v>6</v>
      </c>
      <c r="BF33" s="2" t="str">
        <f t="shared" si="16"/>
        <v>M</v>
      </c>
      <c r="BG33" s="2" t="str">
        <f t="shared" si="16"/>
        <v>NENA</v>
      </c>
      <c r="BH33" s="2" t="str">
        <f t="shared" si="16"/>
        <v>Tauhiti</v>
      </c>
      <c r="BI33" s="2">
        <f>SUMIFS(Import!BI$2:BI$237,Import!$F$2:$F$237,$F33,Import!$G$2:$G$237,$G33)</f>
        <v>1</v>
      </c>
      <c r="BJ33" s="2">
        <f>SUMIFS(Import!BJ$2:BJ$237,Import!$F$2:$F$237,$F33,Import!$G$2:$G$237,$G33)</f>
        <v>0.42</v>
      </c>
      <c r="BK33" s="2">
        <f>SUMIFS(Import!BK$2:BK$237,Import!$F$2:$F$237,$F33,Import!$G$2:$G$237,$G33)</f>
        <v>1.1399999999999999</v>
      </c>
      <c r="BL33" s="2">
        <f>SUMIFS(Import!BL$2:BL$237,Import!$F$2:$F$237,$F33,Import!$G$2:$G$237,$G33)</f>
        <v>7</v>
      </c>
      <c r="BM33" s="2" t="str">
        <f t="shared" si="17"/>
        <v>M</v>
      </c>
      <c r="BN33" s="2" t="str">
        <f t="shared" si="17"/>
        <v>REGURON</v>
      </c>
      <c r="BO33" s="2" t="str">
        <f t="shared" si="17"/>
        <v>Karl</v>
      </c>
      <c r="BP33" s="2">
        <f>SUMIFS(Import!BP$2:BP$237,Import!$F$2:$F$237,$F33,Import!$G$2:$G$237,$G33)</f>
        <v>2</v>
      </c>
      <c r="BQ33" s="2">
        <f>SUMIFS(Import!BQ$2:BQ$237,Import!$F$2:$F$237,$F33,Import!$G$2:$G$237,$G33)</f>
        <v>0.84</v>
      </c>
      <c r="BR33" s="2">
        <f>SUMIFS(Import!BR$2:BR$237,Import!$F$2:$F$237,$F33,Import!$G$2:$G$237,$G33)</f>
        <v>2.27</v>
      </c>
      <c r="BS33" s="2">
        <f>SUMIFS(Import!BS$2:BS$237,Import!$F$2:$F$237,$F33,Import!$G$2:$G$237,$G33)</f>
        <v>8</v>
      </c>
      <c r="BT33" s="2" t="str">
        <f t="shared" si="18"/>
        <v>M</v>
      </c>
      <c r="BU33" s="2" t="str">
        <f t="shared" si="18"/>
        <v>TUHEIAVA</v>
      </c>
      <c r="BV33" s="2" t="str">
        <f t="shared" si="18"/>
        <v>Richard, Ariihau</v>
      </c>
      <c r="BW33" s="2">
        <f>SUMIFS(Import!BW$2:BW$237,Import!$F$2:$F$237,$F33,Import!$G$2:$G$237,$G33)</f>
        <v>9</v>
      </c>
      <c r="BX33" s="2">
        <f>SUMIFS(Import!BX$2:BX$237,Import!$F$2:$F$237,$F33,Import!$G$2:$G$237,$G33)</f>
        <v>3.8</v>
      </c>
      <c r="BY33" s="2">
        <f>SUMIFS(Import!BY$2:BY$237,Import!$F$2:$F$237,$F33,Import!$G$2:$G$237,$G33)</f>
        <v>10.23</v>
      </c>
      <c r="BZ33" s="2">
        <f>SUMIFS(Import!BZ$2:BZ$237,Import!$F$2:$F$237,$F33,Import!$G$2:$G$237,$G33)</f>
        <v>0</v>
      </c>
      <c r="CA33" s="2">
        <f t="shared" si="19"/>
        <v>0</v>
      </c>
      <c r="CB33" s="2">
        <f t="shared" si="19"/>
        <v>0</v>
      </c>
      <c r="CC33" s="2">
        <f t="shared" si="19"/>
        <v>0</v>
      </c>
      <c r="CD33" s="2">
        <f>SUMIFS(Import!CD$2:CD$237,Import!$F$2:$F$237,$F33,Import!$G$2:$G$237,$G33)</f>
        <v>0</v>
      </c>
      <c r="CE33" s="2">
        <f>SUMIFS(Import!CE$2:CE$237,Import!$F$2:$F$237,$F33,Import!$G$2:$G$237,$G33)</f>
        <v>0</v>
      </c>
      <c r="CF33" s="2">
        <f>SUMIFS(Import!CF$2:CF$237,Import!$F$2:$F$237,$F33,Import!$G$2:$G$237,$G33)</f>
        <v>0</v>
      </c>
      <c r="CG33" s="2">
        <f>SUMIFS(Import!CG$2:CG$237,Import!$F$2:$F$237,$F33,Import!$G$2:$G$237,$G33)</f>
        <v>0</v>
      </c>
      <c r="CH33" s="2">
        <f t="shared" si="20"/>
        <v>0</v>
      </c>
      <c r="CI33" s="2">
        <f t="shared" si="20"/>
        <v>0</v>
      </c>
      <c r="CJ33" s="2">
        <f t="shared" si="20"/>
        <v>0</v>
      </c>
      <c r="CK33" s="2">
        <f>SUMIFS(Import!CK$2:CK$237,Import!$F$2:$F$237,$F33,Import!$G$2:$G$237,$G33)</f>
        <v>0</v>
      </c>
      <c r="CL33" s="2">
        <f>SUMIFS(Import!CL$2:CL$237,Import!$F$2:$F$237,$F33,Import!$G$2:$G$237,$G33)</f>
        <v>0</v>
      </c>
      <c r="CM33" s="2">
        <f>SUMIFS(Import!CM$2:CM$237,Import!$F$2:$F$237,$F33,Import!$G$2:$G$237,$G33)</f>
        <v>0</v>
      </c>
      <c r="CN33" s="2">
        <f>SUMIFS(Import!CN$2:CN$237,Import!$F$2:$F$237,$F33,Import!$G$2:$G$237,$G33)</f>
        <v>0</v>
      </c>
      <c r="CO33" s="3">
        <f t="shared" si="21"/>
        <v>0</v>
      </c>
      <c r="CP33" s="3">
        <f t="shared" si="21"/>
        <v>0</v>
      </c>
      <c r="CQ33" s="3">
        <f t="shared" si="21"/>
        <v>0</v>
      </c>
      <c r="CR33" s="2">
        <f>SUMIFS(Import!CR$2:CR$237,Import!$F$2:$F$237,$F33,Import!$G$2:$G$237,$G33)</f>
        <v>0</v>
      </c>
      <c r="CS33" s="2">
        <f>SUMIFS(Import!CS$2:CS$237,Import!$F$2:$F$237,$F33,Import!$G$2:$G$237,$G33)</f>
        <v>0</v>
      </c>
      <c r="CT33" s="2">
        <f>SUMIFS(Import!CT$2:CT$237,Import!$F$2:$F$237,$F33,Import!$G$2:$G$237,$G33)</f>
        <v>0</v>
      </c>
    </row>
    <row r="34" spans="1:98">
      <c r="A34" s="2" t="s">
        <v>38</v>
      </c>
      <c r="B34" s="2" t="s">
        <v>39</v>
      </c>
      <c r="C34" s="2">
        <v>1</v>
      </c>
      <c r="D34" s="2" t="s">
        <v>40</v>
      </c>
      <c r="E34" s="2">
        <v>16</v>
      </c>
      <c r="F34" s="2" t="s">
        <v>47</v>
      </c>
      <c r="G34" s="2">
        <v>3</v>
      </c>
      <c r="H34" s="2">
        <f>IF(SUMIFS(Import!H$2:H$237,Import!$F$2:$F$237,$F34,Import!$G$2:$G$237,$G34)=0,Data_T1!$H34,SUMIFS(Import!H$2:H$237,Import!$F$2:$F$237,$F34,Import!$G$2:$G$237,$G34))</f>
        <v>214</v>
      </c>
      <c r="I34" s="2">
        <f>SUMIFS(Import!I$2:I$237,Import!$F$2:$F$237,$F34,Import!$G$2:$G$237,$G34)</f>
        <v>118</v>
      </c>
      <c r="J34" s="2">
        <f>SUMIFS(Import!J$2:J$237,Import!$F$2:$F$237,$F34,Import!$G$2:$G$237,$G34)</f>
        <v>55.14</v>
      </c>
      <c r="K34" s="2">
        <f>SUMIFS(Import!K$2:K$237,Import!$F$2:$F$237,$F34,Import!$G$2:$G$237,$G34)</f>
        <v>96</v>
      </c>
      <c r="L34" s="2">
        <f>SUMIFS(Import!L$2:L$237,Import!$F$2:$F$237,$F34,Import!$G$2:$G$237,$G34)</f>
        <v>44.86</v>
      </c>
      <c r="M34" s="2">
        <f>SUMIFS(Import!M$2:M$237,Import!$F$2:$F$237,$F34,Import!$G$2:$G$237,$G34)</f>
        <v>0</v>
      </c>
      <c r="N34" s="2">
        <f>SUMIFS(Import!N$2:N$237,Import!$F$2:$F$237,$F34,Import!$G$2:$G$237,$G34)</f>
        <v>0</v>
      </c>
      <c r="O34" s="2">
        <f>SUMIFS(Import!O$2:O$237,Import!$F$2:$F$237,$F34,Import!$G$2:$G$237,$G34)</f>
        <v>0</v>
      </c>
      <c r="P34" s="2">
        <f>SUMIFS(Import!P$2:P$237,Import!$F$2:$F$237,$F34,Import!$G$2:$G$237,$G34)</f>
        <v>0</v>
      </c>
      <c r="Q34" s="2">
        <f>SUMIFS(Import!Q$2:Q$237,Import!$F$2:$F$237,$F34,Import!$G$2:$G$237,$G34)</f>
        <v>0</v>
      </c>
      <c r="R34" s="2">
        <f>SUMIFS(Import!R$2:R$237,Import!$F$2:$F$237,$F34,Import!$G$2:$G$237,$G34)</f>
        <v>0</v>
      </c>
      <c r="S34" s="2">
        <f>SUMIFS(Import!S$2:S$237,Import!$F$2:$F$237,$F34,Import!$G$2:$G$237,$G34)</f>
        <v>96</v>
      </c>
      <c r="T34" s="2">
        <f>SUMIFS(Import!T$2:T$237,Import!$F$2:$F$237,$F34,Import!$G$2:$G$237,$G34)</f>
        <v>44.86</v>
      </c>
      <c r="U34" s="2">
        <f>SUMIFS(Import!U$2:U$237,Import!$F$2:$F$237,$F34,Import!$G$2:$G$237,$G34)</f>
        <v>100</v>
      </c>
      <c r="V34" s="2">
        <f>SUMIFS(Import!V$2:V$237,Import!$F$2:$F$237,$F34,Import!$G$2:$G$237,$G34)</f>
        <v>1</v>
      </c>
      <c r="W34" s="2" t="str">
        <f t="shared" si="11"/>
        <v>M</v>
      </c>
      <c r="X34" s="2" t="str">
        <f t="shared" si="11"/>
        <v>GREIG</v>
      </c>
      <c r="Y34" s="2" t="str">
        <f t="shared" si="11"/>
        <v>Moana</v>
      </c>
      <c r="Z34" s="2">
        <f>SUMIFS(Import!Z$2:Z$237,Import!$F$2:$F$237,$F34,Import!$G$2:$G$237,$G34)</f>
        <v>10</v>
      </c>
      <c r="AA34" s="2">
        <f>SUMIFS(Import!AA$2:AA$237,Import!$F$2:$F$237,$F34,Import!$G$2:$G$237,$G34)</f>
        <v>4.67</v>
      </c>
      <c r="AB34" s="2">
        <f>SUMIFS(Import!AB$2:AB$237,Import!$F$2:$F$237,$F34,Import!$G$2:$G$237,$G34)</f>
        <v>10.42</v>
      </c>
      <c r="AC34" s="2">
        <f>SUMIFS(Import!AC$2:AC$237,Import!$F$2:$F$237,$F34,Import!$G$2:$G$237,$G34)</f>
        <v>2</v>
      </c>
      <c r="AD34" s="2" t="str">
        <f t="shared" si="12"/>
        <v>M</v>
      </c>
      <c r="AE34" s="2" t="str">
        <f t="shared" si="12"/>
        <v>MINARDI</v>
      </c>
      <c r="AF34" s="2" t="str">
        <f t="shared" si="12"/>
        <v>Eric</v>
      </c>
      <c r="AG34" s="2">
        <f>SUMIFS(Import!AG$2:AG$237,Import!$F$2:$F$237,$F34,Import!$G$2:$G$237,$G34)</f>
        <v>0</v>
      </c>
      <c r="AH34" s="2">
        <f>SUMIFS(Import!AH$2:AH$237,Import!$F$2:$F$237,$F34,Import!$G$2:$G$237,$G34)</f>
        <v>0</v>
      </c>
      <c r="AI34" s="2">
        <f>SUMIFS(Import!AI$2:AI$237,Import!$F$2:$F$237,$F34,Import!$G$2:$G$237,$G34)</f>
        <v>0</v>
      </c>
      <c r="AJ34" s="2">
        <f>SUMIFS(Import!AJ$2:AJ$237,Import!$F$2:$F$237,$F34,Import!$G$2:$G$237,$G34)</f>
        <v>3</v>
      </c>
      <c r="AK34" s="2" t="str">
        <f t="shared" si="13"/>
        <v>F</v>
      </c>
      <c r="AL34" s="2" t="str">
        <f t="shared" si="13"/>
        <v>SAGE</v>
      </c>
      <c r="AM34" s="2" t="str">
        <f t="shared" si="13"/>
        <v>Maina</v>
      </c>
      <c r="AN34" s="2">
        <f>SUMIFS(Import!AN$2:AN$237,Import!$F$2:$F$237,$F34,Import!$G$2:$G$237,$G34)</f>
        <v>48</v>
      </c>
      <c r="AO34" s="2">
        <f>SUMIFS(Import!AO$2:AO$237,Import!$F$2:$F$237,$F34,Import!$G$2:$G$237,$G34)</f>
        <v>22.43</v>
      </c>
      <c r="AP34" s="2">
        <f>SUMIFS(Import!AP$2:AP$237,Import!$F$2:$F$237,$F34,Import!$G$2:$G$237,$G34)</f>
        <v>50</v>
      </c>
      <c r="AQ34" s="2">
        <f>SUMIFS(Import!AQ$2:AQ$237,Import!$F$2:$F$237,$F34,Import!$G$2:$G$237,$G34)</f>
        <v>4</v>
      </c>
      <c r="AR34" s="2" t="str">
        <f t="shared" si="14"/>
        <v>M</v>
      </c>
      <c r="AS34" s="2" t="str">
        <f t="shared" si="14"/>
        <v>BRUNEAU</v>
      </c>
      <c r="AT34" s="2" t="str">
        <f t="shared" si="14"/>
        <v>Jean-Marie</v>
      </c>
      <c r="AU34" s="2">
        <f>SUMIFS(Import!AU$2:AU$237,Import!$F$2:$F$237,$F34,Import!$G$2:$G$237,$G34)</f>
        <v>1</v>
      </c>
      <c r="AV34" s="2">
        <f>SUMIFS(Import!AV$2:AV$237,Import!$F$2:$F$237,$F34,Import!$G$2:$G$237,$G34)</f>
        <v>0.47</v>
      </c>
      <c r="AW34" s="2">
        <f>SUMIFS(Import!AW$2:AW$237,Import!$F$2:$F$237,$F34,Import!$G$2:$G$237,$G34)</f>
        <v>1.04</v>
      </c>
      <c r="AX34" s="2">
        <f>SUMIFS(Import!AX$2:AX$237,Import!$F$2:$F$237,$F34,Import!$G$2:$G$237,$G34)</f>
        <v>5</v>
      </c>
      <c r="AY34" s="2" t="str">
        <f t="shared" si="15"/>
        <v>M</v>
      </c>
      <c r="AZ34" s="2" t="str">
        <f t="shared" si="15"/>
        <v>RAMEL</v>
      </c>
      <c r="BA34" s="2" t="str">
        <f t="shared" si="15"/>
        <v>Michel</v>
      </c>
      <c r="BB34" s="2">
        <f>SUMIFS(Import!BB$2:BB$237,Import!$F$2:$F$237,$F34,Import!$G$2:$G$237,$G34)</f>
        <v>0</v>
      </c>
      <c r="BC34" s="2">
        <f>SUMIFS(Import!BC$2:BC$237,Import!$F$2:$F$237,$F34,Import!$G$2:$G$237,$G34)</f>
        <v>0</v>
      </c>
      <c r="BD34" s="2">
        <f>SUMIFS(Import!BD$2:BD$237,Import!$F$2:$F$237,$F34,Import!$G$2:$G$237,$G34)</f>
        <v>0</v>
      </c>
      <c r="BE34" s="2">
        <f>SUMIFS(Import!BE$2:BE$237,Import!$F$2:$F$237,$F34,Import!$G$2:$G$237,$G34)</f>
        <v>6</v>
      </c>
      <c r="BF34" s="2" t="str">
        <f t="shared" si="16"/>
        <v>M</v>
      </c>
      <c r="BG34" s="2" t="str">
        <f t="shared" si="16"/>
        <v>NENA</v>
      </c>
      <c r="BH34" s="2" t="str">
        <f t="shared" si="16"/>
        <v>Tauhiti</v>
      </c>
      <c r="BI34" s="2">
        <f>SUMIFS(Import!BI$2:BI$237,Import!$F$2:$F$237,$F34,Import!$G$2:$G$237,$G34)</f>
        <v>2</v>
      </c>
      <c r="BJ34" s="2">
        <f>SUMIFS(Import!BJ$2:BJ$237,Import!$F$2:$F$237,$F34,Import!$G$2:$G$237,$G34)</f>
        <v>0.93</v>
      </c>
      <c r="BK34" s="2">
        <f>SUMIFS(Import!BK$2:BK$237,Import!$F$2:$F$237,$F34,Import!$G$2:$G$237,$G34)</f>
        <v>2.08</v>
      </c>
      <c r="BL34" s="2">
        <f>SUMIFS(Import!BL$2:BL$237,Import!$F$2:$F$237,$F34,Import!$G$2:$G$237,$G34)</f>
        <v>7</v>
      </c>
      <c r="BM34" s="2" t="str">
        <f t="shared" si="17"/>
        <v>M</v>
      </c>
      <c r="BN34" s="2" t="str">
        <f t="shared" si="17"/>
        <v>REGURON</v>
      </c>
      <c r="BO34" s="2" t="str">
        <f t="shared" si="17"/>
        <v>Karl</v>
      </c>
      <c r="BP34" s="2">
        <f>SUMIFS(Import!BP$2:BP$237,Import!$F$2:$F$237,$F34,Import!$G$2:$G$237,$G34)</f>
        <v>2</v>
      </c>
      <c r="BQ34" s="2">
        <f>SUMIFS(Import!BQ$2:BQ$237,Import!$F$2:$F$237,$F34,Import!$G$2:$G$237,$G34)</f>
        <v>0.93</v>
      </c>
      <c r="BR34" s="2">
        <f>SUMIFS(Import!BR$2:BR$237,Import!$F$2:$F$237,$F34,Import!$G$2:$G$237,$G34)</f>
        <v>2.08</v>
      </c>
      <c r="BS34" s="2">
        <f>SUMIFS(Import!BS$2:BS$237,Import!$F$2:$F$237,$F34,Import!$G$2:$G$237,$G34)</f>
        <v>8</v>
      </c>
      <c r="BT34" s="2" t="str">
        <f t="shared" si="18"/>
        <v>M</v>
      </c>
      <c r="BU34" s="2" t="str">
        <f t="shared" si="18"/>
        <v>TUHEIAVA</v>
      </c>
      <c r="BV34" s="2" t="str">
        <f t="shared" si="18"/>
        <v>Richard, Ariihau</v>
      </c>
      <c r="BW34" s="2">
        <f>SUMIFS(Import!BW$2:BW$237,Import!$F$2:$F$237,$F34,Import!$G$2:$G$237,$G34)</f>
        <v>33</v>
      </c>
      <c r="BX34" s="2">
        <f>SUMIFS(Import!BX$2:BX$237,Import!$F$2:$F$237,$F34,Import!$G$2:$G$237,$G34)</f>
        <v>15.42</v>
      </c>
      <c r="BY34" s="2">
        <f>SUMIFS(Import!BY$2:BY$237,Import!$F$2:$F$237,$F34,Import!$G$2:$G$237,$G34)</f>
        <v>34.380000000000003</v>
      </c>
      <c r="BZ34" s="2">
        <f>SUMIFS(Import!BZ$2:BZ$237,Import!$F$2:$F$237,$F34,Import!$G$2:$G$237,$G34)</f>
        <v>0</v>
      </c>
      <c r="CA34" s="2">
        <f t="shared" si="19"/>
        <v>0</v>
      </c>
      <c r="CB34" s="2">
        <f t="shared" si="19"/>
        <v>0</v>
      </c>
      <c r="CC34" s="2">
        <f t="shared" si="19"/>
        <v>0</v>
      </c>
      <c r="CD34" s="2">
        <f>SUMIFS(Import!CD$2:CD$237,Import!$F$2:$F$237,$F34,Import!$G$2:$G$237,$G34)</f>
        <v>0</v>
      </c>
      <c r="CE34" s="2">
        <f>SUMIFS(Import!CE$2:CE$237,Import!$F$2:$F$237,$F34,Import!$G$2:$G$237,$G34)</f>
        <v>0</v>
      </c>
      <c r="CF34" s="2">
        <f>SUMIFS(Import!CF$2:CF$237,Import!$F$2:$F$237,$F34,Import!$G$2:$G$237,$G34)</f>
        <v>0</v>
      </c>
      <c r="CG34" s="2">
        <f>SUMIFS(Import!CG$2:CG$237,Import!$F$2:$F$237,$F34,Import!$G$2:$G$237,$G34)</f>
        <v>0</v>
      </c>
      <c r="CH34" s="2">
        <f t="shared" si="20"/>
        <v>0</v>
      </c>
      <c r="CI34" s="2">
        <f t="shared" si="20"/>
        <v>0</v>
      </c>
      <c r="CJ34" s="2">
        <f t="shared" si="20"/>
        <v>0</v>
      </c>
      <c r="CK34" s="2">
        <f>SUMIFS(Import!CK$2:CK$237,Import!$F$2:$F$237,$F34,Import!$G$2:$G$237,$G34)</f>
        <v>0</v>
      </c>
      <c r="CL34" s="2">
        <f>SUMIFS(Import!CL$2:CL$237,Import!$F$2:$F$237,$F34,Import!$G$2:$G$237,$G34)</f>
        <v>0</v>
      </c>
      <c r="CM34" s="2">
        <f>SUMIFS(Import!CM$2:CM$237,Import!$F$2:$F$237,$F34,Import!$G$2:$G$237,$G34)</f>
        <v>0</v>
      </c>
      <c r="CN34" s="2">
        <f>SUMIFS(Import!CN$2:CN$237,Import!$F$2:$F$237,$F34,Import!$G$2:$G$237,$G34)</f>
        <v>0</v>
      </c>
      <c r="CO34" s="3">
        <f t="shared" si="21"/>
        <v>0</v>
      </c>
      <c r="CP34" s="3">
        <f t="shared" si="21"/>
        <v>0</v>
      </c>
      <c r="CQ34" s="3">
        <f t="shared" si="21"/>
        <v>0</v>
      </c>
      <c r="CR34" s="2">
        <f>SUMIFS(Import!CR$2:CR$237,Import!$F$2:$F$237,$F34,Import!$G$2:$G$237,$G34)</f>
        <v>0</v>
      </c>
      <c r="CS34" s="2">
        <f>SUMIFS(Import!CS$2:CS$237,Import!$F$2:$F$237,$F34,Import!$G$2:$G$237,$G34)</f>
        <v>0</v>
      </c>
      <c r="CT34" s="2">
        <f>SUMIFS(Import!CT$2:CT$237,Import!$F$2:$F$237,$F34,Import!$G$2:$G$237,$G34)</f>
        <v>0</v>
      </c>
    </row>
    <row r="35" spans="1:98">
      <c r="A35" s="2" t="s">
        <v>38</v>
      </c>
      <c r="B35" s="2" t="s">
        <v>39</v>
      </c>
      <c r="C35" s="2">
        <v>1</v>
      </c>
      <c r="D35" s="2" t="s">
        <v>40</v>
      </c>
      <c r="E35" s="2">
        <v>16</v>
      </c>
      <c r="F35" s="2" t="s">
        <v>47</v>
      </c>
      <c r="G35" s="2">
        <v>4</v>
      </c>
      <c r="H35" s="2">
        <f>IF(SUMIFS(Import!H$2:H$237,Import!$F$2:$F$237,$F35,Import!$G$2:$G$237,$G35)=0,Data_T1!$H35,SUMIFS(Import!H$2:H$237,Import!$F$2:$F$237,$F35,Import!$G$2:$G$237,$G35))</f>
        <v>77</v>
      </c>
      <c r="I35" s="2">
        <f>SUMIFS(Import!I$2:I$237,Import!$F$2:$F$237,$F35,Import!$G$2:$G$237,$G35)</f>
        <v>41</v>
      </c>
      <c r="J35" s="2">
        <f>SUMIFS(Import!J$2:J$237,Import!$F$2:$F$237,$F35,Import!$G$2:$G$237,$G35)</f>
        <v>53.25</v>
      </c>
      <c r="K35" s="2">
        <f>SUMIFS(Import!K$2:K$237,Import!$F$2:$F$237,$F35,Import!$G$2:$G$237,$G35)</f>
        <v>36</v>
      </c>
      <c r="L35" s="2">
        <f>SUMIFS(Import!L$2:L$237,Import!$F$2:$F$237,$F35,Import!$G$2:$G$237,$G35)</f>
        <v>46.75</v>
      </c>
      <c r="M35" s="2">
        <f>SUMIFS(Import!M$2:M$237,Import!$F$2:$F$237,$F35,Import!$G$2:$G$237,$G35)</f>
        <v>0</v>
      </c>
      <c r="N35" s="2">
        <f>SUMIFS(Import!N$2:N$237,Import!$F$2:$F$237,$F35,Import!$G$2:$G$237,$G35)</f>
        <v>0</v>
      </c>
      <c r="O35" s="2">
        <f>SUMIFS(Import!O$2:O$237,Import!$F$2:$F$237,$F35,Import!$G$2:$G$237,$G35)</f>
        <v>0</v>
      </c>
      <c r="P35" s="2">
        <f>SUMIFS(Import!P$2:P$237,Import!$F$2:$F$237,$F35,Import!$G$2:$G$237,$G35)</f>
        <v>0</v>
      </c>
      <c r="Q35" s="2">
        <f>SUMIFS(Import!Q$2:Q$237,Import!$F$2:$F$237,$F35,Import!$G$2:$G$237,$G35)</f>
        <v>0</v>
      </c>
      <c r="R35" s="2">
        <f>SUMIFS(Import!R$2:R$237,Import!$F$2:$F$237,$F35,Import!$G$2:$G$237,$G35)</f>
        <v>0</v>
      </c>
      <c r="S35" s="2">
        <f>SUMIFS(Import!S$2:S$237,Import!$F$2:$F$237,$F35,Import!$G$2:$G$237,$G35)</f>
        <v>36</v>
      </c>
      <c r="T35" s="2">
        <f>SUMIFS(Import!T$2:T$237,Import!$F$2:$F$237,$F35,Import!$G$2:$G$237,$G35)</f>
        <v>46.75</v>
      </c>
      <c r="U35" s="2">
        <f>SUMIFS(Import!U$2:U$237,Import!$F$2:$F$237,$F35,Import!$G$2:$G$237,$G35)</f>
        <v>100</v>
      </c>
      <c r="V35" s="2">
        <f>SUMIFS(Import!V$2:V$237,Import!$F$2:$F$237,$F35,Import!$G$2:$G$237,$G35)</f>
        <v>1</v>
      </c>
      <c r="W35" s="2" t="str">
        <f t="shared" si="11"/>
        <v>M</v>
      </c>
      <c r="X35" s="2" t="str">
        <f t="shared" si="11"/>
        <v>GREIG</v>
      </c>
      <c r="Y35" s="2" t="str">
        <f t="shared" si="11"/>
        <v>Moana</v>
      </c>
      <c r="Z35" s="2">
        <f>SUMIFS(Import!Z$2:Z$237,Import!$F$2:$F$237,$F35,Import!$G$2:$G$237,$G35)</f>
        <v>6</v>
      </c>
      <c r="AA35" s="2">
        <f>SUMIFS(Import!AA$2:AA$237,Import!$F$2:$F$237,$F35,Import!$G$2:$G$237,$G35)</f>
        <v>7.79</v>
      </c>
      <c r="AB35" s="2">
        <f>SUMIFS(Import!AB$2:AB$237,Import!$F$2:$F$237,$F35,Import!$G$2:$G$237,$G35)</f>
        <v>16.670000000000002</v>
      </c>
      <c r="AC35" s="2">
        <f>SUMIFS(Import!AC$2:AC$237,Import!$F$2:$F$237,$F35,Import!$G$2:$G$237,$G35)</f>
        <v>2</v>
      </c>
      <c r="AD35" s="2" t="str">
        <f t="shared" si="12"/>
        <v>M</v>
      </c>
      <c r="AE35" s="2" t="str">
        <f t="shared" si="12"/>
        <v>MINARDI</v>
      </c>
      <c r="AF35" s="2" t="str">
        <f t="shared" si="12"/>
        <v>Eric</v>
      </c>
      <c r="AG35" s="2">
        <f>SUMIFS(Import!AG$2:AG$237,Import!$F$2:$F$237,$F35,Import!$G$2:$G$237,$G35)</f>
        <v>0</v>
      </c>
      <c r="AH35" s="2">
        <f>SUMIFS(Import!AH$2:AH$237,Import!$F$2:$F$237,$F35,Import!$G$2:$G$237,$G35)</f>
        <v>0</v>
      </c>
      <c r="AI35" s="2">
        <f>SUMIFS(Import!AI$2:AI$237,Import!$F$2:$F$237,$F35,Import!$G$2:$G$237,$G35)</f>
        <v>0</v>
      </c>
      <c r="AJ35" s="2">
        <f>SUMIFS(Import!AJ$2:AJ$237,Import!$F$2:$F$237,$F35,Import!$G$2:$G$237,$G35)</f>
        <v>3</v>
      </c>
      <c r="AK35" s="2" t="str">
        <f t="shared" si="13"/>
        <v>F</v>
      </c>
      <c r="AL35" s="2" t="str">
        <f t="shared" si="13"/>
        <v>SAGE</v>
      </c>
      <c r="AM35" s="2" t="str">
        <f t="shared" si="13"/>
        <v>Maina</v>
      </c>
      <c r="AN35" s="2">
        <f>SUMIFS(Import!AN$2:AN$237,Import!$F$2:$F$237,$F35,Import!$G$2:$G$237,$G35)</f>
        <v>29</v>
      </c>
      <c r="AO35" s="2">
        <f>SUMIFS(Import!AO$2:AO$237,Import!$F$2:$F$237,$F35,Import!$G$2:$G$237,$G35)</f>
        <v>37.659999999999997</v>
      </c>
      <c r="AP35" s="2">
        <f>SUMIFS(Import!AP$2:AP$237,Import!$F$2:$F$237,$F35,Import!$G$2:$G$237,$G35)</f>
        <v>80.56</v>
      </c>
      <c r="AQ35" s="2">
        <f>SUMIFS(Import!AQ$2:AQ$237,Import!$F$2:$F$237,$F35,Import!$G$2:$G$237,$G35)</f>
        <v>4</v>
      </c>
      <c r="AR35" s="2" t="str">
        <f t="shared" si="14"/>
        <v>M</v>
      </c>
      <c r="AS35" s="2" t="str">
        <f t="shared" si="14"/>
        <v>BRUNEAU</v>
      </c>
      <c r="AT35" s="2" t="str">
        <f t="shared" si="14"/>
        <v>Jean-Marie</v>
      </c>
      <c r="AU35" s="2">
        <f>SUMIFS(Import!AU$2:AU$237,Import!$F$2:$F$237,$F35,Import!$G$2:$G$237,$G35)</f>
        <v>0</v>
      </c>
      <c r="AV35" s="2">
        <f>SUMIFS(Import!AV$2:AV$237,Import!$F$2:$F$237,$F35,Import!$G$2:$G$237,$G35)</f>
        <v>0</v>
      </c>
      <c r="AW35" s="2">
        <f>SUMIFS(Import!AW$2:AW$237,Import!$F$2:$F$237,$F35,Import!$G$2:$G$237,$G35)</f>
        <v>0</v>
      </c>
      <c r="AX35" s="2">
        <f>SUMIFS(Import!AX$2:AX$237,Import!$F$2:$F$237,$F35,Import!$G$2:$G$237,$G35)</f>
        <v>5</v>
      </c>
      <c r="AY35" s="2" t="str">
        <f t="shared" si="15"/>
        <v>M</v>
      </c>
      <c r="AZ35" s="2" t="str">
        <f t="shared" si="15"/>
        <v>RAMEL</v>
      </c>
      <c r="BA35" s="2" t="str">
        <f t="shared" si="15"/>
        <v>Michel</v>
      </c>
      <c r="BB35" s="2">
        <f>SUMIFS(Import!BB$2:BB$237,Import!$F$2:$F$237,$F35,Import!$G$2:$G$237,$G35)</f>
        <v>0</v>
      </c>
      <c r="BC35" s="2">
        <f>SUMIFS(Import!BC$2:BC$237,Import!$F$2:$F$237,$F35,Import!$G$2:$G$237,$G35)</f>
        <v>0</v>
      </c>
      <c r="BD35" s="2">
        <f>SUMIFS(Import!BD$2:BD$237,Import!$F$2:$F$237,$F35,Import!$G$2:$G$237,$G35)</f>
        <v>0</v>
      </c>
      <c r="BE35" s="2">
        <f>SUMIFS(Import!BE$2:BE$237,Import!$F$2:$F$237,$F35,Import!$G$2:$G$237,$G35)</f>
        <v>6</v>
      </c>
      <c r="BF35" s="2" t="str">
        <f t="shared" si="16"/>
        <v>M</v>
      </c>
      <c r="BG35" s="2" t="str">
        <f t="shared" si="16"/>
        <v>NENA</v>
      </c>
      <c r="BH35" s="2" t="str">
        <f t="shared" si="16"/>
        <v>Tauhiti</v>
      </c>
      <c r="BI35" s="2">
        <f>SUMIFS(Import!BI$2:BI$237,Import!$F$2:$F$237,$F35,Import!$G$2:$G$237,$G35)</f>
        <v>1</v>
      </c>
      <c r="BJ35" s="2">
        <f>SUMIFS(Import!BJ$2:BJ$237,Import!$F$2:$F$237,$F35,Import!$G$2:$G$237,$G35)</f>
        <v>1.3</v>
      </c>
      <c r="BK35" s="2">
        <f>SUMIFS(Import!BK$2:BK$237,Import!$F$2:$F$237,$F35,Import!$G$2:$G$237,$G35)</f>
        <v>2.78</v>
      </c>
      <c r="BL35" s="2">
        <f>SUMIFS(Import!BL$2:BL$237,Import!$F$2:$F$237,$F35,Import!$G$2:$G$237,$G35)</f>
        <v>7</v>
      </c>
      <c r="BM35" s="2" t="str">
        <f t="shared" si="17"/>
        <v>M</v>
      </c>
      <c r="BN35" s="2" t="str">
        <f t="shared" si="17"/>
        <v>REGURON</v>
      </c>
      <c r="BO35" s="2" t="str">
        <f t="shared" si="17"/>
        <v>Karl</v>
      </c>
      <c r="BP35" s="2">
        <f>SUMIFS(Import!BP$2:BP$237,Import!$F$2:$F$237,$F35,Import!$G$2:$G$237,$G35)</f>
        <v>0</v>
      </c>
      <c r="BQ35" s="2">
        <f>SUMIFS(Import!BQ$2:BQ$237,Import!$F$2:$F$237,$F35,Import!$G$2:$G$237,$G35)</f>
        <v>0</v>
      </c>
      <c r="BR35" s="2">
        <f>SUMIFS(Import!BR$2:BR$237,Import!$F$2:$F$237,$F35,Import!$G$2:$G$237,$G35)</f>
        <v>0</v>
      </c>
      <c r="BS35" s="2">
        <f>SUMIFS(Import!BS$2:BS$237,Import!$F$2:$F$237,$F35,Import!$G$2:$G$237,$G35)</f>
        <v>8</v>
      </c>
      <c r="BT35" s="2" t="str">
        <f t="shared" si="18"/>
        <v>M</v>
      </c>
      <c r="BU35" s="2" t="str">
        <f t="shared" si="18"/>
        <v>TUHEIAVA</v>
      </c>
      <c r="BV35" s="2" t="str">
        <f t="shared" si="18"/>
        <v>Richard, Ariihau</v>
      </c>
      <c r="BW35" s="2">
        <f>SUMIFS(Import!BW$2:BW$237,Import!$F$2:$F$237,$F35,Import!$G$2:$G$237,$G35)</f>
        <v>0</v>
      </c>
      <c r="BX35" s="2">
        <f>SUMIFS(Import!BX$2:BX$237,Import!$F$2:$F$237,$F35,Import!$G$2:$G$237,$G35)</f>
        <v>0</v>
      </c>
      <c r="BY35" s="2">
        <f>SUMIFS(Import!BY$2:BY$237,Import!$F$2:$F$237,$F35,Import!$G$2:$G$237,$G35)</f>
        <v>0</v>
      </c>
      <c r="BZ35" s="2">
        <f>SUMIFS(Import!BZ$2:BZ$237,Import!$F$2:$F$237,$F35,Import!$G$2:$G$237,$G35)</f>
        <v>0</v>
      </c>
      <c r="CA35" s="2">
        <f t="shared" si="19"/>
        <v>0</v>
      </c>
      <c r="CB35" s="2">
        <f t="shared" si="19"/>
        <v>0</v>
      </c>
      <c r="CC35" s="2">
        <f t="shared" si="19"/>
        <v>0</v>
      </c>
      <c r="CD35" s="2">
        <f>SUMIFS(Import!CD$2:CD$237,Import!$F$2:$F$237,$F35,Import!$G$2:$G$237,$G35)</f>
        <v>0</v>
      </c>
      <c r="CE35" s="2">
        <f>SUMIFS(Import!CE$2:CE$237,Import!$F$2:$F$237,$F35,Import!$G$2:$G$237,$G35)</f>
        <v>0</v>
      </c>
      <c r="CF35" s="2">
        <f>SUMIFS(Import!CF$2:CF$237,Import!$F$2:$F$237,$F35,Import!$G$2:$G$237,$G35)</f>
        <v>0</v>
      </c>
      <c r="CG35" s="2">
        <f>SUMIFS(Import!CG$2:CG$237,Import!$F$2:$F$237,$F35,Import!$G$2:$G$237,$G35)</f>
        <v>0</v>
      </c>
      <c r="CH35" s="2">
        <f t="shared" si="20"/>
        <v>0</v>
      </c>
      <c r="CI35" s="2">
        <f t="shared" si="20"/>
        <v>0</v>
      </c>
      <c r="CJ35" s="2">
        <f t="shared" si="20"/>
        <v>0</v>
      </c>
      <c r="CK35" s="2">
        <f>SUMIFS(Import!CK$2:CK$237,Import!$F$2:$F$237,$F35,Import!$G$2:$G$237,$G35)</f>
        <v>0</v>
      </c>
      <c r="CL35" s="2">
        <f>SUMIFS(Import!CL$2:CL$237,Import!$F$2:$F$237,$F35,Import!$G$2:$G$237,$G35)</f>
        <v>0</v>
      </c>
      <c r="CM35" s="2">
        <f>SUMIFS(Import!CM$2:CM$237,Import!$F$2:$F$237,$F35,Import!$G$2:$G$237,$G35)</f>
        <v>0</v>
      </c>
      <c r="CN35" s="2">
        <f>SUMIFS(Import!CN$2:CN$237,Import!$F$2:$F$237,$F35,Import!$G$2:$G$237,$G35)</f>
        <v>0</v>
      </c>
      <c r="CO35" s="3">
        <f t="shared" si="21"/>
        <v>0</v>
      </c>
      <c r="CP35" s="3">
        <f t="shared" si="21"/>
        <v>0</v>
      </c>
      <c r="CQ35" s="3">
        <f t="shared" si="21"/>
        <v>0</v>
      </c>
      <c r="CR35" s="2">
        <f>SUMIFS(Import!CR$2:CR$237,Import!$F$2:$F$237,$F35,Import!$G$2:$G$237,$G35)</f>
        <v>0</v>
      </c>
      <c r="CS35" s="2">
        <f>SUMIFS(Import!CS$2:CS$237,Import!$F$2:$F$237,$F35,Import!$G$2:$G$237,$G35)</f>
        <v>0</v>
      </c>
      <c r="CT35" s="2">
        <f>SUMIFS(Import!CT$2:CT$237,Import!$F$2:$F$237,$F35,Import!$G$2:$G$237,$G35)</f>
        <v>0</v>
      </c>
    </row>
    <row r="36" spans="1:98">
      <c r="A36" s="2" t="s">
        <v>38</v>
      </c>
      <c r="B36" s="2" t="s">
        <v>39</v>
      </c>
      <c r="C36" s="2">
        <v>1</v>
      </c>
      <c r="D36" s="2" t="s">
        <v>40</v>
      </c>
      <c r="E36" s="2">
        <v>16</v>
      </c>
      <c r="F36" s="2" t="s">
        <v>47</v>
      </c>
      <c r="G36" s="2">
        <v>5</v>
      </c>
      <c r="H36" s="2">
        <f>IF(SUMIFS(Import!H$2:H$237,Import!$F$2:$F$237,$F36,Import!$G$2:$G$237,$G36)=0,Data_T1!$H36,SUMIFS(Import!H$2:H$237,Import!$F$2:$F$237,$F36,Import!$G$2:$G$237,$G36))</f>
        <v>184</v>
      </c>
      <c r="I36" s="2">
        <f>SUMIFS(Import!I$2:I$237,Import!$F$2:$F$237,$F36,Import!$G$2:$G$237,$G36)</f>
        <v>71</v>
      </c>
      <c r="J36" s="2">
        <f>SUMIFS(Import!J$2:J$237,Import!$F$2:$F$237,$F36,Import!$G$2:$G$237,$G36)</f>
        <v>38.590000000000003</v>
      </c>
      <c r="K36" s="2">
        <f>SUMIFS(Import!K$2:K$237,Import!$F$2:$F$237,$F36,Import!$G$2:$G$237,$G36)</f>
        <v>113</v>
      </c>
      <c r="L36" s="2">
        <f>SUMIFS(Import!L$2:L$237,Import!$F$2:$F$237,$F36,Import!$G$2:$G$237,$G36)</f>
        <v>61.41</v>
      </c>
      <c r="M36" s="2">
        <f>SUMIFS(Import!M$2:M$237,Import!$F$2:$F$237,$F36,Import!$G$2:$G$237,$G36)</f>
        <v>1</v>
      </c>
      <c r="N36" s="2">
        <f>SUMIFS(Import!N$2:N$237,Import!$F$2:$F$237,$F36,Import!$G$2:$G$237,$G36)</f>
        <v>0.54</v>
      </c>
      <c r="O36" s="2">
        <f>SUMIFS(Import!O$2:O$237,Import!$F$2:$F$237,$F36,Import!$G$2:$G$237,$G36)</f>
        <v>0.88</v>
      </c>
      <c r="P36" s="2">
        <f>SUMIFS(Import!P$2:P$237,Import!$F$2:$F$237,$F36,Import!$G$2:$G$237,$G36)</f>
        <v>2</v>
      </c>
      <c r="Q36" s="2">
        <f>SUMIFS(Import!Q$2:Q$237,Import!$F$2:$F$237,$F36,Import!$G$2:$G$237,$G36)</f>
        <v>1.0900000000000001</v>
      </c>
      <c r="R36" s="2">
        <f>SUMIFS(Import!R$2:R$237,Import!$F$2:$F$237,$F36,Import!$G$2:$G$237,$G36)</f>
        <v>1.77</v>
      </c>
      <c r="S36" s="2">
        <f>SUMIFS(Import!S$2:S$237,Import!$F$2:$F$237,$F36,Import!$G$2:$G$237,$G36)</f>
        <v>110</v>
      </c>
      <c r="T36" s="2">
        <f>SUMIFS(Import!T$2:T$237,Import!$F$2:$F$237,$F36,Import!$G$2:$G$237,$G36)</f>
        <v>59.78</v>
      </c>
      <c r="U36" s="2">
        <f>SUMIFS(Import!U$2:U$237,Import!$F$2:$F$237,$F36,Import!$G$2:$G$237,$G36)</f>
        <v>97.35</v>
      </c>
      <c r="V36" s="2">
        <f>SUMIFS(Import!V$2:V$237,Import!$F$2:$F$237,$F36,Import!$G$2:$G$237,$G36)</f>
        <v>1</v>
      </c>
      <c r="W36" s="2" t="str">
        <f t="shared" si="11"/>
        <v>M</v>
      </c>
      <c r="X36" s="2" t="str">
        <f t="shared" si="11"/>
        <v>GREIG</v>
      </c>
      <c r="Y36" s="2" t="str">
        <f t="shared" si="11"/>
        <v>Moana</v>
      </c>
      <c r="Z36" s="2">
        <f>SUMIFS(Import!Z$2:Z$237,Import!$F$2:$F$237,$F36,Import!$G$2:$G$237,$G36)</f>
        <v>26</v>
      </c>
      <c r="AA36" s="2">
        <f>SUMIFS(Import!AA$2:AA$237,Import!$F$2:$F$237,$F36,Import!$G$2:$G$237,$G36)</f>
        <v>14.13</v>
      </c>
      <c r="AB36" s="2">
        <f>SUMIFS(Import!AB$2:AB$237,Import!$F$2:$F$237,$F36,Import!$G$2:$G$237,$G36)</f>
        <v>23.64</v>
      </c>
      <c r="AC36" s="2">
        <f>SUMIFS(Import!AC$2:AC$237,Import!$F$2:$F$237,$F36,Import!$G$2:$G$237,$G36)</f>
        <v>2</v>
      </c>
      <c r="AD36" s="2" t="str">
        <f t="shared" si="12"/>
        <v>M</v>
      </c>
      <c r="AE36" s="2" t="str">
        <f t="shared" si="12"/>
        <v>MINARDI</v>
      </c>
      <c r="AF36" s="2" t="str">
        <f t="shared" si="12"/>
        <v>Eric</v>
      </c>
      <c r="AG36" s="2">
        <f>SUMIFS(Import!AG$2:AG$237,Import!$F$2:$F$237,$F36,Import!$G$2:$G$237,$G36)</f>
        <v>0</v>
      </c>
      <c r="AH36" s="2">
        <f>SUMIFS(Import!AH$2:AH$237,Import!$F$2:$F$237,$F36,Import!$G$2:$G$237,$G36)</f>
        <v>0</v>
      </c>
      <c r="AI36" s="2">
        <f>SUMIFS(Import!AI$2:AI$237,Import!$F$2:$F$237,$F36,Import!$G$2:$G$237,$G36)</f>
        <v>0</v>
      </c>
      <c r="AJ36" s="2">
        <f>SUMIFS(Import!AJ$2:AJ$237,Import!$F$2:$F$237,$F36,Import!$G$2:$G$237,$G36)</f>
        <v>3</v>
      </c>
      <c r="AK36" s="2" t="str">
        <f t="shared" si="13"/>
        <v>F</v>
      </c>
      <c r="AL36" s="2" t="str">
        <f t="shared" si="13"/>
        <v>SAGE</v>
      </c>
      <c r="AM36" s="2" t="str">
        <f t="shared" si="13"/>
        <v>Maina</v>
      </c>
      <c r="AN36" s="2">
        <f>SUMIFS(Import!AN$2:AN$237,Import!$F$2:$F$237,$F36,Import!$G$2:$G$237,$G36)</f>
        <v>66</v>
      </c>
      <c r="AO36" s="2">
        <f>SUMIFS(Import!AO$2:AO$237,Import!$F$2:$F$237,$F36,Import!$G$2:$G$237,$G36)</f>
        <v>35.869999999999997</v>
      </c>
      <c r="AP36" s="2">
        <f>SUMIFS(Import!AP$2:AP$237,Import!$F$2:$F$237,$F36,Import!$G$2:$G$237,$G36)</f>
        <v>60</v>
      </c>
      <c r="AQ36" s="2">
        <f>SUMIFS(Import!AQ$2:AQ$237,Import!$F$2:$F$237,$F36,Import!$G$2:$G$237,$G36)</f>
        <v>4</v>
      </c>
      <c r="AR36" s="2" t="str">
        <f t="shared" si="14"/>
        <v>M</v>
      </c>
      <c r="AS36" s="2" t="str">
        <f t="shared" si="14"/>
        <v>BRUNEAU</v>
      </c>
      <c r="AT36" s="2" t="str">
        <f t="shared" si="14"/>
        <v>Jean-Marie</v>
      </c>
      <c r="AU36" s="2">
        <f>SUMIFS(Import!AU$2:AU$237,Import!$F$2:$F$237,$F36,Import!$G$2:$G$237,$G36)</f>
        <v>0</v>
      </c>
      <c r="AV36" s="2">
        <f>SUMIFS(Import!AV$2:AV$237,Import!$F$2:$F$237,$F36,Import!$G$2:$G$237,$G36)</f>
        <v>0</v>
      </c>
      <c r="AW36" s="2">
        <f>SUMIFS(Import!AW$2:AW$237,Import!$F$2:$F$237,$F36,Import!$G$2:$G$237,$G36)</f>
        <v>0</v>
      </c>
      <c r="AX36" s="2">
        <f>SUMIFS(Import!AX$2:AX$237,Import!$F$2:$F$237,$F36,Import!$G$2:$G$237,$G36)</f>
        <v>5</v>
      </c>
      <c r="AY36" s="2" t="str">
        <f t="shared" si="15"/>
        <v>M</v>
      </c>
      <c r="AZ36" s="2" t="str">
        <f t="shared" si="15"/>
        <v>RAMEL</v>
      </c>
      <c r="BA36" s="2" t="str">
        <f t="shared" si="15"/>
        <v>Michel</v>
      </c>
      <c r="BB36" s="2">
        <f>SUMIFS(Import!BB$2:BB$237,Import!$F$2:$F$237,$F36,Import!$G$2:$G$237,$G36)</f>
        <v>0</v>
      </c>
      <c r="BC36" s="2">
        <f>SUMIFS(Import!BC$2:BC$237,Import!$F$2:$F$237,$F36,Import!$G$2:$G$237,$G36)</f>
        <v>0</v>
      </c>
      <c r="BD36" s="2">
        <f>SUMIFS(Import!BD$2:BD$237,Import!$F$2:$F$237,$F36,Import!$G$2:$G$237,$G36)</f>
        <v>0</v>
      </c>
      <c r="BE36" s="2">
        <f>SUMIFS(Import!BE$2:BE$237,Import!$F$2:$F$237,$F36,Import!$G$2:$G$237,$G36)</f>
        <v>6</v>
      </c>
      <c r="BF36" s="2" t="str">
        <f t="shared" si="16"/>
        <v>M</v>
      </c>
      <c r="BG36" s="2" t="str">
        <f t="shared" si="16"/>
        <v>NENA</v>
      </c>
      <c r="BH36" s="2" t="str">
        <f t="shared" si="16"/>
        <v>Tauhiti</v>
      </c>
      <c r="BI36" s="2">
        <f>SUMIFS(Import!BI$2:BI$237,Import!$F$2:$F$237,$F36,Import!$G$2:$G$237,$G36)</f>
        <v>7</v>
      </c>
      <c r="BJ36" s="2">
        <f>SUMIFS(Import!BJ$2:BJ$237,Import!$F$2:$F$237,$F36,Import!$G$2:$G$237,$G36)</f>
        <v>3.8</v>
      </c>
      <c r="BK36" s="2">
        <f>SUMIFS(Import!BK$2:BK$237,Import!$F$2:$F$237,$F36,Import!$G$2:$G$237,$G36)</f>
        <v>6.36</v>
      </c>
      <c r="BL36" s="2">
        <f>SUMIFS(Import!BL$2:BL$237,Import!$F$2:$F$237,$F36,Import!$G$2:$G$237,$G36)</f>
        <v>7</v>
      </c>
      <c r="BM36" s="2" t="str">
        <f t="shared" si="17"/>
        <v>M</v>
      </c>
      <c r="BN36" s="2" t="str">
        <f t="shared" si="17"/>
        <v>REGURON</v>
      </c>
      <c r="BO36" s="2" t="str">
        <f t="shared" si="17"/>
        <v>Karl</v>
      </c>
      <c r="BP36" s="2">
        <f>SUMIFS(Import!BP$2:BP$237,Import!$F$2:$F$237,$F36,Import!$G$2:$G$237,$G36)</f>
        <v>0</v>
      </c>
      <c r="BQ36" s="2">
        <f>SUMIFS(Import!BQ$2:BQ$237,Import!$F$2:$F$237,$F36,Import!$G$2:$G$237,$G36)</f>
        <v>0</v>
      </c>
      <c r="BR36" s="2">
        <f>SUMIFS(Import!BR$2:BR$237,Import!$F$2:$F$237,$F36,Import!$G$2:$G$237,$G36)</f>
        <v>0</v>
      </c>
      <c r="BS36" s="2">
        <f>SUMIFS(Import!BS$2:BS$237,Import!$F$2:$F$237,$F36,Import!$G$2:$G$237,$G36)</f>
        <v>8</v>
      </c>
      <c r="BT36" s="2" t="str">
        <f t="shared" si="18"/>
        <v>M</v>
      </c>
      <c r="BU36" s="2" t="str">
        <f t="shared" si="18"/>
        <v>TUHEIAVA</v>
      </c>
      <c r="BV36" s="2" t="str">
        <f t="shared" si="18"/>
        <v>Richard, Ariihau</v>
      </c>
      <c r="BW36" s="2">
        <f>SUMIFS(Import!BW$2:BW$237,Import!$F$2:$F$237,$F36,Import!$G$2:$G$237,$G36)</f>
        <v>11</v>
      </c>
      <c r="BX36" s="2">
        <f>SUMIFS(Import!BX$2:BX$237,Import!$F$2:$F$237,$F36,Import!$G$2:$G$237,$G36)</f>
        <v>5.98</v>
      </c>
      <c r="BY36" s="2">
        <f>SUMIFS(Import!BY$2:BY$237,Import!$F$2:$F$237,$F36,Import!$G$2:$G$237,$G36)</f>
        <v>10</v>
      </c>
      <c r="BZ36" s="2">
        <f>SUMIFS(Import!BZ$2:BZ$237,Import!$F$2:$F$237,$F36,Import!$G$2:$G$237,$G36)</f>
        <v>0</v>
      </c>
      <c r="CA36" s="2">
        <f t="shared" si="19"/>
        <v>0</v>
      </c>
      <c r="CB36" s="2">
        <f t="shared" si="19"/>
        <v>0</v>
      </c>
      <c r="CC36" s="2">
        <f t="shared" si="19"/>
        <v>0</v>
      </c>
      <c r="CD36" s="2">
        <f>SUMIFS(Import!CD$2:CD$237,Import!$F$2:$F$237,$F36,Import!$G$2:$G$237,$G36)</f>
        <v>0</v>
      </c>
      <c r="CE36" s="2">
        <f>SUMIFS(Import!CE$2:CE$237,Import!$F$2:$F$237,$F36,Import!$G$2:$G$237,$G36)</f>
        <v>0</v>
      </c>
      <c r="CF36" s="2">
        <f>SUMIFS(Import!CF$2:CF$237,Import!$F$2:$F$237,$F36,Import!$G$2:$G$237,$G36)</f>
        <v>0</v>
      </c>
      <c r="CG36" s="2">
        <f>SUMIFS(Import!CG$2:CG$237,Import!$F$2:$F$237,$F36,Import!$G$2:$G$237,$G36)</f>
        <v>0</v>
      </c>
      <c r="CH36" s="2">
        <f t="shared" si="20"/>
        <v>0</v>
      </c>
      <c r="CI36" s="2">
        <f t="shared" si="20"/>
        <v>0</v>
      </c>
      <c r="CJ36" s="2">
        <f t="shared" si="20"/>
        <v>0</v>
      </c>
      <c r="CK36" s="2">
        <f>SUMIFS(Import!CK$2:CK$237,Import!$F$2:$F$237,$F36,Import!$G$2:$G$237,$G36)</f>
        <v>0</v>
      </c>
      <c r="CL36" s="2">
        <f>SUMIFS(Import!CL$2:CL$237,Import!$F$2:$F$237,$F36,Import!$G$2:$G$237,$G36)</f>
        <v>0</v>
      </c>
      <c r="CM36" s="2">
        <f>SUMIFS(Import!CM$2:CM$237,Import!$F$2:$F$237,$F36,Import!$G$2:$G$237,$G36)</f>
        <v>0</v>
      </c>
      <c r="CN36" s="2">
        <f>SUMIFS(Import!CN$2:CN$237,Import!$F$2:$F$237,$F36,Import!$G$2:$G$237,$G36)</f>
        <v>0</v>
      </c>
      <c r="CO36" s="3">
        <f t="shared" si="21"/>
        <v>0</v>
      </c>
      <c r="CP36" s="3">
        <f t="shared" si="21"/>
        <v>0</v>
      </c>
      <c r="CQ36" s="3">
        <f t="shared" si="21"/>
        <v>0</v>
      </c>
      <c r="CR36" s="2">
        <f>SUMIFS(Import!CR$2:CR$237,Import!$F$2:$F$237,$F36,Import!$G$2:$G$237,$G36)</f>
        <v>0</v>
      </c>
      <c r="CS36" s="2">
        <f>SUMIFS(Import!CS$2:CS$237,Import!$F$2:$F$237,$F36,Import!$G$2:$G$237,$G36)</f>
        <v>0</v>
      </c>
      <c r="CT36" s="2">
        <f>SUMIFS(Import!CT$2:CT$237,Import!$F$2:$F$237,$F36,Import!$G$2:$G$237,$G36)</f>
        <v>0</v>
      </c>
    </row>
    <row r="37" spans="1:98">
      <c r="A37" s="2" t="s">
        <v>38</v>
      </c>
      <c r="B37" s="2" t="s">
        <v>39</v>
      </c>
      <c r="C37" s="2">
        <v>1</v>
      </c>
      <c r="D37" s="2" t="s">
        <v>40</v>
      </c>
      <c r="E37" s="2">
        <v>17</v>
      </c>
      <c r="F37" s="2" t="s">
        <v>48</v>
      </c>
      <c r="G37" s="2">
        <v>1</v>
      </c>
      <c r="H37" s="2">
        <f>IF(SUMIFS(Import!H$2:H$237,Import!$F$2:$F$237,$F37,Import!$G$2:$G$237,$G37)=0,Data_T1!$H37,SUMIFS(Import!H$2:H$237,Import!$F$2:$F$237,$F37,Import!$G$2:$G$237,$G37))</f>
        <v>111</v>
      </c>
      <c r="I37" s="2">
        <f>SUMIFS(Import!I$2:I$237,Import!$F$2:$F$237,$F37,Import!$G$2:$G$237,$G37)</f>
        <v>47</v>
      </c>
      <c r="J37" s="2">
        <f>SUMIFS(Import!J$2:J$237,Import!$F$2:$F$237,$F37,Import!$G$2:$G$237,$G37)</f>
        <v>42.34</v>
      </c>
      <c r="K37" s="2">
        <f>SUMIFS(Import!K$2:K$237,Import!$F$2:$F$237,$F37,Import!$G$2:$G$237,$G37)</f>
        <v>64</v>
      </c>
      <c r="L37" s="2">
        <f>SUMIFS(Import!L$2:L$237,Import!$F$2:$F$237,$F37,Import!$G$2:$G$237,$G37)</f>
        <v>57.66</v>
      </c>
      <c r="M37" s="2">
        <f>SUMIFS(Import!M$2:M$237,Import!$F$2:$F$237,$F37,Import!$G$2:$G$237,$G37)</f>
        <v>0</v>
      </c>
      <c r="N37" s="2">
        <f>SUMIFS(Import!N$2:N$237,Import!$F$2:$F$237,$F37,Import!$G$2:$G$237,$G37)</f>
        <v>0</v>
      </c>
      <c r="O37" s="2">
        <f>SUMIFS(Import!O$2:O$237,Import!$F$2:$F$237,$F37,Import!$G$2:$G$237,$G37)</f>
        <v>0</v>
      </c>
      <c r="P37" s="2">
        <f>SUMIFS(Import!P$2:P$237,Import!$F$2:$F$237,$F37,Import!$G$2:$G$237,$G37)</f>
        <v>1</v>
      </c>
      <c r="Q37" s="2">
        <f>SUMIFS(Import!Q$2:Q$237,Import!$F$2:$F$237,$F37,Import!$G$2:$G$237,$G37)</f>
        <v>0.9</v>
      </c>
      <c r="R37" s="2">
        <f>SUMIFS(Import!R$2:R$237,Import!$F$2:$F$237,$F37,Import!$G$2:$G$237,$G37)</f>
        <v>1.56</v>
      </c>
      <c r="S37" s="2">
        <f>SUMIFS(Import!S$2:S$237,Import!$F$2:$F$237,$F37,Import!$G$2:$G$237,$G37)</f>
        <v>63</v>
      </c>
      <c r="T37" s="2">
        <f>SUMIFS(Import!T$2:T$237,Import!$F$2:$F$237,$F37,Import!$G$2:$G$237,$G37)</f>
        <v>56.76</v>
      </c>
      <c r="U37" s="2">
        <f>SUMIFS(Import!U$2:U$237,Import!$F$2:$F$237,$F37,Import!$G$2:$G$237,$G37)</f>
        <v>98.44</v>
      </c>
      <c r="V37" s="2">
        <f>SUMIFS(Import!V$2:V$237,Import!$F$2:$F$237,$F37,Import!$G$2:$G$237,$G37)</f>
        <v>1</v>
      </c>
      <c r="W37" s="2" t="str">
        <f t="shared" si="11"/>
        <v>M</v>
      </c>
      <c r="X37" s="2" t="str">
        <f t="shared" si="11"/>
        <v>GREIG</v>
      </c>
      <c r="Y37" s="2" t="str">
        <f t="shared" si="11"/>
        <v>Moana</v>
      </c>
      <c r="Z37" s="2">
        <f>SUMIFS(Import!Z$2:Z$237,Import!$F$2:$F$237,$F37,Import!$G$2:$G$237,$G37)</f>
        <v>28</v>
      </c>
      <c r="AA37" s="2">
        <f>SUMIFS(Import!AA$2:AA$237,Import!$F$2:$F$237,$F37,Import!$G$2:$G$237,$G37)</f>
        <v>25.23</v>
      </c>
      <c r="AB37" s="2">
        <f>SUMIFS(Import!AB$2:AB$237,Import!$F$2:$F$237,$F37,Import!$G$2:$G$237,$G37)</f>
        <v>44.44</v>
      </c>
      <c r="AC37" s="2">
        <f>SUMIFS(Import!AC$2:AC$237,Import!$F$2:$F$237,$F37,Import!$G$2:$G$237,$G37)</f>
        <v>2</v>
      </c>
      <c r="AD37" s="2" t="str">
        <f t="shared" si="12"/>
        <v>M</v>
      </c>
      <c r="AE37" s="2" t="str">
        <f t="shared" si="12"/>
        <v>MINARDI</v>
      </c>
      <c r="AF37" s="2" t="str">
        <f t="shared" si="12"/>
        <v>Eric</v>
      </c>
      <c r="AG37" s="2">
        <f>SUMIFS(Import!AG$2:AG$237,Import!$F$2:$F$237,$F37,Import!$G$2:$G$237,$G37)</f>
        <v>0</v>
      </c>
      <c r="AH37" s="2">
        <f>SUMIFS(Import!AH$2:AH$237,Import!$F$2:$F$237,$F37,Import!$G$2:$G$237,$G37)</f>
        <v>0</v>
      </c>
      <c r="AI37" s="2">
        <f>SUMIFS(Import!AI$2:AI$237,Import!$F$2:$F$237,$F37,Import!$G$2:$G$237,$G37)</f>
        <v>0</v>
      </c>
      <c r="AJ37" s="2">
        <f>SUMIFS(Import!AJ$2:AJ$237,Import!$F$2:$F$237,$F37,Import!$G$2:$G$237,$G37)</f>
        <v>3</v>
      </c>
      <c r="AK37" s="2" t="str">
        <f t="shared" si="13"/>
        <v>F</v>
      </c>
      <c r="AL37" s="2" t="str">
        <f t="shared" si="13"/>
        <v>SAGE</v>
      </c>
      <c r="AM37" s="2" t="str">
        <f t="shared" si="13"/>
        <v>Maina</v>
      </c>
      <c r="AN37" s="2">
        <f>SUMIFS(Import!AN$2:AN$237,Import!$F$2:$F$237,$F37,Import!$G$2:$G$237,$G37)</f>
        <v>11</v>
      </c>
      <c r="AO37" s="2">
        <f>SUMIFS(Import!AO$2:AO$237,Import!$F$2:$F$237,$F37,Import!$G$2:$G$237,$G37)</f>
        <v>9.91</v>
      </c>
      <c r="AP37" s="2">
        <f>SUMIFS(Import!AP$2:AP$237,Import!$F$2:$F$237,$F37,Import!$G$2:$G$237,$G37)</f>
        <v>17.46</v>
      </c>
      <c r="AQ37" s="2">
        <f>SUMIFS(Import!AQ$2:AQ$237,Import!$F$2:$F$237,$F37,Import!$G$2:$G$237,$G37)</f>
        <v>4</v>
      </c>
      <c r="AR37" s="2" t="str">
        <f t="shared" si="14"/>
        <v>M</v>
      </c>
      <c r="AS37" s="2" t="str">
        <f t="shared" si="14"/>
        <v>BRUNEAU</v>
      </c>
      <c r="AT37" s="2" t="str">
        <f t="shared" si="14"/>
        <v>Jean-Marie</v>
      </c>
      <c r="AU37" s="2">
        <f>SUMIFS(Import!AU$2:AU$237,Import!$F$2:$F$237,$F37,Import!$G$2:$G$237,$G37)</f>
        <v>0</v>
      </c>
      <c r="AV37" s="2">
        <f>SUMIFS(Import!AV$2:AV$237,Import!$F$2:$F$237,$F37,Import!$G$2:$G$237,$G37)</f>
        <v>0</v>
      </c>
      <c r="AW37" s="2">
        <f>SUMIFS(Import!AW$2:AW$237,Import!$F$2:$F$237,$F37,Import!$G$2:$G$237,$G37)</f>
        <v>0</v>
      </c>
      <c r="AX37" s="2">
        <f>SUMIFS(Import!AX$2:AX$237,Import!$F$2:$F$237,$F37,Import!$G$2:$G$237,$G37)</f>
        <v>5</v>
      </c>
      <c r="AY37" s="2" t="str">
        <f t="shared" si="15"/>
        <v>M</v>
      </c>
      <c r="AZ37" s="2" t="str">
        <f t="shared" si="15"/>
        <v>RAMEL</v>
      </c>
      <c r="BA37" s="2" t="str">
        <f t="shared" si="15"/>
        <v>Michel</v>
      </c>
      <c r="BB37" s="2">
        <f>SUMIFS(Import!BB$2:BB$237,Import!$F$2:$F$237,$F37,Import!$G$2:$G$237,$G37)</f>
        <v>0</v>
      </c>
      <c r="BC37" s="2">
        <f>SUMIFS(Import!BC$2:BC$237,Import!$F$2:$F$237,$F37,Import!$G$2:$G$237,$G37)</f>
        <v>0</v>
      </c>
      <c r="BD37" s="2">
        <f>SUMIFS(Import!BD$2:BD$237,Import!$F$2:$F$237,$F37,Import!$G$2:$G$237,$G37)</f>
        <v>0</v>
      </c>
      <c r="BE37" s="2">
        <f>SUMIFS(Import!BE$2:BE$237,Import!$F$2:$F$237,$F37,Import!$G$2:$G$237,$G37)</f>
        <v>6</v>
      </c>
      <c r="BF37" s="2" t="str">
        <f t="shared" si="16"/>
        <v>M</v>
      </c>
      <c r="BG37" s="2" t="str">
        <f t="shared" si="16"/>
        <v>NENA</v>
      </c>
      <c r="BH37" s="2" t="str">
        <f t="shared" si="16"/>
        <v>Tauhiti</v>
      </c>
      <c r="BI37" s="2">
        <f>SUMIFS(Import!BI$2:BI$237,Import!$F$2:$F$237,$F37,Import!$G$2:$G$237,$G37)</f>
        <v>2</v>
      </c>
      <c r="BJ37" s="2">
        <f>SUMIFS(Import!BJ$2:BJ$237,Import!$F$2:$F$237,$F37,Import!$G$2:$G$237,$G37)</f>
        <v>1.8</v>
      </c>
      <c r="BK37" s="2">
        <f>SUMIFS(Import!BK$2:BK$237,Import!$F$2:$F$237,$F37,Import!$G$2:$G$237,$G37)</f>
        <v>3.17</v>
      </c>
      <c r="BL37" s="2">
        <f>SUMIFS(Import!BL$2:BL$237,Import!$F$2:$F$237,$F37,Import!$G$2:$G$237,$G37)</f>
        <v>7</v>
      </c>
      <c r="BM37" s="2" t="str">
        <f t="shared" si="17"/>
        <v>M</v>
      </c>
      <c r="BN37" s="2" t="str">
        <f t="shared" si="17"/>
        <v>REGURON</v>
      </c>
      <c r="BO37" s="2" t="str">
        <f t="shared" si="17"/>
        <v>Karl</v>
      </c>
      <c r="BP37" s="2">
        <f>SUMIFS(Import!BP$2:BP$237,Import!$F$2:$F$237,$F37,Import!$G$2:$G$237,$G37)</f>
        <v>1</v>
      </c>
      <c r="BQ37" s="2">
        <f>SUMIFS(Import!BQ$2:BQ$237,Import!$F$2:$F$237,$F37,Import!$G$2:$G$237,$G37)</f>
        <v>0.9</v>
      </c>
      <c r="BR37" s="2">
        <f>SUMIFS(Import!BR$2:BR$237,Import!$F$2:$F$237,$F37,Import!$G$2:$G$237,$G37)</f>
        <v>1.59</v>
      </c>
      <c r="BS37" s="2">
        <f>SUMIFS(Import!BS$2:BS$237,Import!$F$2:$F$237,$F37,Import!$G$2:$G$237,$G37)</f>
        <v>8</v>
      </c>
      <c r="BT37" s="2" t="str">
        <f t="shared" si="18"/>
        <v>M</v>
      </c>
      <c r="BU37" s="2" t="str">
        <f t="shared" si="18"/>
        <v>TUHEIAVA</v>
      </c>
      <c r="BV37" s="2" t="str">
        <f t="shared" si="18"/>
        <v>Richard, Ariihau</v>
      </c>
      <c r="BW37" s="2">
        <f>SUMIFS(Import!BW$2:BW$237,Import!$F$2:$F$237,$F37,Import!$G$2:$G$237,$G37)</f>
        <v>21</v>
      </c>
      <c r="BX37" s="2">
        <f>SUMIFS(Import!BX$2:BX$237,Import!$F$2:$F$237,$F37,Import!$G$2:$G$237,$G37)</f>
        <v>18.920000000000002</v>
      </c>
      <c r="BY37" s="2">
        <f>SUMIFS(Import!BY$2:BY$237,Import!$F$2:$F$237,$F37,Import!$G$2:$G$237,$G37)</f>
        <v>33.33</v>
      </c>
      <c r="BZ37" s="2">
        <f>SUMIFS(Import!BZ$2:BZ$237,Import!$F$2:$F$237,$F37,Import!$G$2:$G$237,$G37)</f>
        <v>0</v>
      </c>
      <c r="CA37" s="2">
        <f t="shared" si="19"/>
        <v>0</v>
      </c>
      <c r="CB37" s="2">
        <f t="shared" si="19"/>
        <v>0</v>
      </c>
      <c r="CC37" s="2">
        <f t="shared" si="19"/>
        <v>0</v>
      </c>
      <c r="CD37" s="2">
        <f>SUMIFS(Import!CD$2:CD$237,Import!$F$2:$F$237,$F37,Import!$G$2:$G$237,$G37)</f>
        <v>0</v>
      </c>
      <c r="CE37" s="2">
        <f>SUMIFS(Import!CE$2:CE$237,Import!$F$2:$F$237,$F37,Import!$G$2:$G$237,$G37)</f>
        <v>0</v>
      </c>
      <c r="CF37" s="2">
        <f>SUMIFS(Import!CF$2:CF$237,Import!$F$2:$F$237,$F37,Import!$G$2:$G$237,$G37)</f>
        <v>0</v>
      </c>
      <c r="CG37" s="2">
        <f>SUMIFS(Import!CG$2:CG$237,Import!$F$2:$F$237,$F37,Import!$G$2:$G$237,$G37)</f>
        <v>0</v>
      </c>
      <c r="CH37" s="2">
        <f t="shared" si="20"/>
        <v>0</v>
      </c>
      <c r="CI37" s="2">
        <f t="shared" si="20"/>
        <v>0</v>
      </c>
      <c r="CJ37" s="2">
        <f t="shared" si="20"/>
        <v>0</v>
      </c>
      <c r="CK37" s="2">
        <f>SUMIFS(Import!CK$2:CK$237,Import!$F$2:$F$237,$F37,Import!$G$2:$G$237,$G37)</f>
        <v>0</v>
      </c>
      <c r="CL37" s="2">
        <f>SUMIFS(Import!CL$2:CL$237,Import!$F$2:$F$237,$F37,Import!$G$2:$G$237,$G37)</f>
        <v>0</v>
      </c>
      <c r="CM37" s="2">
        <f>SUMIFS(Import!CM$2:CM$237,Import!$F$2:$F$237,$F37,Import!$G$2:$G$237,$G37)</f>
        <v>0</v>
      </c>
      <c r="CN37" s="2">
        <f>SUMIFS(Import!CN$2:CN$237,Import!$F$2:$F$237,$F37,Import!$G$2:$G$237,$G37)</f>
        <v>0</v>
      </c>
      <c r="CO37" s="3">
        <f t="shared" si="21"/>
        <v>0</v>
      </c>
      <c r="CP37" s="3">
        <f t="shared" si="21"/>
        <v>0</v>
      </c>
      <c r="CQ37" s="3">
        <f t="shared" si="21"/>
        <v>0</v>
      </c>
      <c r="CR37" s="2">
        <f>SUMIFS(Import!CR$2:CR$237,Import!$F$2:$F$237,$F37,Import!$G$2:$G$237,$G37)</f>
        <v>0</v>
      </c>
      <c r="CS37" s="2">
        <f>SUMIFS(Import!CS$2:CS$237,Import!$F$2:$F$237,$F37,Import!$G$2:$G$237,$G37)</f>
        <v>0</v>
      </c>
      <c r="CT37" s="2">
        <f>SUMIFS(Import!CT$2:CT$237,Import!$F$2:$F$237,$F37,Import!$G$2:$G$237,$G37)</f>
        <v>0</v>
      </c>
    </row>
    <row r="38" spans="1:98">
      <c r="A38" s="2" t="s">
        <v>38</v>
      </c>
      <c r="B38" s="2" t="s">
        <v>39</v>
      </c>
      <c r="C38" s="2">
        <v>1</v>
      </c>
      <c r="D38" s="2" t="s">
        <v>40</v>
      </c>
      <c r="E38" s="2">
        <v>17</v>
      </c>
      <c r="F38" s="2" t="s">
        <v>48</v>
      </c>
      <c r="G38" s="2">
        <v>2</v>
      </c>
      <c r="H38" s="2">
        <f>IF(SUMIFS(Import!H$2:H$237,Import!$F$2:$F$237,$F38,Import!$G$2:$G$237,$G38)=0,Data_T1!$H38,SUMIFS(Import!H$2:H$237,Import!$F$2:$F$237,$F38,Import!$G$2:$G$237,$G38))</f>
        <v>147</v>
      </c>
      <c r="I38" s="2">
        <f>SUMIFS(Import!I$2:I$237,Import!$F$2:$F$237,$F38,Import!$G$2:$G$237,$G38)</f>
        <v>84</v>
      </c>
      <c r="J38" s="2">
        <f>SUMIFS(Import!J$2:J$237,Import!$F$2:$F$237,$F38,Import!$G$2:$G$237,$G38)</f>
        <v>57.14</v>
      </c>
      <c r="K38" s="2">
        <f>SUMIFS(Import!K$2:K$237,Import!$F$2:$F$237,$F38,Import!$G$2:$G$237,$G38)</f>
        <v>63</v>
      </c>
      <c r="L38" s="2">
        <f>SUMIFS(Import!L$2:L$237,Import!$F$2:$F$237,$F38,Import!$G$2:$G$237,$G38)</f>
        <v>42.86</v>
      </c>
      <c r="M38" s="2">
        <f>SUMIFS(Import!M$2:M$237,Import!$F$2:$F$237,$F38,Import!$G$2:$G$237,$G38)</f>
        <v>0</v>
      </c>
      <c r="N38" s="2">
        <f>SUMIFS(Import!N$2:N$237,Import!$F$2:$F$237,$F38,Import!$G$2:$G$237,$G38)</f>
        <v>0</v>
      </c>
      <c r="O38" s="2">
        <f>SUMIFS(Import!O$2:O$237,Import!$F$2:$F$237,$F38,Import!$G$2:$G$237,$G38)</f>
        <v>0</v>
      </c>
      <c r="P38" s="2">
        <f>SUMIFS(Import!P$2:P$237,Import!$F$2:$F$237,$F38,Import!$G$2:$G$237,$G38)</f>
        <v>0</v>
      </c>
      <c r="Q38" s="2">
        <f>SUMIFS(Import!Q$2:Q$237,Import!$F$2:$F$237,$F38,Import!$G$2:$G$237,$G38)</f>
        <v>0</v>
      </c>
      <c r="R38" s="2">
        <f>SUMIFS(Import!R$2:R$237,Import!$F$2:$F$237,$F38,Import!$G$2:$G$237,$G38)</f>
        <v>0</v>
      </c>
      <c r="S38" s="2">
        <f>SUMIFS(Import!S$2:S$237,Import!$F$2:$F$237,$F38,Import!$G$2:$G$237,$G38)</f>
        <v>63</v>
      </c>
      <c r="T38" s="2">
        <f>SUMIFS(Import!T$2:T$237,Import!$F$2:$F$237,$F38,Import!$G$2:$G$237,$G38)</f>
        <v>42.86</v>
      </c>
      <c r="U38" s="2">
        <f>SUMIFS(Import!U$2:U$237,Import!$F$2:$F$237,$F38,Import!$G$2:$G$237,$G38)</f>
        <v>100</v>
      </c>
      <c r="V38" s="2">
        <f>SUMIFS(Import!V$2:V$237,Import!$F$2:$F$237,$F38,Import!$G$2:$G$237,$G38)</f>
        <v>1</v>
      </c>
      <c r="W38" s="2" t="str">
        <f t="shared" si="11"/>
        <v>M</v>
      </c>
      <c r="X38" s="2" t="str">
        <f t="shared" si="11"/>
        <v>GREIG</v>
      </c>
      <c r="Y38" s="2" t="str">
        <f t="shared" si="11"/>
        <v>Moana</v>
      </c>
      <c r="Z38" s="2">
        <f>SUMIFS(Import!Z$2:Z$237,Import!$F$2:$F$237,$F38,Import!$G$2:$G$237,$G38)</f>
        <v>30</v>
      </c>
      <c r="AA38" s="2">
        <f>SUMIFS(Import!AA$2:AA$237,Import!$F$2:$F$237,$F38,Import!$G$2:$G$237,$G38)</f>
        <v>20.41</v>
      </c>
      <c r="AB38" s="2">
        <f>SUMIFS(Import!AB$2:AB$237,Import!$F$2:$F$237,$F38,Import!$G$2:$G$237,$G38)</f>
        <v>47.62</v>
      </c>
      <c r="AC38" s="2">
        <f>SUMIFS(Import!AC$2:AC$237,Import!$F$2:$F$237,$F38,Import!$G$2:$G$237,$G38)</f>
        <v>2</v>
      </c>
      <c r="AD38" s="2" t="str">
        <f t="shared" si="12"/>
        <v>M</v>
      </c>
      <c r="AE38" s="2" t="str">
        <f t="shared" si="12"/>
        <v>MINARDI</v>
      </c>
      <c r="AF38" s="2" t="str">
        <f t="shared" si="12"/>
        <v>Eric</v>
      </c>
      <c r="AG38" s="2">
        <f>SUMIFS(Import!AG$2:AG$237,Import!$F$2:$F$237,$F38,Import!$G$2:$G$237,$G38)</f>
        <v>1</v>
      </c>
      <c r="AH38" s="2">
        <f>SUMIFS(Import!AH$2:AH$237,Import!$F$2:$F$237,$F38,Import!$G$2:$G$237,$G38)</f>
        <v>0.68</v>
      </c>
      <c r="AI38" s="2">
        <f>SUMIFS(Import!AI$2:AI$237,Import!$F$2:$F$237,$F38,Import!$G$2:$G$237,$G38)</f>
        <v>1.59</v>
      </c>
      <c r="AJ38" s="2">
        <f>SUMIFS(Import!AJ$2:AJ$237,Import!$F$2:$F$237,$F38,Import!$G$2:$G$237,$G38)</f>
        <v>3</v>
      </c>
      <c r="AK38" s="2" t="str">
        <f t="shared" si="13"/>
        <v>F</v>
      </c>
      <c r="AL38" s="2" t="str">
        <f t="shared" si="13"/>
        <v>SAGE</v>
      </c>
      <c r="AM38" s="2" t="str">
        <f t="shared" si="13"/>
        <v>Maina</v>
      </c>
      <c r="AN38" s="2">
        <f>SUMIFS(Import!AN$2:AN$237,Import!$F$2:$F$237,$F38,Import!$G$2:$G$237,$G38)</f>
        <v>18</v>
      </c>
      <c r="AO38" s="2">
        <f>SUMIFS(Import!AO$2:AO$237,Import!$F$2:$F$237,$F38,Import!$G$2:$G$237,$G38)</f>
        <v>12.24</v>
      </c>
      <c r="AP38" s="2">
        <f>SUMIFS(Import!AP$2:AP$237,Import!$F$2:$F$237,$F38,Import!$G$2:$G$237,$G38)</f>
        <v>28.57</v>
      </c>
      <c r="AQ38" s="2">
        <f>SUMIFS(Import!AQ$2:AQ$237,Import!$F$2:$F$237,$F38,Import!$G$2:$G$237,$G38)</f>
        <v>4</v>
      </c>
      <c r="AR38" s="2" t="str">
        <f t="shared" si="14"/>
        <v>M</v>
      </c>
      <c r="AS38" s="2" t="str">
        <f t="shared" si="14"/>
        <v>BRUNEAU</v>
      </c>
      <c r="AT38" s="2" t="str">
        <f t="shared" si="14"/>
        <v>Jean-Marie</v>
      </c>
      <c r="AU38" s="2">
        <f>SUMIFS(Import!AU$2:AU$237,Import!$F$2:$F$237,$F38,Import!$G$2:$G$237,$G38)</f>
        <v>1</v>
      </c>
      <c r="AV38" s="2">
        <f>SUMIFS(Import!AV$2:AV$237,Import!$F$2:$F$237,$F38,Import!$G$2:$G$237,$G38)</f>
        <v>0.68</v>
      </c>
      <c r="AW38" s="2">
        <f>SUMIFS(Import!AW$2:AW$237,Import!$F$2:$F$237,$F38,Import!$G$2:$G$237,$G38)</f>
        <v>1.59</v>
      </c>
      <c r="AX38" s="2">
        <f>SUMIFS(Import!AX$2:AX$237,Import!$F$2:$F$237,$F38,Import!$G$2:$G$237,$G38)</f>
        <v>5</v>
      </c>
      <c r="AY38" s="2" t="str">
        <f t="shared" si="15"/>
        <v>M</v>
      </c>
      <c r="AZ38" s="2" t="str">
        <f t="shared" si="15"/>
        <v>RAMEL</v>
      </c>
      <c r="BA38" s="2" t="str">
        <f t="shared" si="15"/>
        <v>Michel</v>
      </c>
      <c r="BB38" s="2">
        <f>SUMIFS(Import!BB$2:BB$237,Import!$F$2:$F$237,$F38,Import!$G$2:$G$237,$G38)</f>
        <v>0</v>
      </c>
      <c r="BC38" s="2">
        <f>SUMIFS(Import!BC$2:BC$237,Import!$F$2:$F$237,$F38,Import!$G$2:$G$237,$G38)</f>
        <v>0</v>
      </c>
      <c r="BD38" s="2">
        <f>SUMIFS(Import!BD$2:BD$237,Import!$F$2:$F$237,$F38,Import!$G$2:$G$237,$G38)</f>
        <v>0</v>
      </c>
      <c r="BE38" s="2">
        <f>SUMIFS(Import!BE$2:BE$237,Import!$F$2:$F$237,$F38,Import!$G$2:$G$237,$G38)</f>
        <v>6</v>
      </c>
      <c r="BF38" s="2" t="str">
        <f t="shared" si="16"/>
        <v>M</v>
      </c>
      <c r="BG38" s="2" t="str">
        <f t="shared" si="16"/>
        <v>NENA</v>
      </c>
      <c r="BH38" s="2" t="str">
        <f t="shared" si="16"/>
        <v>Tauhiti</v>
      </c>
      <c r="BI38" s="2">
        <f>SUMIFS(Import!BI$2:BI$237,Import!$F$2:$F$237,$F38,Import!$G$2:$G$237,$G38)</f>
        <v>0</v>
      </c>
      <c r="BJ38" s="2">
        <f>SUMIFS(Import!BJ$2:BJ$237,Import!$F$2:$F$237,$F38,Import!$G$2:$G$237,$G38)</f>
        <v>0</v>
      </c>
      <c r="BK38" s="2">
        <f>SUMIFS(Import!BK$2:BK$237,Import!$F$2:$F$237,$F38,Import!$G$2:$G$237,$G38)</f>
        <v>0</v>
      </c>
      <c r="BL38" s="2">
        <f>SUMIFS(Import!BL$2:BL$237,Import!$F$2:$F$237,$F38,Import!$G$2:$G$237,$G38)</f>
        <v>7</v>
      </c>
      <c r="BM38" s="2" t="str">
        <f t="shared" si="17"/>
        <v>M</v>
      </c>
      <c r="BN38" s="2" t="str">
        <f t="shared" si="17"/>
        <v>REGURON</v>
      </c>
      <c r="BO38" s="2" t="str">
        <f t="shared" si="17"/>
        <v>Karl</v>
      </c>
      <c r="BP38" s="2">
        <f>SUMIFS(Import!BP$2:BP$237,Import!$F$2:$F$237,$F38,Import!$G$2:$G$237,$G38)</f>
        <v>0</v>
      </c>
      <c r="BQ38" s="2">
        <f>SUMIFS(Import!BQ$2:BQ$237,Import!$F$2:$F$237,$F38,Import!$G$2:$G$237,$G38)</f>
        <v>0</v>
      </c>
      <c r="BR38" s="2">
        <f>SUMIFS(Import!BR$2:BR$237,Import!$F$2:$F$237,$F38,Import!$G$2:$G$237,$G38)</f>
        <v>0</v>
      </c>
      <c r="BS38" s="2">
        <f>SUMIFS(Import!BS$2:BS$237,Import!$F$2:$F$237,$F38,Import!$G$2:$G$237,$G38)</f>
        <v>8</v>
      </c>
      <c r="BT38" s="2" t="str">
        <f t="shared" si="18"/>
        <v>M</v>
      </c>
      <c r="BU38" s="2" t="str">
        <f t="shared" si="18"/>
        <v>TUHEIAVA</v>
      </c>
      <c r="BV38" s="2" t="str">
        <f t="shared" si="18"/>
        <v>Richard, Ariihau</v>
      </c>
      <c r="BW38" s="2">
        <f>SUMIFS(Import!BW$2:BW$237,Import!$F$2:$F$237,$F38,Import!$G$2:$G$237,$G38)</f>
        <v>13</v>
      </c>
      <c r="BX38" s="2">
        <f>SUMIFS(Import!BX$2:BX$237,Import!$F$2:$F$237,$F38,Import!$G$2:$G$237,$G38)</f>
        <v>8.84</v>
      </c>
      <c r="BY38" s="2">
        <f>SUMIFS(Import!BY$2:BY$237,Import!$F$2:$F$237,$F38,Import!$G$2:$G$237,$G38)</f>
        <v>20.63</v>
      </c>
      <c r="BZ38" s="2">
        <f>SUMIFS(Import!BZ$2:BZ$237,Import!$F$2:$F$237,$F38,Import!$G$2:$G$237,$G38)</f>
        <v>0</v>
      </c>
      <c r="CA38" s="2">
        <f t="shared" si="19"/>
        <v>0</v>
      </c>
      <c r="CB38" s="2">
        <f t="shared" si="19"/>
        <v>0</v>
      </c>
      <c r="CC38" s="2">
        <f t="shared" si="19"/>
        <v>0</v>
      </c>
      <c r="CD38" s="2">
        <f>SUMIFS(Import!CD$2:CD$237,Import!$F$2:$F$237,$F38,Import!$G$2:$G$237,$G38)</f>
        <v>0</v>
      </c>
      <c r="CE38" s="2">
        <f>SUMIFS(Import!CE$2:CE$237,Import!$F$2:$F$237,$F38,Import!$G$2:$G$237,$G38)</f>
        <v>0</v>
      </c>
      <c r="CF38" s="2">
        <f>SUMIFS(Import!CF$2:CF$237,Import!$F$2:$F$237,$F38,Import!$G$2:$G$237,$G38)</f>
        <v>0</v>
      </c>
      <c r="CG38" s="2">
        <f>SUMIFS(Import!CG$2:CG$237,Import!$F$2:$F$237,$F38,Import!$G$2:$G$237,$G38)</f>
        <v>0</v>
      </c>
      <c r="CH38" s="2">
        <f t="shared" si="20"/>
        <v>0</v>
      </c>
      <c r="CI38" s="2">
        <f t="shared" si="20"/>
        <v>0</v>
      </c>
      <c r="CJ38" s="2">
        <f t="shared" si="20"/>
        <v>0</v>
      </c>
      <c r="CK38" s="2">
        <f>SUMIFS(Import!CK$2:CK$237,Import!$F$2:$F$237,$F38,Import!$G$2:$G$237,$G38)</f>
        <v>0</v>
      </c>
      <c r="CL38" s="2">
        <f>SUMIFS(Import!CL$2:CL$237,Import!$F$2:$F$237,$F38,Import!$G$2:$G$237,$G38)</f>
        <v>0</v>
      </c>
      <c r="CM38" s="2">
        <f>SUMIFS(Import!CM$2:CM$237,Import!$F$2:$F$237,$F38,Import!$G$2:$G$237,$G38)</f>
        <v>0</v>
      </c>
      <c r="CN38" s="2">
        <f>SUMIFS(Import!CN$2:CN$237,Import!$F$2:$F$237,$F38,Import!$G$2:$G$237,$G38)</f>
        <v>0</v>
      </c>
      <c r="CO38" s="3">
        <f t="shared" si="21"/>
        <v>0</v>
      </c>
      <c r="CP38" s="3">
        <f t="shared" si="21"/>
        <v>0</v>
      </c>
      <c r="CQ38" s="3">
        <f t="shared" si="21"/>
        <v>0</v>
      </c>
      <c r="CR38" s="2">
        <f>SUMIFS(Import!CR$2:CR$237,Import!$F$2:$F$237,$F38,Import!$G$2:$G$237,$G38)</f>
        <v>0</v>
      </c>
      <c r="CS38" s="2">
        <f>SUMIFS(Import!CS$2:CS$237,Import!$F$2:$F$237,$F38,Import!$G$2:$G$237,$G38)</f>
        <v>0</v>
      </c>
      <c r="CT38" s="2">
        <f>SUMIFS(Import!CT$2:CT$237,Import!$F$2:$F$237,$F38,Import!$G$2:$G$237,$G38)</f>
        <v>0</v>
      </c>
    </row>
    <row r="39" spans="1:98">
      <c r="A39" s="2" t="s">
        <v>38</v>
      </c>
      <c r="B39" s="2" t="s">
        <v>39</v>
      </c>
      <c r="C39" s="2">
        <v>1</v>
      </c>
      <c r="D39" s="2" t="s">
        <v>40</v>
      </c>
      <c r="E39" s="2">
        <v>18</v>
      </c>
      <c r="F39" s="2" t="s">
        <v>49</v>
      </c>
      <c r="G39" s="2">
        <v>1</v>
      </c>
      <c r="H39" s="2">
        <f>IF(SUMIFS(Import!H$2:H$237,Import!$F$2:$F$237,$F39,Import!$G$2:$G$237,$G39)=0,Data_T1!$H39,SUMIFS(Import!H$2:H$237,Import!$F$2:$F$237,$F39,Import!$G$2:$G$237,$G39))</f>
        <v>317</v>
      </c>
      <c r="I39" s="2">
        <f>SUMIFS(Import!I$2:I$237,Import!$F$2:$F$237,$F39,Import!$G$2:$G$237,$G39)</f>
        <v>179</v>
      </c>
      <c r="J39" s="2">
        <f>SUMIFS(Import!J$2:J$237,Import!$F$2:$F$237,$F39,Import!$G$2:$G$237,$G39)</f>
        <v>56.47</v>
      </c>
      <c r="K39" s="2">
        <f>SUMIFS(Import!K$2:K$237,Import!$F$2:$F$237,$F39,Import!$G$2:$G$237,$G39)</f>
        <v>138</v>
      </c>
      <c r="L39" s="2">
        <f>SUMIFS(Import!L$2:L$237,Import!$F$2:$F$237,$F39,Import!$G$2:$G$237,$G39)</f>
        <v>43.53</v>
      </c>
      <c r="M39" s="2">
        <f>SUMIFS(Import!M$2:M$237,Import!$F$2:$F$237,$F39,Import!$G$2:$G$237,$G39)</f>
        <v>1</v>
      </c>
      <c r="N39" s="2">
        <f>SUMIFS(Import!N$2:N$237,Import!$F$2:$F$237,$F39,Import!$G$2:$G$237,$G39)</f>
        <v>0.32</v>
      </c>
      <c r="O39" s="2">
        <f>SUMIFS(Import!O$2:O$237,Import!$F$2:$F$237,$F39,Import!$G$2:$G$237,$G39)</f>
        <v>0.72</v>
      </c>
      <c r="P39" s="2">
        <f>SUMIFS(Import!P$2:P$237,Import!$F$2:$F$237,$F39,Import!$G$2:$G$237,$G39)</f>
        <v>0</v>
      </c>
      <c r="Q39" s="2">
        <f>SUMIFS(Import!Q$2:Q$237,Import!$F$2:$F$237,$F39,Import!$G$2:$G$237,$G39)</f>
        <v>0</v>
      </c>
      <c r="R39" s="2">
        <f>SUMIFS(Import!R$2:R$237,Import!$F$2:$F$237,$F39,Import!$G$2:$G$237,$G39)</f>
        <v>0</v>
      </c>
      <c r="S39" s="2">
        <f>SUMIFS(Import!S$2:S$237,Import!$F$2:$F$237,$F39,Import!$G$2:$G$237,$G39)</f>
        <v>137</v>
      </c>
      <c r="T39" s="2">
        <f>SUMIFS(Import!T$2:T$237,Import!$F$2:$F$237,$F39,Import!$G$2:$G$237,$G39)</f>
        <v>43.22</v>
      </c>
      <c r="U39" s="2">
        <f>SUMIFS(Import!U$2:U$237,Import!$F$2:$F$237,$F39,Import!$G$2:$G$237,$G39)</f>
        <v>99.28</v>
      </c>
      <c r="V39" s="2">
        <f>SUMIFS(Import!V$2:V$237,Import!$F$2:$F$237,$F39,Import!$G$2:$G$237,$G39)</f>
        <v>1</v>
      </c>
      <c r="W39" s="2" t="str">
        <f t="shared" si="11"/>
        <v>M</v>
      </c>
      <c r="X39" s="2" t="str">
        <f t="shared" si="11"/>
        <v>GREIG</v>
      </c>
      <c r="Y39" s="2" t="str">
        <f t="shared" si="11"/>
        <v>Moana</v>
      </c>
      <c r="Z39" s="2">
        <f>SUMIFS(Import!Z$2:Z$237,Import!$F$2:$F$237,$F39,Import!$G$2:$G$237,$G39)</f>
        <v>27</v>
      </c>
      <c r="AA39" s="2">
        <f>SUMIFS(Import!AA$2:AA$237,Import!$F$2:$F$237,$F39,Import!$G$2:$G$237,$G39)</f>
        <v>8.52</v>
      </c>
      <c r="AB39" s="2">
        <f>SUMIFS(Import!AB$2:AB$237,Import!$F$2:$F$237,$F39,Import!$G$2:$G$237,$G39)</f>
        <v>19.71</v>
      </c>
      <c r="AC39" s="2">
        <f>SUMIFS(Import!AC$2:AC$237,Import!$F$2:$F$237,$F39,Import!$G$2:$G$237,$G39)</f>
        <v>2</v>
      </c>
      <c r="AD39" s="2" t="str">
        <f t="shared" si="12"/>
        <v>M</v>
      </c>
      <c r="AE39" s="2" t="str">
        <f t="shared" si="12"/>
        <v>MINARDI</v>
      </c>
      <c r="AF39" s="2" t="str">
        <f t="shared" si="12"/>
        <v>Eric</v>
      </c>
      <c r="AG39" s="2">
        <f>SUMIFS(Import!AG$2:AG$237,Import!$F$2:$F$237,$F39,Import!$G$2:$G$237,$G39)</f>
        <v>1</v>
      </c>
      <c r="AH39" s="2">
        <f>SUMIFS(Import!AH$2:AH$237,Import!$F$2:$F$237,$F39,Import!$G$2:$G$237,$G39)</f>
        <v>0.32</v>
      </c>
      <c r="AI39" s="2">
        <f>SUMIFS(Import!AI$2:AI$237,Import!$F$2:$F$237,$F39,Import!$G$2:$G$237,$G39)</f>
        <v>0.73</v>
      </c>
      <c r="AJ39" s="2">
        <f>SUMIFS(Import!AJ$2:AJ$237,Import!$F$2:$F$237,$F39,Import!$G$2:$G$237,$G39)</f>
        <v>3</v>
      </c>
      <c r="AK39" s="2" t="str">
        <f t="shared" si="13"/>
        <v>F</v>
      </c>
      <c r="AL39" s="2" t="str">
        <f t="shared" si="13"/>
        <v>SAGE</v>
      </c>
      <c r="AM39" s="2" t="str">
        <f t="shared" si="13"/>
        <v>Maina</v>
      </c>
      <c r="AN39" s="2">
        <f>SUMIFS(Import!AN$2:AN$237,Import!$F$2:$F$237,$F39,Import!$G$2:$G$237,$G39)</f>
        <v>97</v>
      </c>
      <c r="AO39" s="2">
        <f>SUMIFS(Import!AO$2:AO$237,Import!$F$2:$F$237,$F39,Import!$G$2:$G$237,$G39)</f>
        <v>30.6</v>
      </c>
      <c r="AP39" s="2">
        <f>SUMIFS(Import!AP$2:AP$237,Import!$F$2:$F$237,$F39,Import!$G$2:$G$237,$G39)</f>
        <v>70.8</v>
      </c>
      <c r="AQ39" s="2">
        <f>SUMIFS(Import!AQ$2:AQ$237,Import!$F$2:$F$237,$F39,Import!$G$2:$G$237,$G39)</f>
        <v>4</v>
      </c>
      <c r="AR39" s="2" t="str">
        <f t="shared" si="14"/>
        <v>M</v>
      </c>
      <c r="AS39" s="2" t="str">
        <f t="shared" si="14"/>
        <v>BRUNEAU</v>
      </c>
      <c r="AT39" s="2" t="str">
        <f t="shared" si="14"/>
        <v>Jean-Marie</v>
      </c>
      <c r="AU39" s="2">
        <f>SUMIFS(Import!AU$2:AU$237,Import!$F$2:$F$237,$F39,Import!$G$2:$G$237,$G39)</f>
        <v>2</v>
      </c>
      <c r="AV39" s="2">
        <f>SUMIFS(Import!AV$2:AV$237,Import!$F$2:$F$237,$F39,Import!$G$2:$G$237,$G39)</f>
        <v>0.63</v>
      </c>
      <c r="AW39" s="2">
        <f>SUMIFS(Import!AW$2:AW$237,Import!$F$2:$F$237,$F39,Import!$G$2:$G$237,$G39)</f>
        <v>1.46</v>
      </c>
      <c r="AX39" s="2">
        <f>SUMIFS(Import!AX$2:AX$237,Import!$F$2:$F$237,$F39,Import!$G$2:$G$237,$G39)</f>
        <v>5</v>
      </c>
      <c r="AY39" s="2" t="str">
        <f t="shared" si="15"/>
        <v>M</v>
      </c>
      <c r="AZ39" s="2" t="str">
        <f t="shared" si="15"/>
        <v>RAMEL</v>
      </c>
      <c r="BA39" s="2" t="str">
        <f t="shared" si="15"/>
        <v>Michel</v>
      </c>
      <c r="BB39" s="2">
        <f>SUMIFS(Import!BB$2:BB$237,Import!$F$2:$F$237,$F39,Import!$G$2:$G$237,$G39)</f>
        <v>1</v>
      </c>
      <c r="BC39" s="2">
        <f>SUMIFS(Import!BC$2:BC$237,Import!$F$2:$F$237,$F39,Import!$G$2:$G$237,$G39)</f>
        <v>0.32</v>
      </c>
      <c r="BD39" s="2">
        <f>SUMIFS(Import!BD$2:BD$237,Import!$F$2:$F$237,$F39,Import!$G$2:$G$237,$G39)</f>
        <v>0.73</v>
      </c>
      <c r="BE39" s="2">
        <f>SUMIFS(Import!BE$2:BE$237,Import!$F$2:$F$237,$F39,Import!$G$2:$G$237,$G39)</f>
        <v>6</v>
      </c>
      <c r="BF39" s="2" t="str">
        <f t="shared" si="16"/>
        <v>M</v>
      </c>
      <c r="BG39" s="2" t="str">
        <f t="shared" si="16"/>
        <v>NENA</v>
      </c>
      <c r="BH39" s="2" t="str">
        <f t="shared" si="16"/>
        <v>Tauhiti</v>
      </c>
      <c r="BI39" s="2">
        <f>SUMIFS(Import!BI$2:BI$237,Import!$F$2:$F$237,$F39,Import!$G$2:$G$237,$G39)</f>
        <v>0</v>
      </c>
      <c r="BJ39" s="2">
        <f>SUMIFS(Import!BJ$2:BJ$237,Import!$F$2:$F$237,$F39,Import!$G$2:$G$237,$G39)</f>
        <v>0</v>
      </c>
      <c r="BK39" s="2">
        <f>SUMIFS(Import!BK$2:BK$237,Import!$F$2:$F$237,$F39,Import!$G$2:$G$237,$G39)</f>
        <v>0</v>
      </c>
      <c r="BL39" s="2">
        <f>SUMIFS(Import!BL$2:BL$237,Import!$F$2:$F$237,$F39,Import!$G$2:$G$237,$G39)</f>
        <v>7</v>
      </c>
      <c r="BM39" s="2" t="str">
        <f t="shared" si="17"/>
        <v>M</v>
      </c>
      <c r="BN39" s="2" t="str">
        <f t="shared" si="17"/>
        <v>REGURON</v>
      </c>
      <c r="BO39" s="2" t="str">
        <f t="shared" si="17"/>
        <v>Karl</v>
      </c>
      <c r="BP39" s="2">
        <f>SUMIFS(Import!BP$2:BP$237,Import!$F$2:$F$237,$F39,Import!$G$2:$G$237,$G39)</f>
        <v>4</v>
      </c>
      <c r="BQ39" s="2">
        <f>SUMIFS(Import!BQ$2:BQ$237,Import!$F$2:$F$237,$F39,Import!$G$2:$G$237,$G39)</f>
        <v>1.26</v>
      </c>
      <c r="BR39" s="2">
        <f>SUMIFS(Import!BR$2:BR$237,Import!$F$2:$F$237,$F39,Import!$G$2:$G$237,$G39)</f>
        <v>2.92</v>
      </c>
      <c r="BS39" s="2">
        <f>SUMIFS(Import!BS$2:BS$237,Import!$F$2:$F$237,$F39,Import!$G$2:$G$237,$G39)</f>
        <v>8</v>
      </c>
      <c r="BT39" s="2" t="str">
        <f t="shared" si="18"/>
        <v>M</v>
      </c>
      <c r="BU39" s="2" t="str">
        <f t="shared" si="18"/>
        <v>TUHEIAVA</v>
      </c>
      <c r="BV39" s="2" t="str">
        <f t="shared" si="18"/>
        <v>Richard, Ariihau</v>
      </c>
      <c r="BW39" s="2">
        <f>SUMIFS(Import!BW$2:BW$237,Import!$F$2:$F$237,$F39,Import!$G$2:$G$237,$G39)</f>
        <v>5</v>
      </c>
      <c r="BX39" s="2">
        <f>SUMIFS(Import!BX$2:BX$237,Import!$F$2:$F$237,$F39,Import!$G$2:$G$237,$G39)</f>
        <v>1.58</v>
      </c>
      <c r="BY39" s="2">
        <f>SUMIFS(Import!BY$2:BY$237,Import!$F$2:$F$237,$F39,Import!$G$2:$G$237,$G39)</f>
        <v>3.65</v>
      </c>
      <c r="BZ39" s="2">
        <f>SUMIFS(Import!BZ$2:BZ$237,Import!$F$2:$F$237,$F39,Import!$G$2:$G$237,$G39)</f>
        <v>0</v>
      </c>
      <c r="CA39" s="2">
        <f t="shared" si="19"/>
        <v>0</v>
      </c>
      <c r="CB39" s="2">
        <f t="shared" si="19"/>
        <v>0</v>
      </c>
      <c r="CC39" s="2">
        <f t="shared" si="19"/>
        <v>0</v>
      </c>
      <c r="CD39" s="2">
        <f>SUMIFS(Import!CD$2:CD$237,Import!$F$2:$F$237,$F39,Import!$G$2:$G$237,$G39)</f>
        <v>0</v>
      </c>
      <c r="CE39" s="2">
        <f>SUMIFS(Import!CE$2:CE$237,Import!$F$2:$F$237,$F39,Import!$G$2:$G$237,$G39)</f>
        <v>0</v>
      </c>
      <c r="CF39" s="2">
        <f>SUMIFS(Import!CF$2:CF$237,Import!$F$2:$F$237,$F39,Import!$G$2:$G$237,$G39)</f>
        <v>0</v>
      </c>
      <c r="CG39" s="2">
        <f>SUMIFS(Import!CG$2:CG$237,Import!$F$2:$F$237,$F39,Import!$G$2:$G$237,$G39)</f>
        <v>0</v>
      </c>
      <c r="CH39" s="2">
        <f t="shared" si="20"/>
        <v>0</v>
      </c>
      <c r="CI39" s="2">
        <f t="shared" si="20"/>
        <v>0</v>
      </c>
      <c r="CJ39" s="2">
        <f t="shared" si="20"/>
        <v>0</v>
      </c>
      <c r="CK39" s="2">
        <f>SUMIFS(Import!CK$2:CK$237,Import!$F$2:$F$237,$F39,Import!$G$2:$G$237,$G39)</f>
        <v>0</v>
      </c>
      <c r="CL39" s="2">
        <f>SUMIFS(Import!CL$2:CL$237,Import!$F$2:$F$237,$F39,Import!$G$2:$G$237,$G39)</f>
        <v>0</v>
      </c>
      <c r="CM39" s="2">
        <f>SUMIFS(Import!CM$2:CM$237,Import!$F$2:$F$237,$F39,Import!$G$2:$G$237,$G39)</f>
        <v>0</v>
      </c>
      <c r="CN39" s="2">
        <f>SUMIFS(Import!CN$2:CN$237,Import!$F$2:$F$237,$F39,Import!$G$2:$G$237,$G39)</f>
        <v>0</v>
      </c>
      <c r="CO39" s="3">
        <f t="shared" si="21"/>
        <v>0</v>
      </c>
      <c r="CP39" s="3">
        <f t="shared" si="21"/>
        <v>0</v>
      </c>
      <c r="CQ39" s="3">
        <f t="shared" si="21"/>
        <v>0</v>
      </c>
      <c r="CR39" s="2">
        <f>SUMIFS(Import!CR$2:CR$237,Import!$F$2:$F$237,$F39,Import!$G$2:$G$237,$G39)</f>
        <v>0</v>
      </c>
      <c r="CS39" s="2">
        <f>SUMIFS(Import!CS$2:CS$237,Import!$F$2:$F$237,$F39,Import!$G$2:$G$237,$G39)</f>
        <v>0</v>
      </c>
      <c r="CT39" s="2">
        <f>SUMIFS(Import!CT$2:CT$237,Import!$F$2:$F$237,$F39,Import!$G$2:$G$237,$G39)</f>
        <v>0</v>
      </c>
    </row>
    <row r="40" spans="1:98">
      <c r="A40" s="2" t="s">
        <v>38</v>
      </c>
      <c r="B40" s="2" t="s">
        <v>39</v>
      </c>
      <c r="C40" s="2">
        <v>1</v>
      </c>
      <c r="D40" s="2" t="s">
        <v>40</v>
      </c>
      <c r="E40" s="2">
        <v>18</v>
      </c>
      <c r="F40" s="2" t="s">
        <v>49</v>
      </c>
      <c r="G40" s="2">
        <v>2</v>
      </c>
      <c r="H40" s="2">
        <f>IF(SUMIFS(Import!H$2:H$237,Import!$F$2:$F$237,$F40,Import!$G$2:$G$237,$G40)=0,Data_T1!$H40,SUMIFS(Import!H$2:H$237,Import!$F$2:$F$237,$F40,Import!$G$2:$G$237,$G40))</f>
        <v>235</v>
      </c>
      <c r="I40" s="2">
        <f>SUMIFS(Import!I$2:I$237,Import!$F$2:$F$237,$F40,Import!$G$2:$G$237,$G40)</f>
        <v>113</v>
      </c>
      <c r="J40" s="2">
        <f>SUMIFS(Import!J$2:J$237,Import!$F$2:$F$237,$F40,Import!$G$2:$G$237,$G40)</f>
        <v>48.09</v>
      </c>
      <c r="K40" s="2">
        <f>SUMIFS(Import!K$2:K$237,Import!$F$2:$F$237,$F40,Import!$G$2:$G$237,$G40)</f>
        <v>122</v>
      </c>
      <c r="L40" s="2">
        <f>SUMIFS(Import!L$2:L$237,Import!$F$2:$F$237,$F40,Import!$G$2:$G$237,$G40)</f>
        <v>51.91</v>
      </c>
      <c r="M40" s="2">
        <f>SUMIFS(Import!M$2:M$237,Import!$F$2:$F$237,$F40,Import!$G$2:$G$237,$G40)</f>
        <v>0</v>
      </c>
      <c r="N40" s="2">
        <f>SUMIFS(Import!N$2:N$237,Import!$F$2:$F$237,$F40,Import!$G$2:$G$237,$G40)</f>
        <v>0</v>
      </c>
      <c r="O40" s="2">
        <f>SUMIFS(Import!O$2:O$237,Import!$F$2:$F$237,$F40,Import!$G$2:$G$237,$G40)</f>
        <v>0</v>
      </c>
      <c r="P40" s="2">
        <f>SUMIFS(Import!P$2:P$237,Import!$F$2:$F$237,$F40,Import!$G$2:$G$237,$G40)</f>
        <v>2</v>
      </c>
      <c r="Q40" s="2">
        <f>SUMIFS(Import!Q$2:Q$237,Import!$F$2:$F$237,$F40,Import!$G$2:$G$237,$G40)</f>
        <v>0.85</v>
      </c>
      <c r="R40" s="2">
        <f>SUMIFS(Import!R$2:R$237,Import!$F$2:$F$237,$F40,Import!$G$2:$G$237,$G40)</f>
        <v>1.64</v>
      </c>
      <c r="S40" s="2">
        <f>SUMIFS(Import!S$2:S$237,Import!$F$2:$F$237,$F40,Import!$G$2:$G$237,$G40)</f>
        <v>120</v>
      </c>
      <c r="T40" s="2">
        <f>SUMIFS(Import!T$2:T$237,Import!$F$2:$F$237,$F40,Import!$G$2:$G$237,$G40)</f>
        <v>51.06</v>
      </c>
      <c r="U40" s="2">
        <f>SUMIFS(Import!U$2:U$237,Import!$F$2:$F$237,$F40,Import!$G$2:$G$237,$G40)</f>
        <v>98.36</v>
      </c>
      <c r="V40" s="2">
        <f>SUMIFS(Import!V$2:V$237,Import!$F$2:$F$237,$F40,Import!$G$2:$G$237,$G40)</f>
        <v>1</v>
      </c>
      <c r="W40" s="2" t="str">
        <f t="shared" si="11"/>
        <v>M</v>
      </c>
      <c r="X40" s="2" t="str">
        <f t="shared" si="11"/>
        <v>GREIG</v>
      </c>
      <c r="Y40" s="2" t="str">
        <f t="shared" si="11"/>
        <v>Moana</v>
      </c>
      <c r="Z40" s="2">
        <f>SUMIFS(Import!Z$2:Z$237,Import!$F$2:$F$237,$F40,Import!$G$2:$G$237,$G40)</f>
        <v>33</v>
      </c>
      <c r="AA40" s="2">
        <f>SUMIFS(Import!AA$2:AA$237,Import!$F$2:$F$237,$F40,Import!$G$2:$G$237,$G40)</f>
        <v>14.04</v>
      </c>
      <c r="AB40" s="2">
        <f>SUMIFS(Import!AB$2:AB$237,Import!$F$2:$F$237,$F40,Import!$G$2:$G$237,$G40)</f>
        <v>27.5</v>
      </c>
      <c r="AC40" s="2">
        <f>SUMIFS(Import!AC$2:AC$237,Import!$F$2:$F$237,$F40,Import!$G$2:$G$237,$G40)</f>
        <v>2</v>
      </c>
      <c r="AD40" s="2" t="str">
        <f t="shared" si="12"/>
        <v>M</v>
      </c>
      <c r="AE40" s="2" t="str">
        <f t="shared" si="12"/>
        <v>MINARDI</v>
      </c>
      <c r="AF40" s="2" t="str">
        <f t="shared" si="12"/>
        <v>Eric</v>
      </c>
      <c r="AG40" s="2">
        <f>SUMIFS(Import!AG$2:AG$237,Import!$F$2:$F$237,$F40,Import!$G$2:$G$237,$G40)</f>
        <v>1</v>
      </c>
      <c r="AH40" s="2">
        <f>SUMIFS(Import!AH$2:AH$237,Import!$F$2:$F$237,$F40,Import!$G$2:$G$237,$G40)</f>
        <v>0.43</v>
      </c>
      <c r="AI40" s="2">
        <f>SUMIFS(Import!AI$2:AI$237,Import!$F$2:$F$237,$F40,Import!$G$2:$G$237,$G40)</f>
        <v>0.83</v>
      </c>
      <c r="AJ40" s="2">
        <f>SUMIFS(Import!AJ$2:AJ$237,Import!$F$2:$F$237,$F40,Import!$G$2:$G$237,$G40)</f>
        <v>3</v>
      </c>
      <c r="AK40" s="2" t="str">
        <f t="shared" si="13"/>
        <v>F</v>
      </c>
      <c r="AL40" s="2" t="str">
        <f t="shared" si="13"/>
        <v>SAGE</v>
      </c>
      <c r="AM40" s="2" t="str">
        <f t="shared" si="13"/>
        <v>Maina</v>
      </c>
      <c r="AN40" s="2">
        <f>SUMIFS(Import!AN$2:AN$237,Import!$F$2:$F$237,$F40,Import!$G$2:$G$237,$G40)</f>
        <v>65</v>
      </c>
      <c r="AO40" s="2">
        <f>SUMIFS(Import!AO$2:AO$237,Import!$F$2:$F$237,$F40,Import!$G$2:$G$237,$G40)</f>
        <v>27.66</v>
      </c>
      <c r="AP40" s="2">
        <f>SUMIFS(Import!AP$2:AP$237,Import!$F$2:$F$237,$F40,Import!$G$2:$G$237,$G40)</f>
        <v>54.17</v>
      </c>
      <c r="AQ40" s="2">
        <f>SUMIFS(Import!AQ$2:AQ$237,Import!$F$2:$F$237,$F40,Import!$G$2:$G$237,$G40)</f>
        <v>4</v>
      </c>
      <c r="AR40" s="2" t="str">
        <f t="shared" si="14"/>
        <v>M</v>
      </c>
      <c r="AS40" s="2" t="str">
        <f t="shared" si="14"/>
        <v>BRUNEAU</v>
      </c>
      <c r="AT40" s="2" t="str">
        <f t="shared" si="14"/>
        <v>Jean-Marie</v>
      </c>
      <c r="AU40" s="2">
        <f>SUMIFS(Import!AU$2:AU$237,Import!$F$2:$F$237,$F40,Import!$G$2:$G$237,$G40)</f>
        <v>0</v>
      </c>
      <c r="AV40" s="2">
        <f>SUMIFS(Import!AV$2:AV$237,Import!$F$2:$F$237,$F40,Import!$G$2:$G$237,$G40)</f>
        <v>0</v>
      </c>
      <c r="AW40" s="2">
        <f>SUMIFS(Import!AW$2:AW$237,Import!$F$2:$F$237,$F40,Import!$G$2:$G$237,$G40)</f>
        <v>0</v>
      </c>
      <c r="AX40" s="2">
        <f>SUMIFS(Import!AX$2:AX$237,Import!$F$2:$F$237,$F40,Import!$G$2:$G$237,$G40)</f>
        <v>5</v>
      </c>
      <c r="AY40" s="2" t="str">
        <f t="shared" si="15"/>
        <v>M</v>
      </c>
      <c r="AZ40" s="2" t="str">
        <f t="shared" si="15"/>
        <v>RAMEL</v>
      </c>
      <c r="BA40" s="2" t="str">
        <f t="shared" si="15"/>
        <v>Michel</v>
      </c>
      <c r="BB40" s="2">
        <f>SUMIFS(Import!BB$2:BB$237,Import!$F$2:$F$237,$F40,Import!$G$2:$G$237,$G40)</f>
        <v>0</v>
      </c>
      <c r="BC40" s="2">
        <f>SUMIFS(Import!BC$2:BC$237,Import!$F$2:$F$237,$F40,Import!$G$2:$G$237,$G40)</f>
        <v>0</v>
      </c>
      <c r="BD40" s="2">
        <f>SUMIFS(Import!BD$2:BD$237,Import!$F$2:$F$237,$F40,Import!$G$2:$G$237,$G40)</f>
        <v>0</v>
      </c>
      <c r="BE40" s="2">
        <f>SUMIFS(Import!BE$2:BE$237,Import!$F$2:$F$237,$F40,Import!$G$2:$G$237,$G40)</f>
        <v>6</v>
      </c>
      <c r="BF40" s="2" t="str">
        <f t="shared" si="16"/>
        <v>M</v>
      </c>
      <c r="BG40" s="2" t="str">
        <f t="shared" si="16"/>
        <v>NENA</v>
      </c>
      <c r="BH40" s="2" t="str">
        <f t="shared" si="16"/>
        <v>Tauhiti</v>
      </c>
      <c r="BI40" s="2">
        <f>SUMIFS(Import!BI$2:BI$237,Import!$F$2:$F$237,$F40,Import!$G$2:$G$237,$G40)</f>
        <v>1</v>
      </c>
      <c r="BJ40" s="2">
        <f>SUMIFS(Import!BJ$2:BJ$237,Import!$F$2:$F$237,$F40,Import!$G$2:$G$237,$G40)</f>
        <v>0.43</v>
      </c>
      <c r="BK40" s="2">
        <f>SUMIFS(Import!BK$2:BK$237,Import!$F$2:$F$237,$F40,Import!$G$2:$G$237,$G40)</f>
        <v>0.83</v>
      </c>
      <c r="BL40" s="2">
        <f>SUMIFS(Import!BL$2:BL$237,Import!$F$2:$F$237,$F40,Import!$G$2:$G$237,$G40)</f>
        <v>7</v>
      </c>
      <c r="BM40" s="2" t="str">
        <f t="shared" si="17"/>
        <v>M</v>
      </c>
      <c r="BN40" s="2" t="str">
        <f t="shared" si="17"/>
        <v>REGURON</v>
      </c>
      <c r="BO40" s="2" t="str">
        <f t="shared" si="17"/>
        <v>Karl</v>
      </c>
      <c r="BP40" s="2">
        <f>SUMIFS(Import!BP$2:BP$237,Import!$F$2:$F$237,$F40,Import!$G$2:$G$237,$G40)</f>
        <v>1</v>
      </c>
      <c r="BQ40" s="2">
        <f>SUMIFS(Import!BQ$2:BQ$237,Import!$F$2:$F$237,$F40,Import!$G$2:$G$237,$G40)</f>
        <v>0.43</v>
      </c>
      <c r="BR40" s="2">
        <f>SUMIFS(Import!BR$2:BR$237,Import!$F$2:$F$237,$F40,Import!$G$2:$G$237,$G40)</f>
        <v>0.83</v>
      </c>
      <c r="BS40" s="2">
        <f>SUMIFS(Import!BS$2:BS$237,Import!$F$2:$F$237,$F40,Import!$G$2:$G$237,$G40)</f>
        <v>8</v>
      </c>
      <c r="BT40" s="2" t="str">
        <f t="shared" si="18"/>
        <v>M</v>
      </c>
      <c r="BU40" s="2" t="str">
        <f t="shared" si="18"/>
        <v>TUHEIAVA</v>
      </c>
      <c r="BV40" s="2" t="str">
        <f t="shared" si="18"/>
        <v>Richard, Ariihau</v>
      </c>
      <c r="BW40" s="2">
        <f>SUMIFS(Import!BW$2:BW$237,Import!$F$2:$F$237,$F40,Import!$G$2:$G$237,$G40)</f>
        <v>19</v>
      </c>
      <c r="BX40" s="2">
        <f>SUMIFS(Import!BX$2:BX$237,Import!$F$2:$F$237,$F40,Import!$G$2:$G$237,$G40)</f>
        <v>8.09</v>
      </c>
      <c r="BY40" s="2">
        <f>SUMIFS(Import!BY$2:BY$237,Import!$F$2:$F$237,$F40,Import!$G$2:$G$237,$G40)</f>
        <v>15.83</v>
      </c>
      <c r="BZ40" s="2">
        <f>SUMIFS(Import!BZ$2:BZ$237,Import!$F$2:$F$237,$F40,Import!$G$2:$G$237,$G40)</f>
        <v>0</v>
      </c>
      <c r="CA40" s="2">
        <f t="shared" si="19"/>
        <v>0</v>
      </c>
      <c r="CB40" s="2">
        <f t="shared" si="19"/>
        <v>0</v>
      </c>
      <c r="CC40" s="2">
        <f t="shared" si="19"/>
        <v>0</v>
      </c>
      <c r="CD40" s="2">
        <f>SUMIFS(Import!CD$2:CD$237,Import!$F$2:$F$237,$F40,Import!$G$2:$G$237,$G40)</f>
        <v>0</v>
      </c>
      <c r="CE40" s="2">
        <f>SUMIFS(Import!CE$2:CE$237,Import!$F$2:$F$237,$F40,Import!$G$2:$G$237,$G40)</f>
        <v>0</v>
      </c>
      <c r="CF40" s="2">
        <f>SUMIFS(Import!CF$2:CF$237,Import!$F$2:$F$237,$F40,Import!$G$2:$G$237,$G40)</f>
        <v>0</v>
      </c>
      <c r="CG40" s="2">
        <f>SUMIFS(Import!CG$2:CG$237,Import!$F$2:$F$237,$F40,Import!$G$2:$G$237,$G40)</f>
        <v>0</v>
      </c>
      <c r="CH40" s="2">
        <f t="shared" si="20"/>
        <v>0</v>
      </c>
      <c r="CI40" s="2">
        <f t="shared" si="20"/>
        <v>0</v>
      </c>
      <c r="CJ40" s="2">
        <f t="shared" si="20"/>
        <v>0</v>
      </c>
      <c r="CK40" s="2">
        <f>SUMIFS(Import!CK$2:CK$237,Import!$F$2:$F$237,$F40,Import!$G$2:$G$237,$G40)</f>
        <v>0</v>
      </c>
      <c r="CL40" s="2">
        <f>SUMIFS(Import!CL$2:CL$237,Import!$F$2:$F$237,$F40,Import!$G$2:$G$237,$G40)</f>
        <v>0</v>
      </c>
      <c r="CM40" s="2">
        <f>SUMIFS(Import!CM$2:CM$237,Import!$F$2:$F$237,$F40,Import!$G$2:$G$237,$G40)</f>
        <v>0</v>
      </c>
      <c r="CN40" s="2">
        <f>SUMIFS(Import!CN$2:CN$237,Import!$F$2:$F$237,$F40,Import!$G$2:$G$237,$G40)</f>
        <v>0</v>
      </c>
      <c r="CO40" s="3">
        <f t="shared" si="21"/>
        <v>0</v>
      </c>
      <c r="CP40" s="3">
        <f t="shared" si="21"/>
        <v>0</v>
      </c>
      <c r="CQ40" s="3">
        <f t="shared" si="21"/>
        <v>0</v>
      </c>
      <c r="CR40" s="2">
        <f>SUMIFS(Import!CR$2:CR$237,Import!$F$2:$F$237,$F40,Import!$G$2:$G$237,$G40)</f>
        <v>0</v>
      </c>
      <c r="CS40" s="2">
        <f>SUMIFS(Import!CS$2:CS$237,Import!$F$2:$F$237,$F40,Import!$G$2:$G$237,$G40)</f>
        <v>0</v>
      </c>
      <c r="CT40" s="2">
        <f>SUMIFS(Import!CT$2:CT$237,Import!$F$2:$F$237,$F40,Import!$G$2:$G$237,$G40)</f>
        <v>0</v>
      </c>
    </row>
    <row r="41" spans="1:98">
      <c r="A41" s="2" t="s">
        <v>38</v>
      </c>
      <c r="B41" s="2" t="s">
        <v>39</v>
      </c>
      <c r="C41" s="2">
        <v>1</v>
      </c>
      <c r="D41" s="2" t="s">
        <v>40</v>
      </c>
      <c r="E41" s="2">
        <v>19</v>
      </c>
      <c r="F41" s="2" t="s">
        <v>50</v>
      </c>
      <c r="G41" s="2">
        <v>1</v>
      </c>
      <c r="H41" s="2">
        <f>IF(SUMIFS(Import!H$2:H$237,Import!$F$2:$F$237,$F41,Import!$G$2:$G$237,$G41)=0,Data_T1!$H41,SUMIFS(Import!H$2:H$237,Import!$F$2:$F$237,$F41,Import!$G$2:$G$237,$G41))</f>
        <v>845</v>
      </c>
      <c r="I41" s="2">
        <f>SUMIFS(Import!I$2:I$237,Import!$F$2:$F$237,$F41,Import!$G$2:$G$237,$G41)</f>
        <v>457</v>
      </c>
      <c r="J41" s="2">
        <f>SUMIFS(Import!J$2:J$237,Import!$F$2:$F$237,$F41,Import!$G$2:$G$237,$G41)</f>
        <v>54.08</v>
      </c>
      <c r="K41" s="2">
        <f>SUMIFS(Import!K$2:K$237,Import!$F$2:$F$237,$F41,Import!$G$2:$G$237,$G41)</f>
        <v>388</v>
      </c>
      <c r="L41" s="2">
        <f>SUMIFS(Import!L$2:L$237,Import!$F$2:$F$237,$F41,Import!$G$2:$G$237,$G41)</f>
        <v>45.92</v>
      </c>
      <c r="M41" s="2">
        <f>SUMIFS(Import!M$2:M$237,Import!$F$2:$F$237,$F41,Import!$G$2:$G$237,$G41)</f>
        <v>3</v>
      </c>
      <c r="N41" s="2">
        <f>SUMIFS(Import!N$2:N$237,Import!$F$2:$F$237,$F41,Import!$G$2:$G$237,$G41)</f>
        <v>0.36</v>
      </c>
      <c r="O41" s="2">
        <f>SUMIFS(Import!O$2:O$237,Import!$F$2:$F$237,$F41,Import!$G$2:$G$237,$G41)</f>
        <v>0.77</v>
      </c>
      <c r="P41" s="2">
        <f>SUMIFS(Import!P$2:P$237,Import!$F$2:$F$237,$F41,Import!$G$2:$G$237,$G41)</f>
        <v>3</v>
      </c>
      <c r="Q41" s="2">
        <f>SUMIFS(Import!Q$2:Q$237,Import!$F$2:$F$237,$F41,Import!$G$2:$G$237,$G41)</f>
        <v>0.36</v>
      </c>
      <c r="R41" s="2">
        <f>SUMIFS(Import!R$2:R$237,Import!$F$2:$F$237,$F41,Import!$G$2:$G$237,$G41)</f>
        <v>0.77</v>
      </c>
      <c r="S41" s="2">
        <f>SUMIFS(Import!S$2:S$237,Import!$F$2:$F$237,$F41,Import!$G$2:$G$237,$G41)</f>
        <v>382</v>
      </c>
      <c r="T41" s="2">
        <f>SUMIFS(Import!T$2:T$237,Import!$F$2:$F$237,$F41,Import!$G$2:$G$237,$G41)</f>
        <v>45.21</v>
      </c>
      <c r="U41" s="2">
        <f>SUMIFS(Import!U$2:U$237,Import!$F$2:$F$237,$F41,Import!$G$2:$G$237,$G41)</f>
        <v>98.45</v>
      </c>
      <c r="V41" s="2">
        <f>SUMIFS(Import!V$2:V$237,Import!$F$2:$F$237,$F41,Import!$G$2:$G$237,$G41)</f>
        <v>1</v>
      </c>
      <c r="W41" s="2" t="str">
        <f t="shared" si="11"/>
        <v>M</v>
      </c>
      <c r="X41" s="2" t="str">
        <f t="shared" si="11"/>
        <v>GREIG</v>
      </c>
      <c r="Y41" s="2" t="str">
        <f t="shared" si="11"/>
        <v>Moana</v>
      </c>
      <c r="Z41" s="2">
        <f>SUMIFS(Import!Z$2:Z$237,Import!$F$2:$F$237,$F41,Import!$G$2:$G$237,$G41)</f>
        <v>133</v>
      </c>
      <c r="AA41" s="2">
        <f>SUMIFS(Import!AA$2:AA$237,Import!$F$2:$F$237,$F41,Import!$G$2:$G$237,$G41)</f>
        <v>15.74</v>
      </c>
      <c r="AB41" s="2">
        <f>SUMIFS(Import!AB$2:AB$237,Import!$F$2:$F$237,$F41,Import!$G$2:$G$237,$G41)</f>
        <v>34.82</v>
      </c>
      <c r="AC41" s="2">
        <f>SUMIFS(Import!AC$2:AC$237,Import!$F$2:$F$237,$F41,Import!$G$2:$G$237,$G41)</f>
        <v>2</v>
      </c>
      <c r="AD41" s="2" t="str">
        <f t="shared" si="12"/>
        <v>M</v>
      </c>
      <c r="AE41" s="2" t="str">
        <f t="shared" si="12"/>
        <v>MINARDI</v>
      </c>
      <c r="AF41" s="2" t="str">
        <f t="shared" si="12"/>
        <v>Eric</v>
      </c>
      <c r="AG41" s="2">
        <f>SUMIFS(Import!AG$2:AG$237,Import!$F$2:$F$237,$F41,Import!$G$2:$G$237,$G41)</f>
        <v>3</v>
      </c>
      <c r="AH41" s="2">
        <f>SUMIFS(Import!AH$2:AH$237,Import!$F$2:$F$237,$F41,Import!$G$2:$G$237,$G41)</f>
        <v>0.36</v>
      </c>
      <c r="AI41" s="2">
        <f>SUMIFS(Import!AI$2:AI$237,Import!$F$2:$F$237,$F41,Import!$G$2:$G$237,$G41)</f>
        <v>0.79</v>
      </c>
      <c r="AJ41" s="2">
        <f>SUMIFS(Import!AJ$2:AJ$237,Import!$F$2:$F$237,$F41,Import!$G$2:$G$237,$G41)</f>
        <v>3</v>
      </c>
      <c r="AK41" s="2" t="str">
        <f t="shared" si="13"/>
        <v>F</v>
      </c>
      <c r="AL41" s="2" t="str">
        <f t="shared" si="13"/>
        <v>SAGE</v>
      </c>
      <c r="AM41" s="2" t="str">
        <f t="shared" si="13"/>
        <v>Maina</v>
      </c>
      <c r="AN41" s="2">
        <f>SUMIFS(Import!AN$2:AN$237,Import!$F$2:$F$237,$F41,Import!$G$2:$G$237,$G41)</f>
        <v>214</v>
      </c>
      <c r="AO41" s="2">
        <f>SUMIFS(Import!AO$2:AO$237,Import!$F$2:$F$237,$F41,Import!$G$2:$G$237,$G41)</f>
        <v>25.33</v>
      </c>
      <c r="AP41" s="2">
        <f>SUMIFS(Import!AP$2:AP$237,Import!$F$2:$F$237,$F41,Import!$G$2:$G$237,$G41)</f>
        <v>56.02</v>
      </c>
      <c r="AQ41" s="2">
        <f>SUMIFS(Import!AQ$2:AQ$237,Import!$F$2:$F$237,$F41,Import!$G$2:$G$237,$G41)</f>
        <v>4</v>
      </c>
      <c r="AR41" s="2" t="str">
        <f t="shared" si="14"/>
        <v>M</v>
      </c>
      <c r="AS41" s="2" t="str">
        <f t="shared" si="14"/>
        <v>BRUNEAU</v>
      </c>
      <c r="AT41" s="2" t="str">
        <f t="shared" si="14"/>
        <v>Jean-Marie</v>
      </c>
      <c r="AU41" s="2">
        <f>SUMIFS(Import!AU$2:AU$237,Import!$F$2:$F$237,$F41,Import!$G$2:$G$237,$G41)</f>
        <v>0</v>
      </c>
      <c r="AV41" s="2">
        <f>SUMIFS(Import!AV$2:AV$237,Import!$F$2:$F$237,$F41,Import!$G$2:$G$237,$G41)</f>
        <v>0</v>
      </c>
      <c r="AW41" s="2">
        <f>SUMIFS(Import!AW$2:AW$237,Import!$F$2:$F$237,$F41,Import!$G$2:$G$237,$G41)</f>
        <v>0</v>
      </c>
      <c r="AX41" s="2">
        <f>SUMIFS(Import!AX$2:AX$237,Import!$F$2:$F$237,$F41,Import!$G$2:$G$237,$G41)</f>
        <v>5</v>
      </c>
      <c r="AY41" s="2" t="str">
        <f t="shared" si="15"/>
        <v>M</v>
      </c>
      <c r="AZ41" s="2" t="str">
        <f t="shared" si="15"/>
        <v>RAMEL</v>
      </c>
      <c r="BA41" s="2" t="str">
        <f t="shared" si="15"/>
        <v>Michel</v>
      </c>
      <c r="BB41" s="2">
        <f>SUMIFS(Import!BB$2:BB$237,Import!$F$2:$F$237,$F41,Import!$G$2:$G$237,$G41)</f>
        <v>0</v>
      </c>
      <c r="BC41" s="2">
        <f>SUMIFS(Import!BC$2:BC$237,Import!$F$2:$F$237,$F41,Import!$G$2:$G$237,$G41)</f>
        <v>0</v>
      </c>
      <c r="BD41" s="2">
        <f>SUMIFS(Import!BD$2:BD$237,Import!$F$2:$F$237,$F41,Import!$G$2:$G$237,$G41)</f>
        <v>0</v>
      </c>
      <c r="BE41" s="2">
        <f>SUMIFS(Import!BE$2:BE$237,Import!$F$2:$F$237,$F41,Import!$G$2:$G$237,$G41)</f>
        <v>6</v>
      </c>
      <c r="BF41" s="2" t="str">
        <f t="shared" si="16"/>
        <v>M</v>
      </c>
      <c r="BG41" s="2" t="str">
        <f t="shared" si="16"/>
        <v>NENA</v>
      </c>
      <c r="BH41" s="2" t="str">
        <f t="shared" si="16"/>
        <v>Tauhiti</v>
      </c>
      <c r="BI41" s="2">
        <f>SUMIFS(Import!BI$2:BI$237,Import!$F$2:$F$237,$F41,Import!$G$2:$G$237,$G41)</f>
        <v>10</v>
      </c>
      <c r="BJ41" s="2">
        <f>SUMIFS(Import!BJ$2:BJ$237,Import!$F$2:$F$237,$F41,Import!$G$2:$G$237,$G41)</f>
        <v>1.18</v>
      </c>
      <c r="BK41" s="2">
        <f>SUMIFS(Import!BK$2:BK$237,Import!$F$2:$F$237,$F41,Import!$G$2:$G$237,$G41)</f>
        <v>2.62</v>
      </c>
      <c r="BL41" s="2">
        <f>SUMIFS(Import!BL$2:BL$237,Import!$F$2:$F$237,$F41,Import!$G$2:$G$237,$G41)</f>
        <v>7</v>
      </c>
      <c r="BM41" s="2" t="str">
        <f t="shared" si="17"/>
        <v>M</v>
      </c>
      <c r="BN41" s="2" t="str">
        <f t="shared" si="17"/>
        <v>REGURON</v>
      </c>
      <c r="BO41" s="2" t="str">
        <f t="shared" si="17"/>
        <v>Karl</v>
      </c>
      <c r="BP41" s="2">
        <f>SUMIFS(Import!BP$2:BP$237,Import!$F$2:$F$237,$F41,Import!$G$2:$G$237,$G41)</f>
        <v>5</v>
      </c>
      <c r="BQ41" s="2">
        <f>SUMIFS(Import!BQ$2:BQ$237,Import!$F$2:$F$237,$F41,Import!$G$2:$G$237,$G41)</f>
        <v>0.59</v>
      </c>
      <c r="BR41" s="2">
        <f>SUMIFS(Import!BR$2:BR$237,Import!$F$2:$F$237,$F41,Import!$G$2:$G$237,$G41)</f>
        <v>1.31</v>
      </c>
      <c r="BS41" s="2">
        <f>SUMIFS(Import!BS$2:BS$237,Import!$F$2:$F$237,$F41,Import!$G$2:$G$237,$G41)</f>
        <v>8</v>
      </c>
      <c r="BT41" s="2" t="str">
        <f t="shared" si="18"/>
        <v>M</v>
      </c>
      <c r="BU41" s="2" t="str">
        <f t="shared" si="18"/>
        <v>TUHEIAVA</v>
      </c>
      <c r="BV41" s="2" t="str">
        <f t="shared" si="18"/>
        <v>Richard, Ariihau</v>
      </c>
      <c r="BW41" s="2">
        <f>SUMIFS(Import!BW$2:BW$237,Import!$F$2:$F$237,$F41,Import!$G$2:$G$237,$G41)</f>
        <v>17</v>
      </c>
      <c r="BX41" s="2">
        <f>SUMIFS(Import!BX$2:BX$237,Import!$F$2:$F$237,$F41,Import!$G$2:$G$237,$G41)</f>
        <v>2.0099999999999998</v>
      </c>
      <c r="BY41" s="2">
        <f>SUMIFS(Import!BY$2:BY$237,Import!$F$2:$F$237,$F41,Import!$G$2:$G$237,$G41)</f>
        <v>4.45</v>
      </c>
      <c r="BZ41" s="2">
        <f>SUMIFS(Import!BZ$2:BZ$237,Import!$F$2:$F$237,$F41,Import!$G$2:$G$237,$G41)</f>
        <v>0</v>
      </c>
      <c r="CA41" s="2">
        <f t="shared" si="19"/>
        <v>0</v>
      </c>
      <c r="CB41" s="2">
        <f t="shared" si="19"/>
        <v>0</v>
      </c>
      <c r="CC41" s="2">
        <f t="shared" si="19"/>
        <v>0</v>
      </c>
      <c r="CD41" s="2">
        <f>SUMIFS(Import!CD$2:CD$237,Import!$F$2:$F$237,$F41,Import!$G$2:$G$237,$G41)</f>
        <v>0</v>
      </c>
      <c r="CE41" s="2">
        <f>SUMIFS(Import!CE$2:CE$237,Import!$F$2:$F$237,$F41,Import!$G$2:$G$237,$G41)</f>
        <v>0</v>
      </c>
      <c r="CF41" s="2">
        <f>SUMIFS(Import!CF$2:CF$237,Import!$F$2:$F$237,$F41,Import!$G$2:$G$237,$G41)</f>
        <v>0</v>
      </c>
      <c r="CG41" s="2">
        <f>SUMIFS(Import!CG$2:CG$237,Import!$F$2:$F$237,$F41,Import!$G$2:$G$237,$G41)</f>
        <v>0</v>
      </c>
      <c r="CH41" s="2">
        <f t="shared" si="20"/>
        <v>0</v>
      </c>
      <c r="CI41" s="2">
        <f t="shared" si="20"/>
        <v>0</v>
      </c>
      <c r="CJ41" s="2">
        <f t="shared" si="20"/>
        <v>0</v>
      </c>
      <c r="CK41" s="2">
        <f>SUMIFS(Import!CK$2:CK$237,Import!$F$2:$F$237,$F41,Import!$G$2:$G$237,$G41)</f>
        <v>0</v>
      </c>
      <c r="CL41" s="2">
        <f>SUMIFS(Import!CL$2:CL$237,Import!$F$2:$F$237,$F41,Import!$G$2:$G$237,$G41)</f>
        <v>0</v>
      </c>
      <c r="CM41" s="2">
        <f>SUMIFS(Import!CM$2:CM$237,Import!$F$2:$F$237,$F41,Import!$G$2:$G$237,$G41)</f>
        <v>0</v>
      </c>
      <c r="CN41" s="2">
        <f>SUMIFS(Import!CN$2:CN$237,Import!$F$2:$F$237,$F41,Import!$G$2:$G$237,$G41)</f>
        <v>0</v>
      </c>
      <c r="CO41" s="3">
        <f t="shared" si="21"/>
        <v>0</v>
      </c>
      <c r="CP41" s="3">
        <f t="shared" si="21"/>
        <v>0</v>
      </c>
      <c r="CQ41" s="3">
        <f t="shared" si="21"/>
        <v>0</v>
      </c>
      <c r="CR41" s="2">
        <f>SUMIFS(Import!CR$2:CR$237,Import!$F$2:$F$237,$F41,Import!$G$2:$G$237,$G41)</f>
        <v>0</v>
      </c>
      <c r="CS41" s="2">
        <f>SUMIFS(Import!CS$2:CS$237,Import!$F$2:$F$237,$F41,Import!$G$2:$G$237,$G41)</f>
        <v>0</v>
      </c>
      <c r="CT41" s="2">
        <f>SUMIFS(Import!CT$2:CT$237,Import!$F$2:$F$237,$F41,Import!$G$2:$G$237,$G41)</f>
        <v>0</v>
      </c>
    </row>
    <row r="42" spans="1:98">
      <c r="A42" s="2" t="s">
        <v>38</v>
      </c>
      <c r="B42" s="2" t="s">
        <v>39</v>
      </c>
      <c r="C42" s="2">
        <v>1</v>
      </c>
      <c r="D42" s="2" t="s">
        <v>40</v>
      </c>
      <c r="E42" s="2">
        <v>20</v>
      </c>
      <c r="F42" s="2" t="s">
        <v>51</v>
      </c>
      <c r="G42" s="2">
        <v>1</v>
      </c>
      <c r="H42" s="2">
        <f>IF(SUMIFS(Import!H$2:H$237,Import!$F$2:$F$237,$F42,Import!$G$2:$G$237,$G42)=0,Data_T1!$H42,SUMIFS(Import!H$2:H$237,Import!$F$2:$F$237,$F42,Import!$G$2:$G$237,$G42))</f>
        <v>1063</v>
      </c>
      <c r="I42" s="2">
        <f>SUMIFS(Import!I$2:I$237,Import!$F$2:$F$237,$F42,Import!$G$2:$G$237,$G42)</f>
        <v>520</v>
      </c>
      <c r="J42" s="2">
        <f>SUMIFS(Import!J$2:J$237,Import!$F$2:$F$237,$F42,Import!$G$2:$G$237,$G42)</f>
        <v>48.92</v>
      </c>
      <c r="K42" s="2">
        <f>SUMIFS(Import!K$2:K$237,Import!$F$2:$F$237,$F42,Import!$G$2:$G$237,$G42)</f>
        <v>543</v>
      </c>
      <c r="L42" s="2">
        <f>SUMIFS(Import!L$2:L$237,Import!$F$2:$F$237,$F42,Import!$G$2:$G$237,$G42)</f>
        <v>51.08</v>
      </c>
      <c r="M42" s="2">
        <f>SUMIFS(Import!M$2:M$237,Import!$F$2:$F$237,$F42,Import!$G$2:$G$237,$G42)</f>
        <v>0</v>
      </c>
      <c r="N42" s="2">
        <f>SUMIFS(Import!N$2:N$237,Import!$F$2:$F$237,$F42,Import!$G$2:$G$237,$G42)</f>
        <v>0</v>
      </c>
      <c r="O42" s="2">
        <f>SUMIFS(Import!O$2:O$237,Import!$F$2:$F$237,$F42,Import!$G$2:$G$237,$G42)</f>
        <v>0</v>
      </c>
      <c r="P42" s="2">
        <f>SUMIFS(Import!P$2:P$237,Import!$F$2:$F$237,$F42,Import!$G$2:$G$237,$G42)</f>
        <v>6</v>
      </c>
      <c r="Q42" s="2">
        <f>SUMIFS(Import!Q$2:Q$237,Import!$F$2:$F$237,$F42,Import!$G$2:$G$237,$G42)</f>
        <v>0.56000000000000005</v>
      </c>
      <c r="R42" s="2">
        <f>SUMIFS(Import!R$2:R$237,Import!$F$2:$F$237,$F42,Import!$G$2:$G$237,$G42)</f>
        <v>1.1000000000000001</v>
      </c>
      <c r="S42" s="2">
        <f>SUMIFS(Import!S$2:S$237,Import!$F$2:$F$237,$F42,Import!$G$2:$G$237,$G42)</f>
        <v>537</v>
      </c>
      <c r="T42" s="2">
        <f>SUMIFS(Import!T$2:T$237,Import!$F$2:$F$237,$F42,Import!$G$2:$G$237,$G42)</f>
        <v>50.52</v>
      </c>
      <c r="U42" s="2">
        <f>SUMIFS(Import!U$2:U$237,Import!$F$2:$F$237,$F42,Import!$G$2:$G$237,$G42)</f>
        <v>98.9</v>
      </c>
      <c r="V42" s="2">
        <f>SUMIFS(Import!V$2:V$237,Import!$F$2:$F$237,$F42,Import!$G$2:$G$237,$G42)</f>
        <v>1</v>
      </c>
      <c r="W42" s="2" t="str">
        <f t="shared" ref="W42:Y61" si="22">VLOOKUP($C42,Import_Donnees,COLUMN()-2,FALSE)</f>
        <v>M</v>
      </c>
      <c r="X42" s="2" t="str">
        <f t="shared" si="22"/>
        <v>GREIG</v>
      </c>
      <c r="Y42" s="2" t="str">
        <f t="shared" si="22"/>
        <v>Moana</v>
      </c>
      <c r="Z42" s="2">
        <f>SUMIFS(Import!Z$2:Z$237,Import!$F$2:$F$237,$F42,Import!$G$2:$G$237,$G42)</f>
        <v>118</v>
      </c>
      <c r="AA42" s="2">
        <f>SUMIFS(Import!AA$2:AA$237,Import!$F$2:$F$237,$F42,Import!$G$2:$G$237,$G42)</f>
        <v>11.1</v>
      </c>
      <c r="AB42" s="2">
        <f>SUMIFS(Import!AB$2:AB$237,Import!$F$2:$F$237,$F42,Import!$G$2:$G$237,$G42)</f>
        <v>21.97</v>
      </c>
      <c r="AC42" s="2">
        <f>SUMIFS(Import!AC$2:AC$237,Import!$F$2:$F$237,$F42,Import!$G$2:$G$237,$G42)</f>
        <v>2</v>
      </c>
      <c r="AD42" s="2" t="str">
        <f t="shared" ref="AD42:AF61" si="23">VLOOKUP($C42,Import_Donnees,COLUMN()-2,FALSE)</f>
        <v>M</v>
      </c>
      <c r="AE42" s="2" t="str">
        <f t="shared" si="23"/>
        <v>MINARDI</v>
      </c>
      <c r="AF42" s="2" t="str">
        <f t="shared" si="23"/>
        <v>Eric</v>
      </c>
      <c r="AG42" s="2">
        <f>SUMIFS(Import!AG$2:AG$237,Import!$F$2:$F$237,$F42,Import!$G$2:$G$237,$G42)</f>
        <v>6</v>
      </c>
      <c r="AH42" s="2">
        <f>SUMIFS(Import!AH$2:AH$237,Import!$F$2:$F$237,$F42,Import!$G$2:$G$237,$G42)</f>
        <v>0.56000000000000005</v>
      </c>
      <c r="AI42" s="2">
        <f>SUMIFS(Import!AI$2:AI$237,Import!$F$2:$F$237,$F42,Import!$G$2:$G$237,$G42)</f>
        <v>1.1200000000000001</v>
      </c>
      <c r="AJ42" s="2">
        <f>SUMIFS(Import!AJ$2:AJ$237,Import!$F$2:$F$237,$F42,Import!$G$2:$G$237,$G42)</f>
        <v>3</v>
      </c>
      <c r="AK42" s="2" t="str">
        <f t="shared" ref="AK42:AM61" si="24">VLOOKUP($C42,Import_Donnees,COLUMN()-2,FALSE)</f>
        <v>F</v>
      </c>
      <c r="AL42" s="2" t="str">
        <f t="shared" si="24"/>
        <v>SAGE</v>
      </c>
      <c r="AM42" s="2" t="str">
        <f t="shared" si="24"/>
        <v>Maina</v>
      </c>
      <c r="AN42" s="2">
        <f>SUMIFS(Import!AN$2:AN$237,Import!$F$2:$F$237,$F42,Import!$G$2:$G$237,$G42)</f>
        <v>272</v>
      </c>
      <c r="AO42" s="2">
        <f>SUMIFS(Import!AO$2:AO$237,Import!$F$2:$F$237,$F42,Import!$G$2:$G$237,$G42)</f>
        <v>25.59</v>
      </c>
      <c r="AP42" s="2">
        <f>SUMIFS(Import!AP$2:AP$237,Import!$F$2:$F$237,$F42,Import!$G$2:$G$237,$G42)</f>
        <v>50.65</v>
      </c>
      <c r="AQ42" s="2">
        <f>SUMIFS(Import!AQ$2:AQ$237,Import!$F$2:$F$237,$F42,Import!$G$2:$G$237,$G42)</f>
        <v>4</v>
      </c>
      <c r="AR42" s="2" t="str">
        <f t="shared" ref="AR42:AT61" si="25">VLOOKUP($C42,Import_Donnees,COLUMN()-2,FALSE)</f>
        <v>M</v>
      </c>
      <c r="AS42" s="2" t="str">
        <f t="shared" si="25"/>
        <v>BRUNEAU</v>
      </c>
      <c r="AT42" s="2" t="str">
        <f t="shared" si="25"/>
        <v>Jean-Marie</v>
      </c>
      <c r="AU42" s="2">
        <f>SUMIFS(Import!AU$2:AU$237,Import!$F$2:$F$237,$F42,Import!$G$2:$G$237,$G42)</f>
        <v>6</v>
      </c>
      <c r="AV42" s="2">
        <f>SUMIFS(Import!AV$2:AV$237,Import!$F$2:$F$237,$F42,Import!$G$2:$G$237,$G42)</f>
        <v>0.56000000000000005</v>
      </c>
      <c r="AW42" s="2">
        <f>SUMIFS(Import!AW$2:AW$237,Import!$F$2:$F$237,$F42,Import!$G$2:$G$237,$G42)</f>
        <v>1.1200000000000001</v>
      </c>
      <c r="AX42" s="2">
        <f>SUMIFS(Import!AX$2:AX$237,Import!$F$2:$F$237,$F42,Import!$G$2:$G$237,$G42)</f>
        <v>5</v>
      </c>
      <c r="AY42" s="2" t="str">
        <f t="shared" ref="AY42:BA61" si="26">VLOOKUP($C42,Import_Donnees,COLUMN()-2,FALSE)</f>
        <v>M</v>
      </c>
      <c r="AZ42" s="2" t="str">
        <f t="shared" si="26"/>
        <v>RAMEL</v>
      </c>
      <c r="BA42" s="2" t="str">
        <f t="shared" si="26"/>
        <v>Michel</v>
      </c>
      <c r="BB42" s="2">
        <f>SUMIFS(Import!BB$2:BB$237,Import!$F$2:$F$237,$F42,Import!$G$2:$G$237,$G42)</f>
        <v>0</v>
      </c>
      <c r="BC42" s="2">
        <f>SUMIFS(Import!BC$2:BC$237,Import!$F$2:$F$237,$F42,Import!$G$2:$G$237,$G42)</f>
        <v>0</v>
      </c>
      <c r="BD42" s="2">
        <f>SUMIFS(Import!BD$2:BD$237,Import!$F$2:$F$237,$F42,Import!$G$2:$G$237,$G42)</f>
        <v>0</v>
      </c>
      <c r="BE42" s="2">
        <f>SUMIFS(Import!BE$2:BE$237,Import!$F$2:$F$237,$F42,Import!$G$2:$G$237,$G42)</f>
        <v>6</v>
      </c>
      <c r="BF42" s="2" t="str">
        <f t="shared" ref="BF42:BH61" si="27">VLOOKUP($C42,Import_Donnees,COLUMN()-2,FALSE)</f>
        <v>M</v>
      </c>
      <c r="BG42" s="2" t="str">
        <f t="shared" si="27"/>
        <v>NENA</v>
      </c>
      <c r="BH42" s="2" t="str">
        <f t="shared" si="27"/>
        <v>Tauhiti</v>
      </c>
      <c r="BI42" s="2">
        <f>SUMIFS(Import!BI$2:BI$237,Import!$F$2:$F$237,$F42,Import!$G$2:$G$237,$G42)</f>
        <v>5</v>
      </c>
      <c r="BJ42" s="2">
        <f>SUMIFS(Import!BJ$2:BJ$237,Import!$F$2:$F$237,$F42,Import!$G$2:$G$237,$G42)</f>
        <v>0.47</v>
      </c>
      <c r="BK42" s="2">
        <f>SUMIFS(Import!BK$2:BK$237,Import!$F$2:$F$237,$F42,Import!$G$2:$G$237,$G42)</f>
        <v>0.93</v>
      </c>
      <c r="BL42" s="2">
        <f>SUMIFS(Import!BL$2:BL$237,Import!$F$2:$F$237,$F42,Import!$G$2:$G$237,$G42)</f>
        <v>7</v>
      </c>
      <c r="BM42" s="2" t="str">
        <f t="shared" ref="BM42:BO61" si="28">VLOOKUP($C42,Import_Donnees,COLUMN()-2,FALSE)</f>
        <v>M</v>
      </c>
      <c r="BN42" s="2" t="str">
        <f t="shared" si="28"/>
        <v>REGURON</v>
      </c>
      <c r="BO42" s="2" t="str">
        <f t="shared" si="28"/>
        <v>Karl</v>
      </c>
      <c r="BP42" s="2">
        <f>SUMIFS(Import!BP$2:BP$237,Import!$F$2:$F$237,$F42,Import!$G$2:$G$237,$G42)</f>
        <v>5</v>
      </c>
      <c r="BQ42" s="2">
        <f>SUMIFS(Import!BQ$2:BQ$237,Import!$F$2:$F$237,$F42,Import!$G$2:$G$237,$G42)</f>
        <v>0.47</v>
      </c>
      <c r="BR42" s="2">
        <f>SUMIFS(Import!BR$2:BR$237,Import!$F$2:$F$237,$F42,Import!$G$2:$G$237,$G42)</f>
        <v>0.93</v>
      </c>
      <c r="BS42" s="2">
        <f>SUMIFS(Import!BS$2:BS$237,Import!$F$2:$F$237,$F42,Import!$G$2:$G$237,$G42)</f>
        <v>8</v>
      </c>
      <c r="BT42" s="2" t="str">
        <f t="shared" ref="BT42:BV61" si="29">VLOOKUP($C42,Import_Donnees,COLUMN()-2,FALSE)</f>
        <v>M</v>
      </c>
      <c r="BU42" s="2" t="str">
        <f t="shared" si="29"/>
        <v>TUHEIAVA</v>
      </c>
      <c r="BV42" s="2" t="str">
        <f t="shared" si="29"/>
        <v>Richard, Ariihau</v>
      </c>
      <c r="BW42" s="2">
        <f>SUMIFS(Import!BW$2:BW$237,Import!$F$2:$F$237,$F42,Import!$G$2:$G$237,$G42)</f>
        <v>125</v>
      </c>
      <c r="BX42" s="2">
        <f>SUMIFS(Import!BX$2:BX$237,Import!$F$2:$F$237,$F42,Import!$G$2:$G$237,$G42)</f>
        <v>11.76</v>
      </c>
      <c r="BY42" s="2">
        <f>SUMIFS(Import!BY$2:BY$237,Import!$F$2:$F$237,$F42,Import!$G$2:$G$237,$G42)</f>
        <v>23.28</v>
      </c>
      <c r="BZ42" s="2">
        <f>SUMIFS(Import!BZ$2:BZ$237,Import!$F$2:$F$237,$F42,Import!$G$2:$G$237,$G42)</f>
        <v>0</v>
      </c>
      <c r="CA42" s="2">
        <f t="shared" ref="CA42:CC61" si="30">VLOOKUP($C42,Import_Donnees,COLUMN()-2,FALSE)</f>
        <v>0</v>
      </c>
      <c r="CB42" s="2">
        <f t="shared" si="30"/>
        <v>0</v>
      </c>
      <c r="CC42" s="2">
        <f t="shared" si="30"/>
        <v>0</v>
      </c>
      <c r="CD42" s="2">
        <f>SUMIFS(Import!CD$2:CD$237,Import!$F$2:$F$237,$F42,Import!$G$2:$G$237,$G42)</f>
        <v>0</v>
      </c>
      <c r="CE42" s="2">
        <f>SUMIFS(Import!CE$2:CE$237,Import!$F$2:$F$237,$F42,Import!$G$2:$G$237,$G42)</f>
        <v>0</v>
      </c>
      <c r="CF42" s="2">
        <f>SUMIFS(Import!CF$2:CF$237,Import!$F$2:$F$237,$F42,Import!$G$2:$G$237,$G42)</f>
        <v>0</v>
      </c>
      <c r="CG42" s="2">
        <f>SUMIFS(Import!CG$2:CG$237,Import!$F$2:$F$237,$F42,Import!$G$2:$G$237,$G42)</f>
        <v>0</v>
      </c>
      <c r="CH42" s="2">
        <f t="shared" ref="CH42:CJ61" si="31">VLOOKUP($C42,Import_Donnees,COLUMN()-2,FALSE)</f>
        <v>0</v>
      </c>
      <c r="CI42" s="2">
        <f t="shared" si="31"/>
        <v>0</v>
      </c>
      <c r="CJ42" s="2">
        <f t="shared" si="31"/>
        <v>0</v>
      </c>
      <c r="CK42" s="2">
        <f>SUMIFS(Import!CK$2:CK$237,Import!$F$2:$F$237,$F42,Import!$G$2:$G$237,$G42)</f>
        <v>0</v>
      </c>
      <c r="CL42" s="2">
        <f>SUMIFS(Import!CL$2:CL$237,Import!$F$2:$F$237,$F42,Import!$G$2:$G$237,$G42)</f>
        <v>0</v>
      </c>
      <c r="CM42" s="2">
        <f>SUMIFS(Import!CM$2:CM$237,Import!$F$2:$F$237,$F42,Import!$G$2:$G$237,$G42)</f>
        <v>0</v>
      </c>
      <c r="CN42" s="2">
        <f>SUMIFS(Import!CN$2:CN$237,Import!$F$2:$F$237,$F42,Import!$G$2:$G$237,$G42)</f>
        <v>0</v>
      </c>
      <c r="CO42" s="3">
        <f t="shared" ref="CO42:CQ61" si="32">VLOOKUP($C42,Import_Donnees,COLUMN()-2,FALSE)</f>
        <v>0</v>
      </c>
      <c r="CP42" s="3">
        <f t="shared" si="32"/>
        <v>0</v>
      </c>
      <c r="CQ42" s="3">
        <f t="shared" si="32"/>
        <v>0</v>
      </c>
      <c r="CR42" s="2">
        <f>SUMIFS(Import!CR$2:CR$237,Import!$F$2:$F$237,$F42,Import!$G$2:$G$237,$G42)</f>
        <v>0</v>
      </c>
      <c r="CS42" s="2">
        <f>SUMIFS(Import!CS$2:CS$237,Import!$F$2:$F$237,$F42,Import!$G$2:$G$237,$G42)</f>
        <v>0</v>
      </c>
      <c r="CT42" s="2">
        <f>SUMIFS(Import!CT$2:CT$237,Import!$F$2:$F$237,$F42,Import!$G$2:$G$237,$G42)</f>
        <v>0</v>
      </c>
    </row>
    <row r="43" spans="1:98">
      <c r="A43" s="2" t="s">
        <v>38</v>
      </c>
      <c r="B43" s="2" t="s">
        <v>39</v>
      </c>
      <c r="C43" s="2">
        <v>1</v>
      </c>
      <c r="D43" s="2" t="s">
        <v>40</v>
      </c>
      <c r="E43" s="2">
        <v>20</v>
      </c>
      <c r="F43" s="2" t="s">
        <v>51</v>
      </c>
      <c r="G43" s="2">
        <v>2</v>
      </c>
      <c r="H43" s="2">
        <f>IF(SUMIFS(Import!H$2:H$237,Import!$F$2:$F$237,$F43,Import!$G$2:$G$237,$G43)=0,Data_T1!$H43,SUMIFS(Import!H$2:H$237,Import!$F$2:$F$237,$F43,Import!$G$2:$G$237,$G43))</f>
        <v>156</v>
      </c>
      <c r="I43" s="2">
        <f>SUMIFS(Import!I$2:I$237,Import!$F$2:$F$237,$F43,Import!$G$2:$G$237,$G43)</f>
        <v>68</v>
      </c>
      <c r="J43" s="2">
        <f>SUMIFS(Import!J$2:J$237,Import!$F$2:$F$237,$F43,Import!$G$2:$G$237,$G43)</f>
        <v>43.59</v>
      </c>
      <c r="K43" s="2">
        <f>SUMIFS(Import!K$2:K$237,Import!$F$2:$F$237,$F43,Import!$G$2:$G$237,$G43)</f>
        <v>88</v>
      </c>
      <c r="L43" s="2">
        <f>SUMIFS(Import!L$2:L$237,Import!$F$2:$F$237,$F43,Import!$G$2:$G$237,$G43)</f>
        <v>56.41</v>
      </c>
      <c r="M43" s="2">
        <f>SUMIFS(Import!M$2:M$237,Import!$F$2:$F$237,$F43,Import!$G$2:$G$237,$G43)</f>
        <v>0</v>
      </c>
      <c r="N43" s="2">
        <f>SUMIFS(Import!N$2:N$237,Import!$F$2:$F$237,$F43,Import!$G$2:$G$237,$G43)</f>
        <v>0</v>
      </c>
      <c r="O43" s="2">
        <f>SUMIFS(Import!O$2:O$237,Import!$F$2:$F$237,$F43,Import!$G$2:$G$237,$G43)</f>
        <v>0</v>
      </c>
      <c r="P43" s="2">
        <f>SUMIFS(Import!P$2:P$237,Import!$F$2:$F$237,$F43,Import!$G$2:$G$237,$G43)</f>
        <v>0</v>
      </c>
      <c r="Q43" s="2">
        <f>SUMIFS(Import!Q$2:Q$237,Import!$F$2:$F$237,$F43,Import!$G$2:$G$237,$G43)</f>
        <v>0</v>
      </c>
      <c r="R43" s="2">
        <f>SUMIFS(Import!R$2:R$237,Import!$F$2:$F$237,$F43,Import!$G$2:$G$237,$G43)</f>
        <v>0</v>
      </c>
      <c r="S43" s="2">
        <f>SUMIFS(Import!S$2:S$237,Import!$F$2:$F$237,$F43,Import!$G$2:$G$237,$G43)</f>
        <v>88</v>
      </c>
      <c r="T43" s="2">
        <f>SUMIFS(Import!T$2:T$237,Import!$F$2:$F$237,$F43,Import!$G$2:$G$237,$G43)</f>
        <v>56.41</v>
      </c>
      <c r="U43" s="2">
        <f>SUMIFS(Import!U$2:U$237,Import!$F$2:$F$237,$F43,Import!$G$2:$G$237,$G43)</f>
        <v>100</v>
      </c>
      <c r="V43" s="2">
        <f>SUMIFS(Import!V$2:V$237,Import!$F$2:$F$237,$F43,Import!$G$2:$G$237,$G43)</f>
        <v>1</v>
      </c>
      <c r="W43" s="2" t="str">
        <f t="shared" si="22"/>
        <v>M</v>
      </c>
      <c r="X43" s="2" t="str">
        <f t="shared" si="22"/>
        <v>GREIG</v>
      </c>
      <c r="Y43" s="2" t="str">
        <f t="shared" si="22"/>
        <v>Moana</v>
      </c>
      <c r="Z43" s="2">
        <f>SUMIFS(Import!Z$2:Z$237,Import!$F$2:$F$237,$F43,Import!$G$2:$G$237,$G43)</f>
        <v>19</v>
      </c>
      <c r="AA43" s="2">
        <f>SUMIFS(Import!AA$2:AA$237,Import!$F$2:$F$237,$F43,Import!$G$2:$G$237,$G43)</f>
        <v>12.18</v>
      </c>
      <c r="AB43" s="2">
        <f>SUMIFS(Import!AB$2:AB$237,Import!$F$2:$F$237,$F43,Import!$G$2:$G$237,$G43)</f>
        <v>21.59</v>
      </c>
      <c r="AC43" s="2">
        <f>SUMIFS(Import!AC$2:AC$237,Import!$F$2:$F$237,$F43,Import!$G$2:$G$237,$G43)</f>
        <v>2</v>
      </c>
      <c r="AD43" s="2" t="str">
        <f t="shared" si="23"/>
        <v>M</v>
      </c>
      <c r="AE43" s="2" t="str">
        <f t="shared" si="23"/>
        <v>MINARDI</v>
      </c>
      <c r="AF43" s="2" t="str">
        <f t="shared" si="23"/>
        <v>Eric</v>
      </c>
      <c r="AG43" s="2">
        <f>SUMIFS(Import!AG$2:AG$237,Import!$F$2:$F$237,$F43,Import!$G$2:$G$237,$G43)</f>
        <v>1</v>
      </c>
      <c r="AH43" s="2">
        <f>SUMIFS(Import!AH$2:AH$237,Import!$F$2:$F$237,$F43,Import!$G$2:$G$237,$G43)</f>
        <v>0.64</v>
      </c>
      <c r="AI43" s="2">
        <f>SUMIFS(Import!AI$2:AI$237,Import!$F$2:$F$237,$F43,Import!$G$2:$G$237,$G43)</f>
        <v>1.1399999999999999</v>
      </c>
      <c r="AJ43" s="2">
        <f>SUMIFS(Import!AJ$2:AJ$237,Import!$F$2:$F$237,$F43,Import!$G$2:$G$237,$G43)</f>
        <v>3</v>
      </c>
      <c r="AK43" s="2" t="str">
        <f t="shared" si="24"/>
        <v>F</v>
      </c>
      <c r="AL43" s="2" t="str">
        <f t="shared" si="24"/>
        <v>SAGE</v>
      </c>
      <c r="AM43" s="2" t="str">
        <f t="shared" si="24"/>
        <v>Maina</v>
      </c>
      <c r="AN43" s="2">
        <f>SUMIFS(Import!AN$2:AN$237,Import!$F$2:$F$237,$F43,Import!$G$2:$G$237,$G43)</f>
        <v>55</v>
      </c>
      <c r="AO43" s="2">
        <f>SUMIFS(Import!AO$2:AO$237,Import!$F$2:$F$237,$F43,Import!$G$2:$G$237,$G43)</f>
        <v>35.26</v>
      </c>
      <c r="AP43" s="2">
        <f>SUMIFS(Import!AP$2:AP$237,Import!$F$2:$F$237,$F43,Import!$G$2:$G$237,$G43)</f>
        <v>62.5</v>
      </c>
      <c r="AQ43" s="2">
        <f>SUMIFS(Import!AQ$2:AQ$237,Import!$F$2:$F$237,$F43,Import!$G$2:$G$237,$G43)</f>
        <v>4</v>
      </c>
      <c r="AR43" s="2" t="str">
        <f t="shared" si="25"/>
        <v>M</v>
      </c>
      <c r="AS43" s="2" t="str">
        <f t="shared" si="25"/>
        <v>BRUNEAU</v>
      </c>
      <c r="AT43" s="2" t="str">
        <f t="shared" si="25"/>
        <v>Jean-Marie</v>
      </c>
      <c r="AU43" s="2">
        <f>SUMIFS(Import!AU$2:AU$237,Import!$F$2:$F$237,$F43,Import!$G$2:$G$237,$G43)</f>
        <v>0</v>
      </c>
      <c r="AV43" s="2">
        <f>SUMIFS(Import!AV$2:AV$237,Import!$F$2:$F$237,$F43,Import!$G$2:$G$237,$G43)</f>
        <v>0</v>
      </c>
      <c r="AW43" s="2">
        <f>SUMIFS(Import!AW$2:AW$237,Import!$F$2:$F$237,$F43,Import!$G$2:$G$237,$G43)</f>
        <v>0</v>
      </c>
      <c r="AX43" s="2">
        <f>SUMIFS(Import!AX$2:AX$237,Import!$F$2:$F$237,$F43,Import!$G$2:$G$237,$G43)</f>
        <v>5</v>
      </c>
      <c r="AY43" s="2" t="str">
        <f t="shared" si="26"/>
        <v>M</v>
      </c>
      <c r="AZ43" s="2" t="str">
        <f t="shared" si="26"/>
        <v>RAMEL</v>
      </c>
      <c r="BA43" s="2" t="str">
        <f t="shared" si="26"/>
        <v>Michel</v>
      </c>
      <c r="BB43" s="2">
        <f>SUMIFS(Import!BB$2:BB$237,Import!$F$2:$F$237,$F43,Import!$G$2:$G$237,$G43)</f>
        <v>0</v>
      </c>
      <c r="BC43" s="2">
        <f>SUMIFS(Import!BC$2:BC$237,Import!$F$2:$F$237,$F43,Import!$G$2:$G$237,$G43)</f>
        <v>0</v>
      </c>
      <c r="BD43" s="2">
        <f>SUMIFS(Import!BD$2:BD$237,Import!$F$2:$F$237,$F43,Import!$G$2:$G$237,$G43)</f>
        <v>0</v>
      </c>
      <c r="BE43" s="2">
        <f>SUMIFS(Import!BE$2:BE$237,Import!$F$2:$F$237,$F43,Import!$G$2:$G$237,$G43)</f>
        <v>6</v>
      </c>
      <c r="BF43" s="2" t="str">
        <f t="shared" si="27"/>
        <v>M</v>
      </c>
      <c r="BG43" s="2" t="str">
        <f t="shared" si="27"/>
        <v>NENA</v>
      </c>
      <c r="BH43" s="2" t="str">
        <f t="shared" si="27"/>
        <v>Tauhiti</v>
      </c>
      <c r="BI43" s="2">
        <f>SUMIFS(Import!BI$2:BI$237,Import!$F$2:$F$237,$F43,Import!$G$2:$G$237,$G43)</f>
        <v>2</v>
      </c>
      <c r="BJ43" s="2">
        <f>SUMIFS(Import!BJ$2:BJ$237,Import!$F$2:$F$237,$F43,Import!$G$2:$G$237,$G43)</f>
        <v>1.28</v>
      </c>
      <c r="BK43" s="2">
        <f>SUMIFS(Import!BK$2:BK$237,Import!$F$2:$F$237,$F43,Import!$G$2:$G$237,$G43)</f>
        <v>2.27</v>
      </c>
      <c r="BL43" s="2">
        <f>SUMIFS(Import!BL$2:BL$237,Import!$F$2:$F$237,$F43,Import!$G$2:$G$237,$G43)</f>
        <v>7</v>
      </c>
      <c r="BM43" s="2" t="str">
        <f t="shared" si="28"/>
        <v>M</v>
      </c>
      <c r="BN43" s="2" t="str">
        <f t="shared" si="28"/>
        <v>REGURON</v>
      </c>
      <c r="BO43" s="2" t="str">
        <f t="shared" si="28"/>
        <v>Karl</v>
      </c>
      <c r="BP43" s="2">
        <f>SUMIFS(Import!BP$2:BP$237,Import!$F$2:$F$237,$F43,Import!$G$2:$G$237,$G43)</f>
        <v>1</v>
      </c>
      <c r="BQ43" s="2">
        <f>SUMIFS(Import!BQ$2:BQ$237,Import!$F$2:$F$237,$F43,Import!$G$2:$G$237,$G43)</f>
        <v>0.64</v>
      </c>
      <c r="BR43" s="2">
        <f>SUMIFS(Import!BR$2:BR$237,Import!$F$2:$F$237,$F43,Import!$G$2:$G$237,$G43)</f>
        <v>1.1399999999999999</v>
      </c>
      <c r="BS43" s="2">
        <f>SUMIFS(Import!BS$2:BS$237,Import!$F$2:$F$237,$F43,Import!$G$2:$G$237,$G43)</f>
        <v>8</v>
      </c>
      <c r="BT43" s="2" t="str">
        <f t="shared" si="29"/>
        <v>M</v>
      </c>
      <c r="BU43" s="2" t="str">
        <f t="shared" si="29"/>
        <v>TUHEIAVA</v>
      </c>
      <c r="BV43" s="2" t="str">
        <f t="shared" si="29"/>
        <v>Richard, Ariihau</v>
      </c>
      <c r="BW43" s="2">
        <f>SUMIFS(Import!BW$2:BW$237,Import!$F$2:$F$237,$F43,Import!$G$2:$G$237,$G43)</f>
        <v>10</v>
      </c>
      <c r="BX43" s="2">
        <f>SUMIFS(Import!BX$2:BX$237,Import!$F$2:$F$237,$F43,Import!$G$2:$G$237,$G43)</f>
        <v>6.41</v>
      </c>
      <c r="BY43" s="2">
        <f>SUMIFS(Import!BY$2:BY$237,Import!$F$2:$F$237,$F43,Import!$G$2:$G$237,$G43)</f>
        <v>11.36</v>
      </c>
      <c r="BZ43" s="2">
        <f>SUMIFS(Import!BZ$2:BZ$237,Import!$F$2:$F$237,$F43,Import!$G$2:$G$237,$G43)</f>
        <v>0</v>
      </c>
      <c r="CA43" s="2">
        <f t="shared" si="30"/>
        <v>0</v>
      </c>
      <c r="CB43" s="2">
        <f t="shared" si="30"/>
        <v>0</v>
      </c>
      <c r="CC43" s="2">
        <f t="shared" si="30"/>
        <v>0</v>
      </c>
      <c r="CD43" s="2">
        <f>SUMIFS(Import!CD$2:CD$237,Import!$F$2:$F$237,$F43,Import!$G$2:$G$237,$G43)</f>
        <v>0</v>
      </c>
      <c r="CE43" s="2">
        <f>SUMIFS(Import!CE$2:CE$237,Import!$F$2:$F$237,$F43,Import!$G$2:$G$237,$G43)</f>
        <v>0</v>
      </c>
      <c r="CF43" s="2">
        <f>SUMIFS(Import!CF$2:CF$237,Import!$F$2:$F$237,$F43,Import!$G$2:$G$237,$G43)</f>
        <v>0</v>
      </c>
      <c r="CG43" s="2">
        <f>SUMIFS(Import!CG$2:CG$237,Import!$F$2:$F$237,$F43,Import!$G$2:$G$237,$G43)</f>
        <v>0</v>
      </c>
      <c r="CH43" s="2">
        <f t="shared" si="31"/>
        <v>0</v>
      </c>
      <c r="CI43" s="2">
        <f t="shared" si="31"/>
        <v>0</v>
      </c>
      <c r="CJ43" s="2">
        <f t="shared" si="31"/>
        <v>0</v>
      </c>
      <c r="CK43" s="2">
        <f>SUMIFS(Import!CK$2:CK$237,Import!$F$2:$F$237,$F43,Import!$G$2:$G$237,$G43)</f>
        <v>0</v>
      </c>
      <c r="CL43" s="2">
        <f>SUMIFS(Import!CL$2:CL$237,Import!$F$2:$F$237,$F43,Import!$G$2:$G$237,$G43)</f>
        <v>0</v>
      </c>
      <c r="CM43" s="2">
        <f>SUMIFS(Import!CM$2:CM$237,Import!$F$2:$F$237,$F43,Import!$G$2:$G$237,$G43)</f>
        <v>0</v>
      </c>
      <c r="CN43" s="2">
        <f>SUMIFS(Import!CN$2:CN$237,Import!$F$2:$F$237,$F43,Import!$G$2:$G$237,$G43)</f>
        <v>0</v>
      </c>
      <c r="CO43" s="3">
        <f t="shared" si="32"/>
        <v>0</v>
      </c>
      <c r="CP43" s="3">
        <f t="shared" si="32"/>
        <v>0</v>
      </c>
      <c r="CQ43" s="3">
        <f t="shared" si="32"/>
        <v>0</v>
      </c>
      <c r="CR43" s="2">
        <f>SUMIFS(Import!CR$2:CR$237,Import!$F$2:$F$237,$F43,Import!$G$2:$G$237,$G43)</f>
        <v>0</v>
      </c>
      <c r="CS43" s="2">
        <f>SUMIFS(Import!CS$2:CS$237,Import!$F$2:$F$237,$F43,Import!$G$2:$G$237,$G43)</f>
        <v>0</v>
      </c>
      <c r="CT43" s="2">
        <f>SUMIFS(Import!CT$2:CT$237,Import!$F$2:$F$237,$F43,Import!$G$2:$G$237,$G43)</f>
        <v>0</v>
      </c>
    </row>
    <row r="44" spans="1:98">
      <c r="A44" s="2" t="s">
        <v>38</v>
      </c>
      <c r="B44" s="2" t="s">
        <v>39</v>
      </c>
      <c r="C44" s="2">
        <v>1</v>
      </c>
      <c r="D44" s="2" t="s">
        <v>40</v>
      </c>
      <c r="E44" s="2">
        <v>20</v>
      </c>
      <c r="F44" s="2" t="s">
        <v>51</v>
      </c>
      <c r="G44" s="2">
        <v>3</v>
      </c>
      <c r="H44" s="2">
        <f>IF(SUMIFS(Import!H$2:H$237,Import!$F$2:$F$237,$F44,Import!$G$2:$G$237,$G44)=0,Data_T1!$H44,SUMIFS(Import!H$2:H$237,Import!$F$2:$F$237,$F44,Import!$G$2:$G$237,$G44))</f>
        <v>53</v>
      </c>
      <c r="I44" s="2">
        <f>SUMIFS(Import!I$2:I$237,Import!$F$2:$F$237,$F44,Import!$G$2:$G$237,$G44)</f>
        <v>27</v>
      </c>
      <c r="J44" s="2">
        <f>SUMIFS(Import!J$2:J$237,Import!$F$2:$F$237,$F44,Import!$G$2:$G$237,$G44)</f>
        <v>50.94</v>
      </c>
      <c r="K44" s="2">
        <f>SUMIFS(Import!K$2:K$237,Import!$F$2:$F$237,$F44,Import!$G$2:$G$237,$G44)</f>
        <v>26</v>
      </c>
      <c r="L44" s="2">
        <f>SUMIFS(Import!L$2:L$237,Import!$F$2:$F$237,$F44,Import!$G$2:$G$237,$G44)</f>
        <v>49.06</v>
      </c>
      <c r="M44" s="2">
        <f>SUMIFS(Import!M$2:M$237,Import!$F$2:$F$237,$F44,Import!$G$2:$G$237,$G44)</f>
        <v>0</v>
      </c>
      <c r="N44" s="2">
        <f>SUMIFS(Import!N$2:N$237,Import!$F$2:$F$237,$F44,Import!$G$2:$G$237,$G44)</f>
        <v>0</v>
      </c>
      <c r="O44" s="2">
        <f>SUMIFS(Import!O$2:O$237,Import!$F$2:$F$237,$F44,Import!$G$2:$G$237,$G44)</f>
        <v>0</v>
      </c>
      <c r="P44" s="2">
        <f>SUMIFS(Import!P$2:P$237,Import!$F$2:$F$237,$F44,Import!$G$2:$G$237,$G44)</f>
        <v>0</v>
      </c>
      <c r="Q44" s="2">
        <f>SUMIFS(Import!Q$2:Q$237,Import!$F$2:$F$237,$F44,Import!$G$2:$G$237,$G44)</f>
        <v>0</v>
      </c>
      <c r="R44" s="2">
        <f>SUMIFS(Import!R$2:R$237,Import!$F$2:$F$237,$F44,Import!$G$2:$G$237,$G44)</f>
        <v>0</v>
      </c>
      <c r="S44" s="2">
        <f>SUMIFS(Import!S$2:S$237,Import!$F$2:$F$237,$F44,Import!$G$2:$G$237,$G44)</f>
        <v>26</v>
      </c>
      <c r="T44" s="2">
        <f>SUMIFS(Import!T$2:T$237,Import!$F$2:$F$237,$F44,Import!$G$2:$G$237,$G44)</f>
        <v>49.06</v>
      </c>
      <c r="U44" s="2">
        <f>SUMIFS(Import!U$2:U$237,Import!$F$2:$F$237,$F44,Import!$G$2:$G$237,$G44)</f>
        <v>100</v>
      </c>
      <c r="V44" s="2">
        <f>SUMIFS(Import!V$2:V$237,Import!$F$2:$F$237,$F44,Import!$G$2:$G$237,$G44)</f>
        <v>1</v>
      </c>
      <c r="W44" s="2" t="str">
        <f t="shared" si="22"/>
        <v>M</v>
      </c>
      <c r="X44" s="2" t="str">
        <f t="shared" si="22"/>
        <v>GREIG</v>
      </c>
      <c r="Y44" s="2" t="str">
        <f t="shared" si="22"/>
        <v>Moana</v>
      </c>
      <c r="Z44" s="2">
        <f>SUMIFS(Import!Z$2:Z$237,Import!$F$2:$F$237,$F44,Import!$G$2:$G$237,$G44)</f>
        <v>3</v>
      </c>
      <c r="AA44" s="2">
        <f>SUMIFS(Import!AA$2:AA$237,Import!$F$2:$F$237,$F44,Import!$G$2:$G$237,$G44)</f>
        <v>5.66</v>
      </c>
      <c r="AB44" s="2">
        <f>SUMIFS(Import!AB$2:AB$237,Import!$F$2:$F$237,$F44,Import!$G$2:$G$237,$G44)</f>
        <v>11.54</v>
      </c>
      <c r="AC44" s="2">
        <f>SUMIFS(Import!AC$2:AC$237,Import!$F$2:$F$237,$F44,Import!$G$2:$G$237,$G44)</f>
        <v>2</v>
      </c>
      <c r="AD44" s="2" t="str">
        <f t="shared" si="23"/>
        <v>M</v>
      </c>
      <c r="AE44" s="2" t="str">
        <f t="shared" si="23"/>
        <v>MINARDI</v>
      </c>
      <c r="AF44" s="2" t="str">
        <f t="shared" si="23"/>
        <v>Eric</v>
      </c>
      <c r="AG44" s="2">
        <f>SUMIFS(Import!AG$2:AG$237,Import!$F$2:$F$237,$F44,Import!$G$2:$G$237,$G44)</f>
        <v>0</v>
      </c>
      <c r="AH44" s="2">
        <f>SUMIFS(Import!AH$2:AH$237,Import!$F$2:$F$237,$F44,Import!$G$2:$G$237,$G44)</f>
        <v>0</v>
      </c>
      <c r="AI44" s="2">
        <f>SUMIFS(Import!AI$2:AI$237,Import!$F$2:$F$237,$F44,Import!$G$2:$G$237,$G44)</f>
        <v>0</v>
      </c>
      <c r="AJ44" s="2">
        <f>SUMIFS(Import!AJ$2:AJ$237,Import!$F$2:$F$237,$F44,Import!$G$2:$G$237,$G44)</f>
        <v>3</v>
      </c>
      <c r="AK44" s="2" t="str">
        <f t="shared" si="24"/>
        <v>F</v>
      </c>
      <c r="AL44" s="2" t="str">
        <f t="shared" si="24"/>
        <v>SAGE</v>
      </c>
      <c r="AM44" s="2" t="str">
        <f t="shared" si="24"/>
        <v>Maina</v>
      </c>
      <c r="AN44" s="2">
        <f>SUMIFS(Import!AN$2:AN$237,Import!$F$2:$F$237,$F44,Import!$G$2:$G$237,$G44)</f>
        <v>12</v>
      </c>
      <c r="AO44" s="2">
        <f>SUMIFS(Import!AO$2:AO$237,Import!$F$2:$F$237,$F44,Import!$G$2:$G$237,$G44)</f>
        <v>22.64</v>
      </c>
      <c r="AP44" s="2">
        <f>SUMIFS(Import!AP$2:AP$237,Import!$F$2:$F$237,$F44,Import!$G$2:$G$237,$G44)</f>
        <v>46.15</v>
      </c>
      <c r="AQ44" s="2">
        <f>SUMIFS(Import!AQ$2:AQ$237,Import!$F$2:$F$237,$F44,Import!$G$2:$G$237,$G44)</f>
        <v>4</v>
      </c>
      <c r="AR44" s="2" t="str">
        <f t="shared" si="25"/>
        <v>M</v>
      </c>
      <c r="AS44" s="2" t="str">
        <f t="shared" si="25"/>
        <v>BRUNEAU</v>
      </c>
      <c r="AT44" s="2" t="str">
        <f t="shared" si="25"/>
        <v>Jean-Marie</v>
      </c>
      <c r="AU44" s="2">
        <f>SUMIFS(Import!AU$2:AU$237,Import!$F$2:$F$237,$F44,Import!$G$2:$G$237,$G44)</f>
        <v>0</v>
      </c>
      <c r="AV44" s="2">
        <f>SUMIFS(Import!AV$2:AV$237,Import!$F$2:$F$237,$F44,Import!$G$2:$G$237,$G44)</f>
        <v>0</v>
      </c>
      <c r="AW44" s="2">
        <f>SUMIFS(Import!AW$2:AW$237,Import!$F$2:$F$237,$F44,Import!$G$2:$G$237,$G44)</f>
        <v>0</v>
      </c>
      <c r="AX44" s="2">
        <f>SUMIFS(Import!AX$2:AX$237,Import!$F$2:$F$237,$F44,Import!$G$2:$G$237,$G44)</f>
        <v>5</v>
      </c>
      <c r="AY44" s="2" t="str">
        <f t="shared" si="26"/>
        <v>M</v>
      </c>
      <c r="AZ44" s="2" t="str">
        <f t="shared" si="26"/>
        <v>RAMEL</v>
      </c>
      <c r="BA44" s="2" t="str">
        <f t="shared" si="26"/>
        <v>Michel</v>
      </c>
      <c r="BB44" s="2">
        <f>SUMIFS(Import!BB$2:BB$237,Import!$F$2:$F$237,$F44,Import!$G$2:$G$237,$G44)</f>
        <v>0</v>
      </c>
      <c r="BC44" s="2">
        <f>SUMIFS(Import!BC$2:BC$237,Import!$F$2:$F$237,$F44,Import!$G$2:$G$237,$G44)</f>
        <v>0</v>
      </c>
      <c r="BD44" s="2">
        <f>SUMIFS(Import!BD$2:BD$237,Import!$F$2:$F$237,$F44,Import!$G$2:$G$237,$G44)</f>
        <v>0</v>
      </c>
      <c r="BE44" s="2">
        <f>SUMIFS(Import!BE$2:BE$237,Import!$F$2:$F$237,$F44,Import!$G$2:$G$237,$G44)</f>
        <v>6</v>
      </c>
      <c r="BF44" s="2" t="str">
        <f t="shared" si="27"/>
        <v>M</v>
      </c>
      <c r="BG44" s="2" t="str">
        <f t="shared" si="27"/>
        <v>NENA</v>
      </c>
      <c r="BH44" s="2" t="str">
        <f t="shared" si="27"/>
        <v>Tauhiti</v>
      </c>
      <c r="BI44" s="2">
        <f>SUMIFS(Import!BI$2:BI$237,Import!$F$2:$F$237,$F44,Import!$G$2:$G$237,$G44)</f>
        <v>1</v>
      </c>
      <c r="BJ44" s="2">
        <f>SUMIFS(Import!BJ$2:BJ$237,Import!$F$2:$F$237,$F44,Import!$G$2:$G$237,$G44)</f>
        <v>1.89</v>
      </c>
      <c r="BK44" s="2">
        <f>SUMIFS(Import!BK$2:BK$237,Import!$F$2:$F$237,$F44,Import!$G$2:$G$237,$G44)</f>
        <v>3.85</v>
      </c>
      <c r="BL44" s="2">
        <f>SUMIFS(Import!BL$2:BL$237,Import!$F$2:$F$237,$F44,Import!$G$2:$G$237,$G44)</f>
        <v>7</v>
      </c>
      <c r="BM44" s="2" t="str">
        <f t="shared" si="28"/>
        <v>M</v>
      </c>
      <c r="BN44" s="2" t="str">
        <f t="shared" si="28"/>
        <v>REGURON</v>
      </c>
      <c r="BO44" s="2" t="str">
        <f t="shared" si="28"/>
        <v>Karl</v>
      </c>
      <c r="BP44" s="2">
        <f>SUMIFS(Import!BP$2:BP$237,Import!$F$2:$F$237,$F44,Import!$G$2:$G$237,$G44)</f>
        <v>0</v>
      </c>
      <c r="BQ44" s="2">
        <f>SUMIFS(Import!BQ$2:BQ$237,Import!$F$2:$F$237,$F44,Import!$G$2:$G$237,$G44)</f>
        <v>0</v>
      </c>
      <c r="BR44" s="2">
        <f>SUMIFS(Import!BR$2:BR$237,Import!$F$2:$F$237,$F44,Import!$G$2:$G$237,$G44)</f>
        <v>0</v>
      </c>
      <c r="BS44" s="2">
        <f>SUMIFS(Import!BS$2:BS$237,Import!$F$2:$F$237,$F44,Import!$G$2:$G$237,$G44)</f>
        <v>8</v>
      </c>
      <c r="BT44" s="2" t="str">
        <f t="shared" si="29"/>
        <v>M</v>
      </c>
      <c r="BU44" s="2" t="str">
        <f t="shared" si="29"/>
        <v>TUHEIAVA</v>
      </c>
      <c r="BV44" s="2" t="str">
        <f t="shared" si="29"/>
        <v>Richard, Ariihau</v>
      </c>
      <c r="BW44" s="2">
        <f>SUMIFS(Import!BW$2:BW$237,Import!$F$2:$F$237,$F44,Import!$G$2:$G$237,$G44)</f>
        <v>10</v>
      </c>
      <c r="BX44" s="2">
        <f>SUMIFS(Import!BX$2:BX$237,Import!$F$2:$F$237,$F44,Import!$G$2:$G$237,$G44)</f>
        <v>18.87</v>
      </c>
      <c r="BY44" s="2">
        <f>SUMIFS(Import!BY$2:BY$237,Import!$F$2:$F$237,$F44,Import!$G$2:$G$237,$G44)</f>
        <v>38.46</v>
      </c>
      <c r="BZ44" s="2">
        <f>SUMIFS(Import!BZ$2:BZ$237,Import!$F$2:$F$237,$F44,Import!$G$2:$G$237,$G44)</f>
        <v>0</v>
      </c>
      <c r="CA44" s="2">
        <f t="shared" si="30"/>
        <v>0</v>
      </c>
      <c r="CB44" s="2">
        <f t="shared" si="30"/>
        <v>0</v>
      </c>
      <c r="CC44" s="2">
        <f t="shared" si="30"/>
        <v>0</v>
      </c>
      <c r="CD44" s="2">
        <f>SUMIFS(Import!CD$2:CD$237,Import!$F$2:$F$237,$F44,Import!$G$2:$G$237,$G44)</f>
        <v>0</v>
      </c>
      <c r="CE44" s="2">
        <f>SUMIFS(Import!CE$2:CE$237,Import!$F$2:$F$237,$F44,Import!$G$2:$G$237,$G44)</f>
        <v>0</v>
      </c>
      <c r="CF44" s="2">
        <f>SUMIFS(Import!CF$2:CF$237,Import!$F$2:$F$237,$F44,Import!$G$2:$G$237,$G44)</f>
        <v>0</v>
      </c>
      <c r="CG44" s="2">
        <f>SUMIFS(Import!CG$2:CG$237,Import!$F$2:$F$237,$F44,Import!$G$2:$G$237,$G44)</f>
        <v>0</v>
      </c>
      <c r="CH44" s="2">
        <f t="shared" si="31"/>
        <v>0</v>
      </c>
      <c r="CI44" s="2">
        <f t="shared" si="31"/>
        <v>0</v>
      </c>
      <c r="CJ44" s="2">
        <f t="shared" si="31"/>
        <v>0</v>
      </c>
      <c r="CK44" s="2">
        <f>SUMIFS(Import!CK$2:CK$237,Import!$F$2:$F$237,$F44,Import!$G$2:$G$237,$G44)</f>
        <v>0</v>
      </c>
      <c r="CL44" s="2">
        <f>SUMIFS(Import!CL$2:CL$237,Import!$F$2:$F$237,$F44,Import!$G$2:$G$237,$G44)</f>
        <v>0</v>
      </c>
      <c r="CM44" s="2">
        <f>SUMIFS(Import!CM$2:CM$237,Import!$F$2:$F$237,$F44,Import!$G$2:$G$237,$G44)</f>
        <v>0</v>
      </c>
      <c r="CN44" s="2">
        <f>SUMIFS(Import!CN$2:CN$237,Import!$F$2:$F$237,$F44,Import!$G$2:$G$237,$G44)</f>
        <v>0</v>
      </c>
      <c r="CO44" s="3">
        <f t="shared" si="32"/>
        <v>0</v>
      </c>
      <c r="CP44" s="3">
        <f t="shared" si="32"/>
        <v>0</v>
      </c>
      <c r="CQ44" s="3">
        <f t="shared" si="32"/>
        <v>0</v>
      </c>
      <c r="CR44" s="2">
        <f>SUMIFS(Import!CR$2:CR$237,Import!$F$2:$F$237,$F44,Import!$G$2:$G$237,$G44)</f>
        <v>0</v>
      </c>
      <c r="CS44" s="2">
        <f>SUMIFS(Import!CS$2:CS$237,Import!$F$2:$F$237,$F44,Import!$G$2:$G$237,$G44)</f>
        <v>0</v>
      </c>
      <c r="CT44" s="2">
        <f>SUMIFS(Import!CT$2:CT$237,Import!$F$2:$F$237,$F44,Import!$G$2:$G$237,$G44)</f>
        <v>0</v>
      </c>
    </row>
    <row r="45" spans="1:98">
      <c r="A45" s="2" t="s">
        <v>38</v>
      </c>
      <c r="B45" s="2" t="s">
        <v>39</v>
      </c>
      <c r="C45" s="2">
        <v>1</v>
      </c>
      <c r="D45" s="2" t="s">
        <v>40</v>
      </c>
      <c r="E45" s="2">
        <v>21</v>
      </c>
      <c r="F45" s="2" t="s">
        <v>52</v>
      </c>
      <c r="G45" s="2">
        <v>1</v>
      </c>
      <c r="H45" s="2">
        <f>IF(SUMIFS(Import!H$2:H$237,Import!$F$2:$F$237,$F45,Import!$G$2:$G$237,$G45)=0,Data_T1!$H45,SUMIFS(Import!H$2:H$237,Import!$F$2:$F$237,$F45,Import!$G$2:$G$237,$G45))</f>
        <v>112</v>
      </c>
      <c r="I45" s="2">
        <f>SUMIFS(Import!I$2:I$237,Import!$F$2:$F$237,$F45,Import!$G$2:$G$237,$G45)</f>
        <v>39</v>
      </c>
      <c r="J45" s="2">
        <f>SUMIFS(Import!J$2:J$237,Import!$F$2:$F$237,$F45,Import!$G$2:$G$237,$G45)</f>
        <v>34.82</v>
      </c>
      <c r="K45" s="2">
        <f>SUMIFS(Import!K$2:K$237,Import!$F$2:$F$237,$F45,Import!$G$2:$G$237,$G45)</f>
        <v>73</v>
      </c>
      <c r="L45" s="2">
        <f>SUMIFS(Import!L$2:L$237,Import!$F$2:$F$237,$F45,Import!$G$2:$G$237,$G45)</f>
        <v>65.180000000000007</v>
      </c>
      <c r="M45" s="2">
        <f>SUMIFS(Import!M$2:M$237,Import!$F$2:$F$237,$F45,Import!$G$2:$G$237,$G45)</f>
        <v>0</v>
      </c>
      <c r="N45" s="2">
        <f>SUMIFS(Import!N$2:N$237,Import!$F$2:$F$237,$F45,Import!$G$2:$G$237,$G45)</f>
        <v>0</v>
      </c>
      <c r="O45" s="2">
        <f>SUMIFS(Import!O$2:O$237,Import!$F$2:$F$237,$F45,Import!$G$2:$G$237,$G45)</f>
        <v>0</v>
      </c>
      <c r="P45" s="2">
        <f>SUMIFS(Import!P$2:P$237,Import!$F$2:$F$237,$F45,Import!$G$2:$G$237,$G45)</f>
        <v>0</v>
      </c>
      <c r="Q45" s="2">
        <f>SUMIFS(Import!Q$2:Q$237,Import!$F$2:$F$237,$F45,Import!$G$2:$G$237,$G45)</f>
        <v>0</v>
      </c>
      <c r="R45" s="2">
        <f>SUMIFS(Import!R$2:R$237,Import!$F$2:$F$237,$F45,Import!$G$2:$G$237,$G45)</f>
        <v>0</v>
      </c>
      <c r="S45" s="2">
        <f>SUMIFS(Import!S$2:S$237,Import!$F$2:$F$237,$F45,Import!$G$2:$G$237,$G45)</f>
        <v>73</v>
      </c>
      <c r="T45" s="2">
        <f>SUMIFS(Import!T$2:T$237,Import!$F$2:$F$237,$F45,Import!$G$2:$G$237,$G45)</f>
        <v>65.180000000000007</v>
      </c>
      <c r="U45" s="2">
        <f>SUMIFS(Import!U$2:U$237,Import!$F$2:$F$237,$F45,Import!$G$2:$G$237,$G45)</f>
        <v>100</v>
      </c>
      <c r="V45" s="2">
        <f>SUMIFS(Import!V$2:V$237,Import!$F$2:$F$237,$F45,Import!$G$2:$G$237,$G45)</f>
        <v>1</v>
      </c>
      <c r="W45" s="2" t="str">
        <f t="shared" si="22"/>
        <v>M</v>
      </c>
      <c r="X45" s="2" t="str">
        <f t="shared" si="22"/>
        <v>GREIG</v>
      </c>
      <c r="Y45" s="2" t="str">
        <f t="shared" si="22"/>
        <v>Moana</v>
      </c>
      <c r="Z45" s="2">
        <f>SUMIFS(Import!Z$2:Z$237,Import!$F$2:$F$237,$F45,Import!$G$2:$G$237,$G45)</f>
        <v>14</v>
      </c>
      <c r="AA45" s="2">
        <f>SUMIFS(Import!AA$2:AA$237,Import!$F$2:$F$237,$F45,Import!$G$2:$G$237,$G45)</f>
        <v>12.5</v>
      </c>
      <c r="AB45" s="2">
        <f>SUMIFS(Import!AB$2:AB$237,Import!$F$2:$F$237,$F45,Import!$G$2:$G$237,$G45)</f>
        <v>19.18</v>
      </c>
      <c r="AC45" s="2">
        <f>SUMIFS(Import!AC$2:AC$237,Import!$F$2:$F$237,$F45,Import!$G$2:$G$237,$G45)</f>
        <v>2</v>
      </c>
      <c r="AD45" s="2" t="str">
        <f t="shared" si="23"/>
        <v>M</v>
      </c>
      <c r="AE45" s="2" t="str">
        <f t="shared" si="23"/>
        <v>MINARDI</v>
      </c>
      <c r="AF45" s="2" t="str">
        <f t="shared" si="23"/>
        <v>Eric</v>
      </c>
      <c r="AG45" s="2">
        <f>SUMIFS(Import!AG$2:AG$237,Import!$F$2:$F$237,$F45,Import!$G$2:$G$237,$G45)</f>
        <v>0</v>
      </c>
      <c r="AH45" s="2">
        <f>SUMIFS(Import!AH$2:AH$237,Import!$F$2:$F$237,$F45,Import!$G$2:$G$237,$G45)</f>
        <v>0</v>
      </c>
      <c r="AI45" s="2">
        <f>SUMIFS(Import!AI$2:AI$237,Import!$F$2:$F$237,$F45,Import!$G$2:$G$237,$G45)</f>
        <v>0</v>
      </c>
      <c r="AJ45" s="2">
        <f>SUMIFS(Import!AJ$2:AJ$237,Import!$F$2:$F$237,$F45,Import!$G$2:$G$237,$G45)</f>
        <v>3</v>
      </c>
      <c r="AK45" s="2" t="str">
        <f t="shared" si="24"/>
        <v>F</v>
      </c>
      <c r="AL45" s="2" t="str">
        <f t="shared" si="24"/>
        <v>SAGE</v>
      </c>
      <c r="AM45" s="2" t="str">
        <f t="shared" si="24"/>
        <v>Maina</v>
      </c>
      <c r="AN45" s="2">
        <f>SUMIFS(Import!AN$2:AN$237,Import!$F$2:$F$237,$F45,Import!$G$2:$G$237,$G45)</f>
        <v>48</v>
      </c>
      <c r="AO45" s="2">
        <f>SUMIFS(Import!AO$2:AO$237,Import!$F$2:$F$237,$F45,Import!$G$2:$G$237,$G45)</f>
        <v>42.86</v>
      </c>
      <c r="AP45" s="2">
        <f>SUMIFS(Import!AP$2:AP$237,Import!$F$2:$F$237,$F45,Import!$G$2:$G$237,$G45)</f>
        <v>65.75</v>
      </c>
      <c r="AQ45" s="2">
        <f>SUMIFS(Import!AQ$2:AQ$237,Import!$F$2:$F$237,$F45,Import!$G$2:$G$237,$G45)</f>
        <v>4</v>
      </c>
      <c r="AR45" s="2" t="str">
        <f t="shared" si="25"/>
        <v>M</v>
      </c>
      <c r="AS45" s="2" t="str">
        <f t="shared" si="25"/>
        <v>BRUNEAU</v>
      </c>
      <c r="AT45" s="2" t="str">
        <f t="shared" si="25"/>
        <v>Jean-Marie</v>
      </c>
      <c r="AU45" s="2">
        <f>SUMIFS(Import!AU$2:AU$237,Import!$F$2:$F$237,$F45,Import!$G$2:$G$237,$G45)</f>
        <v>0</v>
      </c>
      <c r="AV45" s="2">
        <f>SUMIFS(Import!AV$2:AV$237,Import!$F$2:$F$237,$F45,Import!$G$2:$G$237,$G45)</f>
        <v>0</v>
      </c>
      <c r="AW45" s="2">
        <f>SUMIFS(Import!AW$2:AW$237,Import!$F$2:$F$237,$F45,Import!$G$2:$G$237,$G45)</f>
        <v>0</v>
      </c>
      <c r="AX45" s="2">
        <f>SUMIFS(Import!AX$2:AX$237,Import!$F$2:$F$237,$F45,Import!$G$2:$G$237,$G45)</f>
        <v>5</v>
      </c>
      <c r="AY45" s="2" t="str">
        <f t="shared" si="26"/>
        <v>M</v>
      </c>
      <c r="AZ45" s="2" t="str">
        <f t="shared" si="26"/>
        <v>RAMEL</v>
      </c>
      <c r="BA45" s="2" t="str">
        <f t="shared" si="26"/>
        <v>Michel</v>
      </c>
      <c r="BB45" s="2">
        <f>SUMIFS(Import!BB$2:BB$237,Import!$F$2:$F$237,$F45,Import!$G$2:$G$237,$G45)</f>
        <v>0</v>
      </c>
      <c r="BC45" s="2">
        <f>SUMIFS(Import!BC$2:BC$237,Import!$F$2:$F$237,$F45,Import!$G$2:$G$237,$G45)</f>
        <v>0</v>
      </c>
      <c r="BD45" s="2">
        <f>SUMIFS(Import!BD$2:BD$237,Import!$F$2:$F$237,$F45,Import!$G$2:$G$237,$G45)</f>
        <v>0</v>
      </c>
      <c r="BE45" s="2">
        <f>SUMIFS(Import!BE$2:BE$237,Import!$F$2:$F$237,$F45,Import!$G$2:$G$237,$G45)</f>
        <v>6</v>
      </c>
      <c r="BF45" s="2" t="str">
        <f t="shared" si="27"/>
        <v>M</v>
      </c>
      <c r="BG45" s="2" t="str">
        <f t="shared" si="27"/>
        <v>NENA</v>
      </c>
      <c r="BH45" s="2" t="str">
        <f t="shared" si="27"/>
        <v>Tauhiti</v>
      </c>
      <c r="BI45" s="2">
        <f>SUMIFS(Import!BI$2:BI$237,Import!$F$2:$F$237,$F45,Import!$G$2:$G$237,$G45)</f>
        <v>3</v>
      </c>
      <c r="BJ45" s="2">
        <f>SUMIFS(Import!BJ$2:BJ$237,Import!$F$2:$F$237,$F45,Import!$G$2:$G$237,$G45)</f>
        <v>2.68</v>
      </c>
      <c r="BK45" s="2">
        <f>SUMIFS(Import!BK$2:BK$237,Import!$F$2:$F$237,$F45,Import!$G$2:$G$237,$G45)</f>
        <v>4.1100000000000003</v>
      </c>
      <c r="BL45" s="2">
        <f>SUMIFS(Import!BL$2:BL$237,Import!$F$2:$F$237,$F45,Import!$G$2:$G$237,$G45)</f>
        <v>7</v>
      </c>
      <c r="BM45" s="2" t="str">
        <f t="shared" si="28"/>
        <v>M</v>
      </c>
      <c r="BN45" s="2" t="str">
        <f t="shared" si="28"/>
        <v>REGURON</v>
      </c>
      <c r="BO45" s="2" t="str">
        <f t="shared" si="28"/>
        <v>Karl</v>
      </c>
      <c r="BP45" s="2">
        <f>SUMIFS(Import!BP$2:BP$237,Import!$F$2:$F$237,$F45,Import!$G$2:$G$237,$G45)</f>
        <v>0</v>
      </c>
      <c r="BQ45" s="2">
        <f>SUMIFS(Import!BQ$2:BQ$237,Import!$F$2:$F$237,$F45,Import!$G$2:$G$237,$G45)</f>
        <v>0</v>
      </c>
      <c r="BR45" s="2">
        <f>SUMIFS(Import!BR$2:BR$237,Import!$F$2:$F$237,$F45,Import!$G$2:$G$237,$G45)</f>
        <v>0</v>
      </c>
      <c r="BS45" s="2">
        <f>SUMIFS(Import!BS$2:BS$237,Import!$F$2:$F$237,$F45,Import!$G$2:$G$237,$G45)</f>
        <v>8</v>
      </c>
      <c r="BT45" s="2" t="str">
        <f t="shared" si="29"/>
        <v>M</v>
      </c>
      <c r="BU45" s="2" t="str">
        <f t="shared" si="29"/>
        <v>TUHEIAVA</v>
      </c>
      <c r="BV45" s="2" t="str">
        <f t="shared" si="29"/>
        <v>Richard, Ariihau</v>
      </c>
      <c r="BW45" s="2">
        <f>SUMIFS(Import!BW$2:BW$237,Import!$F$2:$F$237,$F45,Import!$G$2:$G$237,$G45)</f>
        <v>8</v>
      </c>
      <c r="BX45" s="2">
        <f>SUMIFS(Import!BX$2:BX$237,Import!$F$2:$F$237,$F45,Import!$G$2:$G$237,$G45)</f>
        <v>7.14</v>
      </c>
      <c r="BY45" s="2">
        <f>SUMIFS(Import!BY$2:BY$237,Import!$F$2:$F$237,$F45,Import!$G$2:$G$237,$G45)</f>
        <v>10.96</v>
      </c>
      <c r="BZ45" s="2">
        <f>SUMIFS(Import!BZ$2:BZ$237,Import!$F$2:$F$237,$F45,Import!$G$2:$G$237,$G45)</f>
        <v>0</v>
      </c>
      <c r="CA45" s="2">
        <f t="shared" si="30"/>
        <v>0</v>
      </c>
      <c r="CB45" s="2">
        <f t="shared" si="30"/>
        <v>0</v>
      </c>
      <c r="CC45" s="2">
        <f t="shared" si="30"/>
        <v>0</v>
      </c>
      <c r="CD45" s="2">
        <f>SUMIFS(Import!CD$2:CD$237,Import!$F$2:$F$237,$F45,Import!$G$2:$G$237,$G45)</f>
        <v>0</v>
      </c>
      <c r="CE45" s="2">
        <f>SUMIFS(Import!CE$2:CE$237,Import!$F$2:$F$237,$F45,Import!$G$2:$G$237,$G45)</f>
        <v>0</v>
      </c>
      <c r="CF45" s="2">
        <f>SUMIFS(Import!CF$2:CF$237,Import!$F$2:$F$237,$F45,Import!$G$2:$G$237,$G45)</f>
        <v>0</v>
      </c>
      <c r="CG45" s="2">
        <f>SUMIFS(Import!CG$2:CG$237,Import!$F$2:$F$237,$F45,Import!$G$2:$G$237,$G45)</f>
        <v>0</v>
      </c>
      <c r="CH45" s="2">
        <f t="shared" si="31"/>
        <v>0</v>
      </c>
      <c r="CI45" s="2">
        <f t="shared" si="31"/>
        <v>0</v>
      </c>
      <c r="CJ45" s="2">
        <f t="shared" si="31"/>
        <v>0</v>
      </c>
      <c r="CK45" s="2">
        <f>SUMIFS(Import!CK$2:CK$237,Import!$F$2:$F$237,$F45,Import!$G$2:$G$237,$G45)</f>
        <v>0</v>
      </c>
      <c r="CL45" s="2">
        <f>SUMIFS(Import!CL$2:CL$237,Import!$F$2:$F$237,$F45,Import!$G$2:$G$237,$G45)</f>
        <v>0</v>
      </c>
      <c r="CM45" s="2">
        <f>SUMIFS(Import!CM$2:CM$237,Import!$F$2:$F$237,$F45,Import!$G$2:$G$237,$G45)</f>
        <v>0</v>
      </c>
      <c r="CN45" s="2">
        <f>SUMIFS(Import!CN$2:CN$237,Import!$F$2:$F$237,$F45,Import!$G$2:$G$237,$G45)</f>
        <v>0</v>
      </c>
      <c r="CO45" s="3">
        <f t="shared" si="32"/>
        <v>0</v>
      </c>
      <c r="CP45" s="3">
        <f t="shared" si="32"/>
        <v>0</v>
      </c>
      <c r="CQ45" s="3">
        <f t="shared" si="32"/>
        <v>0</v>
      </c>
      <c r="CR45" s="2">
        <f>SUMIFS(Import!CR$2:CR$237,Import!$F$2:$F$237,$F45,Import!$G$2:$G$237,$G45)</f>
        <v>0</v>
      </c>
      <c r="CS45" s="2">
        <f>SUMIFS(Import!CS$2:CS$237,Import!$F$2:$F$237,$F45,Import!$G$2:$G$237,$G45)</f>
        <v>0</v>
      </c>
      <c r="CT45" s="2">
        <f>SUMIFS(Import!CT$2:CT$237,Import!$F$2:$F$237,$F45,Import!$G$2:$G$237,$G45)</f>
        <v>0</v>
      </c>
    </row>
    <row r="46" spans="1:98">
      <c r="A46" s="2" t="s">
        <v>38</v>
      </c>
      <c r="B46" s="2" t="s">
        <v>39</v>
      </c>
      <c r="C46" s="2">
        <v>1</v>
      </c>
      <c r="D46" s="2" t="s">
        <v>40</v>
      </c>
      <c r="E46" s="2">
        <v>21</v>
      </c>
      <c r="F46" s="2" t="s">
        <v>52</v>
      </c>
      <c r="G46" s="2">
        <v>2</v>
      </c>
      <c r="H46" s="2">
        <f>IF(SUMIFS(Import!H$2:H$237,Import!$F$2:$F$237,$F46,Import!$G$2:$G$237,$G46)=0,Data_T1!$H46,SUMIFS(Import!H$2:H$237,Import!$F$2:$F$237,$F46,Import!$G$2:$G$237,$G46))</f>
        <v>69</v>
      </c>
      <c r="I46" s="2">
        <f>SUMIFS(Import!I$2:I$237,Import!$F$2:$F$237,$F46,Import!$G$2:$G$237,$G46)</f>
        <v>32</v>
      </c>
      <c r="J46" s="2">
        <f>SUMIFS(Import!J$2:J$237,Import!$F$2:$F$237,$F46,Import!$G$2:$G$237,$G46)</f>
        <v>46.38</v>
      </c>
      <c r="K46" s="2">
        <f>SUMIFS(Import!K$2:K$237,Import!$F$2:$F$237,$F46,Import!$G$2:$G$237,$G46)</f>
        <v>37</v>
      </c>
      <c r="L46" s="2">
        <f>SUMIFS(Import!L$2:L$237,Import!$F$2:$F$237,$F46,Import!$G$2:$G$237,$G46)</f>
        <v>53.62</v>
      </c>
      <c r="M46" s="2">
        <f>SUMIFS(Import!M$2:M$237,Import!$F$2:$F$237,$F46,Import!$G$2:$G$237,$G46)</f>
        <v>0</v>
      </c>
      <c r="N46" s="2">
        <f>SUMIFS(Import!N$2:N$237,Import!$F$2:$F$237,$F46,Import!$G$2:$G$237,$G46)</f>
        <v>0</v>
      </c>
      <c r="O46" s="2">
        <f>SUMIFS(Import!O$2:O$237,Import!$F$2:$F$237,$F46,Import!$G$2:$G$237,$G46)</f>
        <v>0</v>
      </c>
      <c r="P46" s="2">
        <f>SUMIFS(Import!P$2:P$237,Import!$F$2:$F$237,$F46,Import!$G$2:$G$237,$G46)</f>
        <v>0</v>
      </c>
      <c r="Q46" s="2">
        <f>SUMIFS(Import!Q$2:Q$237,Import!$F$2:$F$237,$F46,Import!$G$2:$G$237,$G46)</f>
        <v>0</v>
      </c>
      <c r="R46" s="2">
        <f>SUMIFS(Import!R$2:R$237,Import!$F$2:$F$237,$F46,Import!$G$2:$G$237,$G46)</f>
        <v>0</v>
      </c>
      <c r="S46" s="2">
        <f>SUMIFS(Import!S$2:S$237,Import!$F$2:$F$237,$F46,Import!$G$2:$G$237,$G46)</f>
        <v>37</v>
      </c>
      <c r="T46" s="2">
        <f>SUMIFS(Import!T$2:T$237,Import!$F$2:$F$237,$F46,Import!$G$2:$G$237,$G46)</f>
        <v>53.62</v>
      </c>
      <c r="U46" s="2">
        <f>SUMIFS(Import!U$2:U$237,Import!$F$2:$F$237,$F46,Import!$G$2:$G$237,$G46)</f>
        <v>100</v>
      </c>
      <c r="V46" s="2">
        <f>SUMIFS(Import!V$2:V$237,Import!$F$2:$F$237,$F46,Import!$G$2:$G$237,$G46)</f>
        <v>1</v>
      </c>
      <c r="W46" s="2" t="str">
        <f t="shared" si="22"/>
        <v>M</v>
      </c>
      <c r="X46" s="2" t="str">
        <f t="shared" si="22"/>
        <v>GREIG</v>
      </c>
      <c r="Y46" s="2" t="str">
        <f t="shared" si="22"/>
        <v>Moana</v>
      </c>
      <c r="Z46" s="2">
        <f>SUMIFS(Import!Z$2:Z$237,Import!$F$2:$F$237,$F46,Import!$G$2:$G$237,$G46)</f>
        <v>5</v>
      </c>
      <c r="AA46" s="2">
        <f>SUMIFS(Import!AA$2:AA$237,Import!$F$2:$F$237,$F46,Import!$G$2:$G$237,$G46)</f>
        <v>7.25</v>
      </c>
      <c r="AB46" s="2">
        <f>SUMIFS(Import!AB$2:AB$237,Import!$F$2:$F$237,$F46,Import!$G$2:$G$237,$G46)</f>
        <v>13.51</v>
      </c>
      <c r="AC46" s="2">
        <f>SUMIFS(Import!AC$2:AC$237,Import!$F$2:$F$237,$F46,Import!$G$2:$G$237,$G46)</f>
        <v>2</v>
      </c>
      <c r="AD46" s="2" t="str">
        <f t="shared" si="23"/>
        <v>M</v>
      </c>
      <c r="AE46" s="2" t="str">
        <f t="shared" si="23"/>
        <v>MINARDI</v>
      </c>
      <c r="AF46" s="2" t="str">
        <f t="shared" si="23"/>
        <v>Eric</v>
      </c>
      <c r="AG46" s="2">
        <f>SUMIFS(Import!AG$2:AG$237,Import!$F$2:$F$237,$F46,Import!$G$2:$G$237,$G46)</f>
        <v>0</v>
      </c>
      <c r="AH46" s="2">
        <f>SUMIFS(Import!AH$2:AH$237,Import!$F$2:$F$237,$F46,Import!$G$2:$G$237,$G46)</f>
        <v>0</v>
      </c>
      <c r="AI46" s="2">
        <f>SUMIFS(Import!AI$2:AI$237,Import!$F$2:$F$237,$F46,Import!$G$2:$G$237,$G46)</f>
        <v>0</v>
      </c>
      <c r="AJ46" s="2">
        <f>SUMIFS(Import!AJ$2:AJ$237,Import!$F$2:$F$237,$F46,Import!$G$2:$G$237,$G46)</f>
        <v>3</v>
      </c>
      <c r="AK46" s="2" t="str">
        <f t="shared" si="24"/>
        <v>F</v>
      </c>
      <c r="AL46" s="2" t="str">
        <f t="shared" si="24"/>
        <v>SAGE</v>
      </c>
      <c r="AM46" s="2" t="str">
        <f t="shared" si="24"/>
        <v>Maina</v>
      </c>
      <c r="AN46" s="2">
        <f>SUMIFS(Import!AN$2:AN$237,Import!$F$2:$F$237,$F46,Import!$G$2:$G$237,$G46)</f>
        <v>29</v>
      </c>
      <c r="AO46" s="2">
        <f>SUMIFS(Import!AO$2:AO$237,Import!$F$2:$F$237,$F46,Import!$G$2:$G$237,$G46)</f>
        <v>42.03</v>
      </c>
      <c r="AP46" s="2">
        <f>SUMIFS(Import!AP$2:AP$237,Import!$F$2:$F$237,$F46,Import!$G$2:$G$237,$G46)</f>
        <v>78.38</v>
      </c>
      <c r="AQ46" s="2">
        <f>SUMIFS(Import!AQ$2:AQ$237,Import!$F$2:$F$237,$F46,Import!$G$2:$G$237,$G46)</f>
        <v>4</v>
      </c>
      <c r="AR46" s="2" t="str">
        <f t="shared" si="25"/>
        <v>M</v>
      </c>
      <c r="AS46" s="2" t="str">
        <f t="shared" si="25"/>
        <v>BRUNEAU</v>
      </c>
      <c r="AT46" s="2" t="str">
        <f t="shared" si="25"/>
        <v>Jean-Marie</v>
      </c>
      <c r="AU46" s="2">
        <f>SUMIFS(Import!AU$2:AU$237,Import!$F$2:$F$237,$F46,Import!$G$2:$G$237,$G46)</f>
        <v>0</v>
      </c>
      <c r="AV46" s="2">
        <f>SUMIFS(Import!AV$2:AV$237,Import!$F$2:$F$237,$F46,Import!$G$2:$G$237,$G46)</f>
        <v>0</v>
      </c>
      <c r="AW46" s="2">
        <f>SUMIFS(Import!AW$2:AW$237,Import!$F$2:$F$237,$F46,Import!$G$2:$G$237,$G46)</f>
        <v>0</v>
      </c>
      <c r="AX46" s="2">
        <f>SUMIFS(Import!AX$2:AX$237,Import!$F$2:$F$237,$F46,Import!$G$2:$G$237,$G46)</f>
        <v>5</v>
      </c>
      <c r="AY46" s="2" t="str">
        <f t="shared" si="26"/>
        <v>M</v>
      </c>
      <c r="AZ46" s="2" t="str">
        <f t="shared" si="26"/>
        <v>RAMEL</v>
      </c>
      <c r="BA46" s="2" t="str">
        <f t="shared" si="26"/>
        <v>Michel</v>
      </c>
      <c r="BB46" s="2">
        <f>SUMIFS(Import!BB$2:BB$237,Import!$F$2:$F$237,$F46,Import!$G$2:$G$237,$G46)</f>
        <v>0</v>
      </c>
      <c r="BC46" s="2">
        <f>SUMIFS(Import!BC$2:BC$237,Import!$F$2:$F$237,$F46,Import!$G$2:$G$237,$G46)</f>
        <v>0</v>
      </c>
      <c r="BD46" s="2">
        <f>SUMIFS(Import!BD$2:BD$237,Import!$F$2:$F$237,$F46,Import!$G$2:$G$237,$G46)</f>
        <v>0</v>
      </c>
      <c r="BE46" s="2">
        <f>SUMIFS(Import!BE$2:BE$237,Import!$F$2:$F$237,$F46,Import!$G$2:$G$237,$G46)</f>
        <v>6</v>
      </c>
      <c r="BF46" s="2" t="str">
        <f t="shared" si="27"/>
        <v>M</v>
      </c>
      <c r="BG46" s="2" t="str">
        <f t="shared" si="27"/>
        <v>NENA</v>
      </c>
      <c r="BH46" s="2" t="str">
        <f t="shared" si="27"/>
        <v>Tauhiti</v>
      </c>
      <c r="BI46" s="2">
        <f>SUMIFS(Import!BI$2:BI$237,Import!$F$2:$F$237,$F46,Import!$G$2:$G$237,$G46)</f>
        <v>2</v>
      </c>
      <c r="BJ46" s="2">
        <f>SUMIFS(Import!BJ$2:BJ$237,Import!$F$2:$F$237,$F46,Import!$G$2:$G$237,$G46)</f>
        <v>2.9</v>
      </c>
      <c r="BK46" s="2">
        <f>SUMIFS(Import!BK$2:BK$237,Import!$F$2:$F$237,$F46,Import!$G$2:$G$237,$G46)</f>
        <v>5.41</v>
      </c>
      <c r="BL46" s="2">
        <f>SUMIFS(Import!BL$2:BL$237,Import!$F$2:$F$237,$F46,Import!$G$2:$G$237,$G46)</f>
        <v>7</v>
      </c>
      <c r="BM46" s="2" t="str">
        <f t="shared" si="28"/>
        <v>M</v>
      </c>
      <c r="BN46" s="2" t="str">
        <f t="shared" si="28"/>
        <v>REGURON</v>
      </c>
      <c r="BO46" s="2" t="str">
        <f t="shared" si="28"/>
        <v>Karl</v>
      </c>
      <c r="BP46" s="2">
        <f>SUMIFS(Import!BP$2:BP$237,Import!$F$2:$F$237,$F46,Import!$G$2:$G$237,$G46)</f>
        <v>0</v>
      </c>
      <c r="BQ46" s="2">
        <f>SUMIFS(Import!BQ$2:BQ$237,Import!$F$2:$F$237,$F46,Import!$G$2:$G$237,$G46)</f>
        <v>0</v>
      </c>
      <c r="BR46" s="2">
        <f>SUMIFS(Import!BR$2:BR$237,Import!$F$2:$F$237,$F46,Import!$G$2:$G$237,$G46)</f>
        <v>0</v>
      </c>
      <c r="BS46" s="2">
        <f>SUMIFS(Import!BS$2:BS$237,Import!$F$2:$F$237,$F46,Import!$G$2:$G$237,$G46)</f>
        <v>8</v>
      </c>
      <c r="BT46" s="2" t="str">
        <f t="shared" si="29"/>
        <v>M</v>
      </c>
      <c r="BU46" s="2" t="str">
        <f t="shared" si="29"/>
        <v>TUHEIAVA</v>
      </c>
      <c r="BV46" s="2" t="str">
        <f t="shared" si="29"/>
        <v>Richard, Ariihau</v>
      </c>
      <c r="BW46" s="2">
        <f>SUMIFS(Import!BW$2:BW$237,Import!$F$2:$F$237,$F46,Import!$G$2:$G$237,$G46)</f>
        <v>1</v>
      </c>
      <c r="BX46" s="2">
        <f>SUMIFS(Import!BX$2:BX$237,Import!$F$2:$F$237,$F46,Import!$G$2:$G$237,$G46)</f>
        <v>1.45</v>
      </c>
      <c r="BY46" s="2">
        <f>SUMIFS(Import!BY$2:BY$237,Import!$F$2:$F$237,$F46,Import!$G$2:$G$237,$G46)</f>
        <v>2.7</v>
      </c>
      <c r="BZ46" s="2">
        <f>SUMIFS(Import!BZ$2:BZ$237,Import!$F$2:$F$237,$F46,Import!$G$2:$G$237,$G46)</f>
        <v>0</v>
      </c>
      <c r="CA46" s="2">
        <f t="shared" si="30"/>
        <v>0</v>
      </c>
      <c r="CB46" s="2">
        <f t="shared" si="30"/>
        <v>0</v>
      </c>
      <c r="CC46" s="2">
        <f t="shared" si="30"/>
        <v>0</v>
      </c>
      <c r="CD46" s="2">
        <f>SUMIFS(Import!CD$2:CD$237,Import!$F$2:$F$237,$F46,Import!$G$2:$G$237,$G46)</f>
        <v>0</v>
      </c>
      <c r="CE46" s="2">
        <f>SUMIFS(Import!CE$2:CE$237,Import!$F$2:$F$237,$F46,Import!$G$2:$G$237,$G46)</f>
        <v>0</v>
      </c>
      <c r="CF46" s="2">
        <f>SUMIFS(Import!CF$2:CF$237,Import!$F$2:$F$237,$F46,Import!$G$2:$G$237,$G46)</f>
        <v>0</v>
      </c>
      <c r="CG46" s="2">
        <f>SUMIFS(Import!CG$2:CG$237,Import!$F$2:$F$237,$F46,Import!$G$2:$G$237,$G46)</f>
        <v>0</v>
      </c>
      <c r="CH46" s="2">
        <f t="shared" si="31"/>
        <v>0</v>
      </c>
      <c r="CI46" s="2">
        <f t="shared" si="31"/>
        <v>0</v>
      </c>
      <c r="CJ46" s="2">
        <f t="shared" si="31"/>
        <v>0</v>
      </c>
      <c r="CK46" s="2">
        <f>SUMIFS(Import!CK$2:CK$237,Import!$F$2:$F$237,$F46,Import!$G$2:$G$237,$G46)</f>
        <v>0</v>
      </c>
      <c r="CL46" s="2">
        <f>SUMIFS(Import!CL$2:CL$237,Import!$F$2:$F$237,$F46,Import!$G$2:$G$237,$G46)</f>
        <v>0</v>
      </c>
      <c r="CM46" s="2">
        <f>SUMIFS(Import!CM$2:CM$237,Import!$F$2:$F$237,$F46,Import!$G$2:$G$237,$G46)</f>
        <v>0</v>
      </c>
      <c r="CN46" s="2">
        <f>SUMIFS(Import!CN$2:CN$237,Import!$F$2:$F$237,$F46,Import!$G$2:$G$237,$G46)</f>
        <v>0</v>
      </c>
      <c r="CO46" s="3">
        <f t="shared" si="32"/>
        <v>0</v>
      </c>
      <c r="CP46" s="3">
        <f t="shared" si="32"/>
        <v>0</v>
      </c>
      <c r="CQ46" s="3">
        <f t="shared" si="32"/>
        <v>0</v>
      </c>
      <c r="CR46" s="2">
        <f>SUMIFS(Import!CR$2:CR$237,Import!$F$2:$F$237,$F46,Import!$G$2:$G$237,$G46)</f>
        <v>0</v>
      </c>
      <c r="CS46" s="2">
        <f>SUMIFS(Import!CS$2:CS$237,Import!$F$2:$F$237,$F46,Import!$G$2:$G$237,$G46)</f>
        <v>0</v>
      </c>
      <c r="CT46" s="2">
        <f>SUMIFS(Import!CT$2:CT$237,Import!$F$2:$F$237,$F46,Import!$G$2:$G$237,$G46)</f>
        <v>0</v>
      </c>
    </row>
    <row r="47" spans="1:98">
      <c r="A47" s="2" t="s">
        <v>38</v>
      </c>
      <c r="B47" s="2" t="s">
        <v>39</v>
      </c>
      <c r="C47" s="2">
        <v>2</v>
      </c>
      <c r="D47" s="2" t="s">
        <v>53</v>
      </c>
      <c r="E47" s="2">
        <v>22</v>
      </c>
      <c r="F47" s="2" t="s">
        <v>54</v>
      </c>
      <c r="G47" s="2">
        <v>1</v>
      </c>
      <c r="H47" s="2">
        <f>IF(SUMIFS(Import!H$2:H$237,Import!$F$2:$F$237,$F47,Import!$G$2:$G$237,$G47)=0,Data_T1!$H47,SUMIFS(Import!H$2:H$237,Import!$F$2:$F$237,$F47,Import!$G$2:$G$237,$G47))</f>
        <v>991</v>
      </c>
      <c r="I47" s="2">
        <f>SUMIFS(Import!I$2:I$237,Import!$F$2:$F$237,$F47,Import!$G$2:$G$237,$G47)</f>
        <v>563</v>
      </c>
      <c r="J47" s="2">
        <f>SUMIFS(Import!J$2:J$237,Import!$F$2:$F$237,$F47,Import!$G$2:$G$237,$G47)</f>
        <v>56.81</v>
      </c>
      <c r="K47" s="2">
        <f>SUMIFS(Import!K$2:K$237,Import!$F$2:$F$237,$F47,Import!$G$2:$G$237,$G47)</f>
        <v>428</v>
      </c>
      <c r="L47" s="2">
        <f>SUMIFS(Import!L$2:L$237,Import!$F$2:$F$237,$F47,Import!$G$2:$G$237,$G47)</f>
        <v>43.19</v>
      </c>
      <c r="M47" s="2">
        <f>SUMIFS(Import!M$2:M$237,Import!$F$2:$F$237,$F47,Import!$G$2:$G$237,$G47)</f>
        <v>0</v>
      </c>
      <c r="N47" s="2">
        <f>SUMIFS(Import!N$2:N$237,Import!$F$2:$F$237,$F47,Import!$G$2:$G$237,$G47)</f>
        <v>0</v>
      </c>
      <c r="O47" s="2">
        <f>SUMIFS(Import!O$2:O$237,Import!$F$2:$F$237,$F47,Import!$G$2:$G$237,$G47)</f>
        <v>0</v>
      </c>
      <c r="P47" s="2">
        <f>SUMIFS(Import!P$2:P$237,Import!$F$2:$F$237,$F47,Import!$G$2:$G$237,$G47)</f>
        <v>9</v>
      </c>
      <c r="Q47" s="2">
        <f>SUMIFS(Import!Q$2:Q$237,Import!$F$2:$F$237,$F47,Import!$G$2:$G$237,$G47)</f>
        <v>0.91</v>
      </c>
      <c r="R47" s="2">
        <f>SUMIFS(Import!R$2:R$237,Import!$F$2:$F$237,$F47,Import!$G$2:$G$237,$G47)</f>
        <v>2.1</v>
      </c>
      <c r="S47" s="2">
        <f>SUMIFS(Import!S$2:S$237,Import!$F$2:$F$237,$F47,Import!$G$2:$G$237,$G47)</f>
        <v>419</v>
      </c>
      <c r="T47" s="2">
        <f>SUMIFS(Import!T$2:T$237,Import!$F$2:$F$237,$F47,Import!$G$2:$G$237,$G47)</f>
        <v>42.28</v>
      </c>
      <c r="U47" s="2">
        <f>SUMIFS(Import!U$2:U$237,Import!$F$2:$F$237,$F47,Import!$G$2:$G$237,$G47)</f>
        <v>97.9</v>
      </c>
      <c r="V47" s="2">
        <f>SUMIFS(Import!V$2:V$237,Import!$F$2:$F$237,$F47,Import!$G$2:$G$237,$G47)</f>
        <v>1</v>
      </c>
      <c r="W47" s="2" t="str">
        <f t="shared" si="22"/>
        <v>F</v>
      </c>
      <c r="X47" s="2" t="str">
        <f t="shared" si="22"/>
        <v>IRITI</v>
      </c>
      <c r="Y47" s="2" t="str">
        <f t="shared" si="22"/>
        <v>Teura</v>
      </c>
      <c r="Z47" s="2">
        <f>SUMIFS(Import!Z$2:Z$237,Import!$F$2:$F$237,$F47,Import!$G$2:$G$237,$G47)</f>
        <v>82</v>
      </c>
      <c r="AA47" s="2">
        <f>SUMIFS(Import!AA$2:AA$237,Import!$F$2:$F$237,$F47,Import!$G$2:$G$237,$G47)</f>
        <v>8.27</v>
      </c>
      <c r="AB47" s="2">
        <f>SUMIFS(Import!AB$2:AB$237,Import!$F$2:$F$237,$F47,Import!$G$2:$G$237,$G47)</f>
        <v>19.57</v>
      </c>
      <c r="AC47" s="2">
        <f>SUMIFS(Import!AC$2:AC$237,Import!$F$2:$F$237,$F47,Import!$G$2:$G$237,$G47)</f>
        <v>2</v>
      </c>
      <c r="AD47" s="2" t="str">
        <f t="shared" si="23"/>
        <v>F</v>
      </c>
      <c r="AE47" s="2" t="str">
        <f t="shared" si="23"/>
        <v>GRANDIN</v>
      </c>
      <c r="AF47" s="2" t="str">
        <f t="shared" si="23"/>
        <v>Maire</v>
      </c>
      <c r="AG47" s="2">
        <f>SUMIFS(Import!AG$2:AG$237,Import!$F$2:$F$237,$F47,Import!$G$2:$G$237,$G47)</f>
        <v>1</v>
      </c>
      <c r="AH47" s="2">
        <f>SUMIFS(Import!AH$2:AH$237,Import!$F$2:$F$237,$F47,Import!$G$2:$G$237,$G47)</f>
        <v>0.1</v>
      </c>
      <c r="AI47" s="2">
        <f>SUMIFS(Import!AI$2:AI$237,Import!$F$2:$F$237,$F47,Import!$G$2:$G$237,$G47)</f>
        <v>0.24</v>
      </c>
      <c r="AJ47" s="2">
        <f>SUMIFS(Import!AJ$2:AJ$237,Import!$F$2:$F$237,$F47,Import!$G$2:$G$237,$G47)</f>
        <v>3</v>
      </c>
      <c r="AK47" s="2" t="str">
        <f t="shared" si="24"/>
        <v>F</v>
      </c>
      <c r="AL47" s="2" t="str">
        <f t="shared" si="24"/>
        <v>SANQUER</v>
      </c>
      <c r="AM47" s="2" t="str">
        <f t="shared" si="24"/>
        <v>Nicole</v>
      </c>
      <c r="AN47" s="2">
        <f>SUMIFS(Import!AN$2:AN$237,Import!$F$2:$F$237,$F47,Import!$G$2:$G$237,$G47)</f>
        <v>198</v>
      </c>
      <c r="AO47" s="2">
        <f>SUMIFS(Import!AO$2:AO$237,Import!$F$2:$F$237,$F47,Import!$G$2:$G$237,$G47)</f>
        <v>19.98</v>
      </c>
      <c r="AP47" s="2">
        <f>SUMIFS(Import!AP$2:AP$237,Import!$F$2:$F$237,$F47,Import!$G$2:$G$237,$G47)</f>
        <v>47.26</v>
      </c>
      <c r="AQ47" s="2">
        <f>SUMIFS(Import!AQ$2:AQ$237,Import!$F$2:$F$237,$F47,Import!$G$2:$G$237,$G47)</f>
        <v>4</v>
      </c>
      <c r="AR47" s="2" t="str">
        <f t="shared" si="25"/>
        <v>F</v>
      </c>
      <c r="AS47" s="2" t="str">
        <f t="shared" si="25"/>
        <v>EBB ÉPSE CROSS</v>
      </c>
      <c r="AT47" s="2" t="str">
        <f t="shared" si="25"/>
        <v>Valentina, Hina Dite Tina</v>
      </c>
      <c r="AU47" s="2">
        <f>SUMIFS(Import!AU$2:AU$237,Import!$F$2:$F$237,$F47,Import!$G$2:$G$237,$G47)</f>
        <v>108</v>
      </c>
      <c r="AV47" s="2">
        <f>SUMIFS(Import!AV$2:AV$237,Import!$F$2:$F$237,$F47,Import!$G$2:$G$237,$G47)</f>
        <v>10.9</v>
      </c>
      <c r="AW47" s="2">
        <f>SUMIFS(Import!AW$2:AW$237,Import!$F$2:$F$237,$F47,Import!$G$2:$G$237,$G47)</f>
        <v>25.78</v>
      </c>
      <c r="AX47" s="2">
        <f>SUMIFS(Import!AX$2:AX$237,Import!$F$2:$F$237,$F47,Import!$G$2:$G$237,$G47)</f>
        <v>5</v>
      </c>
      <c r="AY47" s="2" t="str">
        <f t="shared" si="26"/>
        <v>F</v>
      </c>
      <c r="AZ47" s="2" t="str">
        <f t="shared" si="26"/>
        <v>DUBIEF</v>
      </c>
      <c r="BA47" s="2" t="str">
        <f t="shared" si="26"/>
        <v>Miri</v>
      </c>
      <c r="BB47" s="2">
        <f>SUMIFS(Import!BB$2:BB$237,Import!$F$2:$F$237,$F47,Import!$G$2:$G$237,$G47)</f>
        <v>2</v>
      </c>
      <c r="BC47" s="2">
        <f>SUMIFS(Import!BC$2:BC$237,Import!$F$2:$F$237,$F47,Import!$G$2:$G$237,$G47)</f>
        <v>0.2</v>
      </c>
      <c r="BD47" s="2">
        <f>SUMIFS(Import!BD$2:BD$237,Import!$F$2:$F$237,$F47,Import!$G$2:$G$237,$G47)</f>
        <v>0.48</v>
      </c>
      <c r="BE47" s="2">
        <f>SUMIFS(Import!BE$2:BE$237,Import!$F$2:$F$237,$F47,Import!$G$2:$G$237,$G47)</f>
        <v>6</v>
      </c>
      <c r="BF47" s="2" t="str">
        <f t="shared" si="27"/>
        <v>M</v>
      </c>
      <c r="BG47" s="2" t="str">
        <f t="shared" si="27"/>
        <v>TEFAAROA</v>
      </c>
      <c r="BH47" s="2" t="str">
        <f t="shared" si="27"/>
        <v>Tom</v>
      </c>
      <c r="BI47" s="2">
        <f>SUMIFS(Import!BI$2:BI$237,Import!$F$2:$F$237,$F47,Import!$G$2:$G$237,$G47)</f>
        <v>0</v>
      </c>
      <c r="BJ47" s="2">
        <f>SUMIFS(Import!BJ$2:BJ$237,Import!$F$2:$F$237,$F47,Import!$G$2:$G$237,$G47)</f>
        <v>0</v>
      </c>
      <c r="BK47" s="2">
        <f>SUMIFS(Import!BK$2:BK$237,Import!$F$2:$F$237,$F47,Import!$G$2:$G$237,$G47)</f>
        <v>0</v>
      </c>
      <c r="BL47" s="2">
        <f>SUMIFS(Import!BL$2:BL$237,Import!$F$2:$F$237,$F47,Import!$G$2:$G$237,$G47)</f>
        <v>7</v>
      </c>
      <c r="BM47" s="2" t="str">
        <f t="shared" si="28"/>
        <v>M</v>
      </c>
      <c r="BN47" s="2" t="str">
        <f t="shared" si="28"/>
        <v>TAPUTU</v>
      </c>
      <c r="BO47" s="2" t="str">
        <f t="shared" si="28"/>
        <v>Faana</v>
      </c>
      <c r="BP47" s="2">
        <f>SUMIFS(Import!BP$2:BP$237,Import!$F$2:$F$237,$F47,Import!$G$2:$G$237,$G47)</f>
        <v>22</v>
      </c>
      <c r="BQ47" s="2">
        <f>SUMIFS(Import!BQ$2:BQ$237,Import!$F$2:$F$237,$F47,Import!$G$2:$G$237,$G47)</f>
        <v>2.2200000000000002</v>
      </c>
      <c r="BR47" s="2">
        <f>SUMIFS(Import!BR$2:BR$237,Import!$F$2:$F$237,$F47,Import!$G$2:$G$237,$G47)</f>
        <v>5.25</v>
      </c>
      <c r="BS47" s="2">
        <f>SUMIFS(Import!BS$2:BS$237,Import!$F$2:$F$237,$F47,Import!$G$2:$G$237,$G47)</f>
        <v>8</v>
      </c>
      <c r="BT47" s="2" t="str">
        <f t="shared" si="29"/>
        <v>M</v>
      </c>
      <c r="BU47" s="2" t="str">
        <f t="shared" si="29"/>
        <v>SALMON</v>
      </c>
      <c r="BV47" s="2" t="str">
        <f t="shared" si="29"/>
        <v>Tati</v>
      </c>
      <c r="BW47" s="2">
        <f>SUMIFS(Import!BW$2:BW$237,Import!$F$2:$F$237,$F47,Import!$G$2:$G$237,$G47)</f>
        <v>3</v>
      </c>
      <c r="BX47" s="2">
        <f>SUMIFS(Import!BX$2:BX$237,Import!$F$2:$F$237,$F47,Import!$G$2:$G$237,$G47)</f>
        <v>0.3</v>
      </c>
      <c r="BY47" s="2">
        <f>SUMIFS(Import!BY$2:BY$237,Import!$F$2:$F$237,$F47,Import!$G$2:$G$237,$G47)</f>
        <v>0.72</v>
      </c>
      <c r="BZ47" s="2">
        <f>SUMIFS(Import!BZ$2:BZ$237,Import!$F$2:$F$237,$F47,Import!$G$2:$G$237,$G47)</f>
        <v>9</v>
      </c>
      <c r="CA47" s="2" t="str">
        <f t="shared" si="30"/>
        <v>F</v>
      </c>
      <c r="CB47" s="2" t="str">
        <f t="shared" si="30"/>
        <v>TERIITAHI</v>
      </c>
      <c r="CC47" s="2" t="str">
        <f t="shared" si="30"/>
        <v>Tepuaraurii</v>
      </c>
      <c r="CD47" s="2">
        <f>SUMIFS(Import!CD$2:CD$237,Import!$F$2:$F$237,$F47,Import!$G$2:$G$237,$G47)</f>
        <v>3</v>
      </c>
      <c r="CE47" s="2">
        <f>SUMIFS(Import!CE$2:CE$237,Import!$F$2:$F$237,$F47,Import!$G$2:$G$237,$G47)</f>
        <v>0.3</v>
      </c>
      <c r="CF47" s="2">
        <f>SUMIFS(Import!CF$2:CF$237,Import!$F$2:$F$237,$F47,Import!$G$2:$G$237,$G47)</f>
        <v>0.72</v>
      </c>
      <c r="CG47" s="2">
        <f>SUMIFS(Import!CG$2:CG$237,Import!$F$2:$F$237,$F47,Import!$G$2:$G$237,$G47)</f>
        <v>10</v>
      </c>
      <c r="CH47" s="2" t="str">
        <f t="shared" si="31"/>
        <v>M</v>
      </c>
      <c r="CI47" s="2" t="str">
        <f t="shared" si="31"/>
        <v>CONROY</v>
      </c>
      <c r="CJ47" s="2" t="str">
        <f t="shared" si="31"/>
        <v>Yves</v>
      </c>
      <c r="CK47" s="2">
        <f>SUMIFS(Import!CK$2:CK$237,Import!$F$2:$F$237,$F47,Import!$G$2:$G$237,$G47)</f>
        <v>0</v>
      </c>
      <c r="CL47" s="2">
        <f>SUMIFS(Import!CL$2:CL$237,Import!$F$2:$F$237,$F47,Import!$G$2:$G$237,$G47)</f>
        <v>0</v>
      </c>
      <c r="CM47" s="2">
        <f>SUMIFS(Import!CM$2:CM$237,Import!$F$2:$F$237,$F47,Import!$G$2:$G$237,$G47)</f>
        <v>0</v>
      </c>
      <c r="CN47" s="2">
        <f>SUMIFS(Import!CN$2:CN$237,Import!$F$2:$F$237,$F47,Import!$G$2:$G$237,$G47)</f>
        <v>11</v>
      </c>
      <c r="CO47" s="3" t="str">
        <f t="shared" si="32"/>
        <v>M</v>
      </c>
      <c r="CP47" s="3" t="str">
        <f t="shared" si="32"/>
        <v>PIQUE</v>
      </c>
      <c r="CQ47" s="3" t="str">
        <f t="shared" si="32"/>
        <v>Pascal</v>
      </c>
      <c r="CR47" s="2">
        <f>SUMIFS(Import!CR$2:CR$237,Import!$F$2:$F$237,$F47,Import!$G$2:$G$237,$G47)</f>
        <v>0</v>
      </c>
      <c r="CS47" s="2">
        <f>SUMIFS(Import!CS$2:CS$237,Import!$F$2:$F$237,$F47,Import!$G$2:$G$237,$G47)</f>
        <v>0</v>
      </c>
      <c r="CT47" s="2">
        <f>SUMIFS(Import!CT$2:CT$237,Import!$F$2:$F$237,$F47,Import!$G$2:$G$237,$G47)</f>
        <v>0</v>
      </c>
    </row>
    <row r="48" spans="1:98">
      <c r="A48" s="2" t="s">
        <v>38</v>
      </c>
      <c r="B48" s="2" t="s">
        <v>39</v>
      </c>
      <c r="C48" s="2">
        <v>2</v>
      </c>
      <c r="D48" s="2" t="s">
        <v>53</v>
      </c>
      <c r="E48" s="2">
        <v>22</v>
      </c>
      <c r="F48" s="2" t="s">
        <v>54</v>
      </c>
      <c r="G48" s="2">
        <v>2</v>
      </c>
      <c r="H48" s="2">
        <f>IF(SUMIFS(Import!H$2:H$237,Import!$F$2:$F$237,$F48,Import!$G$2:$G$237,$G48)=0,Data_T1!$H48,SUMIFS(Import!H$2:H$237,Import!$F$2:$F$237,$F48,Import!$G$2:$G$237,$G48))</f>
        <v>762</v>
      </c>
      <c r="I48" s="2">
        <f>SUMIFS(Import!I$2:I$237,Import!$F$2:$F$237,$F48,Import!$G$2:$G$237,$G48)</f>
        <v>491</v>
      </c>
      <c r="J48" s="2">
        <f>SUMIFS(Import!J$2:J$237,Import!$F$2:$F$237,$F48,Import!$G$2:$G$237,$G48)</f>
        <v>64.44</v>
      </c>
      <c r="K48" s="2">
        <f>SUMIFS(Import!K$2:K$237,Import!$F$2:$F$237,$F48,Import!$G$2:$G$237,$G48)</f>
        <v>271</v>
      </c>
      <c r="L48" s="2">
        <f>SUMIFS(Import!L$2:L$237,Import!$F$2:$F$237,$F48,Import!$G$2:$G$237,$G48)</f>
        <v>35.56</v>
      </c>
      <c r="M48" s="2">
        <f>SUMIFS(Import!M$2:M$237,Import!$F$2:$F$237,$F48,Import!$G$2:$G$237,$G48)</f>
        <v>0</v>
      </c>
      <c r="N48" s="2">
        <f>SUMIFS(Import!N$2:N$237,Import!$F$2:$F$237,$F48,Import!$G$2:$G$237,$G48)</f>
        <v>0</v>
      </c>
      <c r="O48" s="2">
        <f>SUMIFS(Import!O$2:O$237,Import!$F$2:$F$237,$F48,Import!$G$2:$G$237,$G48)</f>
        <v>0</v>
      </c>
      <c r="P48" s="2">
        <f>SUMIFS(Import!P$2:P$237,Import!$F$2:$F$237,$F48,Import!$G$2:$G$237,$G48)</f>
        <v>8</v>
      </c>
      <c r="Q48" s="2">
        <f>SUMIFS(Import!Q$2:Q$237,Import!$F$2:$F$237,$F48,Import!$G$2:$G$237,$G48)</f>
        <v>1.05</v>
      </c>
      <c r="R48" s="2">
        <f>SUMIFS(Import!R$2:R$237,Import!$F$2:$F$237,$F48,Import!$G$2:$G$237,$G48)</f>
        <v>2.95</v>
      </c>
      <c r="S48" s="2">
        <f>SUMIFS(Import!S$2:S$237,Import!$F$2:$F$237,$F48,Import!$G$2:$G$237,$G48)</f>
        <v>263</v>
      </c>
      <c r="T48" s="2">
        <f>SUMIFS(Import!T$2:T$237,Import!$F$2:$F$237,$F48,Import!$G$2:$G$237,$G48)</f>
        <v>34.51</v>
      </c>
      <c r="U48" s="2">
        <f>SUMIFS(Import!U$2:U$237,Import!$F$2:$F$237,$F48,Import!$G$2:$G$237,$G48)</f>
        <v>97.05</v>
      </c>
      <c r="V48" s="2">
        <f>SUMIFS(Import!V$2:V$237,Import!$F$2:$F$237,$F48,Import!$G$2:$G$237,$G48)</f>
        <v>1</v>
      </c>
      <c r="W48" s="2" t="str">
        <f t="shared" si="22"/>
        <v>F</v>
      </c>
      <c r="X48" s="2" t="str">
        <f t="shared" si="22"/>
        <v>IRITI</v>
      </c>
      <c r="Y48" s="2" t="str">
        <f t="shared" si="22"/>
        <v>Teura</v>
      </c>
      <c r="Z48" s="2">
        <f>SUMIFS(Import!Z$2:Z$237,Import!$F$2:$F$237,$F48,Import!$G$2:$G$237,$G48)</f>
        <v>42</v>
      </c>
      <c r="AA48" s="2">
        <f>SUMIFS(Import!AA$2:AA$237,Import!$F$2:$F$237,$F48,Import!$G$2:$G$237,$G48)</f>
        <v>5.51</v>
      </c>
      <c r="AB48" s="2">
        <f>SUMIFS(Import!AB$2:AB$237,Import!$F$2:$F$237,$F48,Import!$G$2:$G$237,$G48)</f>
        <v>15.97</v>
      </c>
      <c r="AC48" s="2">
        <f>SUMIFS(Import!AC$2:AC$237,Import!$F$2:$F$237,$F48,Import!$G$2:$G$237,$G48)</f>
        <v>2</v>
      </c>
      <c r="AD48" s="2" t="str">
        <f t="shared" si="23"/>
        <v>F</v>
      </c>
      <c r="AE48" s="2" t="str">
        <f t="shared" si="23"/>
        <v>GRANDIN</v>
      </c>
      <c r="AF48" s="2" t="str">
        <f t="shared" si="23"/>
        <v>Maire</v>
      </c>
      <c r="AG48" s="2">
        <f>SUMIFS(Import!AG$2:AG$237,Import!$F$2:$F$237,$F48,Import!$G$2:$G$237,$G48)</f>
        <v>0</v>
      </c>
      <c r="AH48" s="2">
        <f>SUMIFS(Import!AH$2:AH$237,Import!$F$2:$F$237,$F48,Import!$G$2:$G$237,$G48)</f>
        <v>0</v>
      </c>
      <c r="AI48" s="2">
        <f>SUMIFS(Import!AI$2:AI$237,Import!$F$2:$F$237,$F48,Import!$G$2:$G$237,$G48)</f>
        <v>0</v>
      </c>
      <c r="AJ48" s="2">
        <f>SUMIFS(Import!AJ$2:AJ$237,Import!$F$2:$F$237,$F48,Import!$G$2:$G$237,$G48)</f>
        <v>3</v>
      </c>
      <c r="AK48" s="2" t="str">
        <f t="shared" si="24"/>
        <v>F</v>
      </c>
      <c r="AL48" s="2" t="str">
        <f t="shared" si="24"/>
        <v>SANQUER</v>
      </c>
      <c r="AM48" s="2" t="str">
        <f t="shared" si="24"/>
        <v>Nicole</v>
      </c>
      <c r="AN48" s="2">
        <f>SUMIFS(Import!AN$2:AN$237,Import!$F$2:$F$237,$F48,Import!$G$2:$G$237,$G48)</f>
        <v>152</v>
      </c>
      <c r="AO48" s="2">
        <f>SUMIFS(Import!AO$2:AO$237,Import!$F$2:$F$237,$F48,Import!$G$2:$G$237,$G48)</f>
        <v>19.95</v>
      </c>
      <c r="AP48" s="2">
        <f>SUMIFS(Import!AP$2:AP$237,Import!$F$2:$F$237,$F48,Import!$G$2:$G$237,$G48)</f>
        <v>57.79</v>
      </c>
      <c r="AQ48" s="2">
        <f>SUMIFS(Import!AQ$2:AQ$237,Import!$F$2:$F$237,$F48,Import!$G$2:$G$237,$G48)</f>
        <v>4</v>
      </c>
      <c r="AR48" s="2" t="str">
        <f t="shared" si="25"/>
        <v>F</v>
      </c>
      <c r="AS48" s="2" t="str">
        <f t="shared" si="25"/>
        <v>EBB ÉPSE CROSS</v>
      </c>
      <c r="AT48" s="2" t="str">
        <f t="shared" si="25"/>
        <v>Valentina, Hina Dite Tina</v>
      </c>
      <c r="AU48" s="2">
        <f>SUMIFS(Import!AU$2:AU$237,Import!$F$2:$F$237,$F48,Import!$G$2:$G$237,$G48)</f>
        <v>50</v>
      </c>
      <c r="AV48" s="2">
        <f>SUMIFS(Import!AV$2:AV$237,Import!$F$2:$F$237,$F48,Import!$G$2:$G$237,$G48)</f>
        <v>6.56</v>
      </c>
      <c r="AW48" s="2">
        <f>SUMIFS(Import!AW$2:AW$237,Import!$F$2:$F$237,$F48,Import!$G$2:$G$237,$G48)</f>
        <v>19.010000000000002</v>
      </c>
      <c r="AX48" s="2">
        <f>SUMIFS(Import!AX$2:AX$237,Import!$F$2:$F$237,$F48,Import!$G$2:$G$237,$G48)</f>
        <v>5</v>
      </c>
      <c r="AY48" s="2" t="str">
        <f t="shared" si="26"/>
        <v>F</v>
      </c>
      <c r="AZ48" s="2" t="str">
        <f t="shared" si="26"/>
        <v>DUBIEF</v>
      </c>
      <c r="BA48" s="2" t="str">
        <f t="shared" si="26"/>
        <v>Miri</v>
      </c>
      <c r="BB48" s="2">
        <f>SUMIFS(Import!BB$2:BB$237,Import!$F$2:$F$237,$F48,Import!$G$2:$G$237,$G48)</f>
        <v>2</v>
      </c>
      <c r="BC48" s="2">
        <f>SUMIFS(Import!BC$2:BC$237,Import!$F$2:$F$237,$F48,Import!$G$2:$G$237,$G48)</f>
        <v>0.26</v>
      </c>
      <c r="BD48" s="2">
        <f>SUMIFS(Import!BD$2:BD$237,Import!$F$2:$F$237,$F48,Import!$G$2:$G$237,$G48)</f>
        <v>0.76</v>
      </c>
      <c r="BE48" s="2">
        <f>SUMIFS(Import!BE$2:BE$237,Import!$F$2:$F$237,$F48,Import!$G$2:$G$237,$G48)</f>
        <v>6</v>
      </c>
      <c r="BF48" s="2" t="str">
        <f t="shared" si="27"/>
        <v>M</v>
      </c>
      <c r="BG48" s="2" t="str">
        <f t="shared" si="27"/>
        <v>TEFAAROA</v>
      </c>
      <c r="BH48" s="2" t="str">
        <f t="shared" si="27"/>
        <v>Tom</v>
      </c>
      <c r="BI48" s="2">
        <f>SUMIFS(Import!BI$2:BI$237,Import!$F$2:$F$237,$F48,Import!$G$2:$G$237,$G48)</f>
        <v>0</v>
      </c>
      <c r="BJ48" s="2">
        <f>SUMIFS(Import!BJ$2:BJ$237,Import!$F$2:$F$237,$F48,Import!$G$2:$G$237,$G48)</f>
        <v>0</v>
      </c>
      <c r="BK48" s="2">
        <f>SUMIFS(Import!BK$2:BK$237,Import!$F$2:$F$237,$F48,Import!$G$2:$G$237,$G48)</f>
        <v>0</v>
      </c>
      <c r="BL48" s="2">
        <f>SUMIFS(Import!BL$2:BL$237,Import!$F$2:$F$237,$F48,Import!$G$2:$G$237,$G48)</f>
        <v>7</v>
      </c>
      <c r="BM48" s="2" t="str">
        <f t="shared" si="28"/>
        <v>M</v>
      </c>
      <c r="BN48" s="2" t="str">
        <f t="shared" si="28"/>
        <v>TAPUTU</v>
      </c>
      <c r="BO48" s="2" t="str">
        <f t="shared" si="28"/>
        <v>Faana</v>
      </c>
      <c r="BP48" s="2">
        <f>SUMIFS(Import!BP$2:BP$237,Import!$F$2:$F$237,$F48,Import!$G$2:$G$237,$G48)</f>
        <v>7</v>
      </c>
      <c r="BQ48" s="2">
        <f>SUMIFS(Import!BQ$2:BQ$237,Import!$F$2:$F$237,$F48,Import!$G$2:$G$237,$G48)</f>
        <v>0.92</v>
      </c>
      <c r="BR48" s="2">
        <f>SUMIFS(Import!BR$2:BR$237,Import!$F$2:$F$237,$F48,Import!$G$2:$G$237,$G48)</f>
        <v>2.66</v>
      </c>
      <c r="BS48" s="2">
        <f>SUMIFS(Import!BS$2:BS$237,Import!$F$2:$F$237,$F48,Import!$G$2:$G$237,$G48)</f>
        <v>8</v>
      </c>
      <c r="BT48" s="2" t="str">
        <f t="shared" si="29"/>
        <v>M</v>
      </c>
      <c r="BU48" s="2" t="str">
        <f t="shared" si="29"/>
        <v>SALMON</v>
      </c>
      <c r="BV48" s="2" t="str">
        <f t="shared" si="29"/>
        <v>Tati</v>
      </c>
      <c r="BW48" s="2">
        <f>SUMIFS(Import!BW$2:BW$237,Import!$F$2:$F$237,$F48,Import!$G$2:$G$237,$G48)</f>
        <v>3</v>
      </c>
      <c r="BX48" s="2">
        <f>SUMIFS(Import!BX$2:BX$237,Import!$F$2:$F$237,$F48,Import!$G$2:$G$237,$G48)</f>
        <v>0.39</v>
      </c>
      <c r="BY48" s="2">
        <f>SUMIFS(Import!BY$2:BY$237,Import!$F$2:$F$237,$F48,Import!$G$2:$G$237,$G48)</f>
        <v>1.1399999999999999</v>
      </c>
      <c r="BZ48" s="2">
        <f>SUMIFS(Import!BZ$2:BZ$237,Import!$F$2:$F$237,$F48,Import!$G$2:$G$237,$G48)</f>
        <v>9</v>
      </c>
      <c r="CA48" s="2" t="str">
        <f t="shared" si="30"/>
        <v>F</v>
      </c>
      <c r="CB48" s="2" t="str">
        <f t="shared" si="30"/>
        <v>TERIITAHI</v>
      </c>
      <c r="CC48" s="2" t="str">
        <f t="shared" si="30"/>
        <v>Tepuaraurii</v>
      </c>
      <c r="CD48" s="2">
        <f>SUMIFS(Import!CD$2:CD$237,Import!$F$2:$F$237,$F48,Import!$G$2:$G$237,$G48)</f>
        <v>5</v>
      </c>
      <c r="CE48" s="2">
        <f>SUMIFS(Import!CE$2:CE$237,Import!$F$2:$F$237,$F48,Import!$G$2:$G$237,$G48)</f>
        <v>0.66</v>
      </c>
      <c r="CF48" s="2">
        <f>SUMIFS(Import!CF$2:CF$237,Import!$F$2:$F$237,$F48,Import!$G$2:$G$237,$G48)</f>
        <v>1.9</v>
      </c>
      <c r="CG48" s="2">
        <f>SUMIFS(Import!CG$2:CG$237,Import!$F$2:$F$237,$F48,Import!$G$2:$G$237,$G48)</f>
        <v>10</v>
      </c>
      <c r="CH48" s="2" t="str">
        <f t="shared" si="31"/>
        <v>M</v>
      </c>
      <c r="CI48" s="2" t="str">
        <f t="shared" si="31"/>
        <v>CONROY</v>
      </c>
      <c r="CJ48" s="2" t="str">
        <f t="shared" si="31"/>
        <v>Yves</v>
      </c>
      <c r="CK48" s="2">
        <f>SUMIFS(Import!CK$2:CK$237,Import!$F$2:$F$237,$F48,Import!$G$2:$G$237,$G48)</f>
        <v>1</v>
      </c>
      <c r="CL48" s="2">
        <f>SUMIFS(Import!CL$2:CL$237,Import!$F$2:$F$237,$F48,Import!$G$2:$G$237,$G48)</f>
        <v>0.13</v>
      </c>
      <c r="CM48" s="2">
        <f>SUMIFS(Import!CM$2:CM$237,Import!$F$2:$F$237,$F48,Import!$G$2:$G$237,$G48)</f>
        <v>0.38</v>
      </c>
      <c r="CN48" s="2">
        <f>SUMIFS(Import!CN$2:CN$237,Import!$F$2:$F$237,$F48,Import!$G$2:$G$237,$G48)</f>
        <v>11</v>
      </c>
      <c r="CO48" s="3" t="str">
        <f t="shared" si="32"/>
        <v>M</v>
      </c>
      <c r="CP48" s="3" t="str">
        <f t="shared" si="32"/>
        <v>PIQUE</v>
      </c>
      <c r="CQ48" s="3" t="str">
        <f t="shared" si="32"/>
        <v>Pascal</v>
      </c>
      <c r="CR48" s="2">
        <f>SUMIFS(Import!CR$2:CR$237,Import!$F$2:$F$237,$F48,Import!$G$2:$G$237,$G48)</f>
        <v>1</v>
      </c>
      <c r="CS48" s="2">
        <f>SUMIFS(Import!CS$2:CS$237,Import!$F$2:$F$237,$F48,Import!$G$2:$G$237,$G48)</f>
        <v>0.13</v>
      </c>
      <c r="CT48" s="2">
        <f>SUMIFS(Import!CT$2:CT$237,Import!$F$2:$F$237,$F48,Import!$G$2:$G$237,$G48)</f>
        <v>0.38</v>
      </c>
    </row>
    <row r="49" spans="1:98">
      <c r="A49" s="2" t="s">
        <v>38</v>
      </c>
      <c r="B49" s="2" t="s">
        <v>39</v>
      </c>
      <c r="C49" s="2">
        <v>2</v>
      </c>
      <c r="D49" s="2" t="s">
        <v>53</v>
      </c>
      <c r="E49" s="2">
        <v>22</v>
      </c>
      <c r="F49" s="2" t="s">
        <v>54</v>
      </c>
      <c r="G49" s="2">
        <v>3</v>
      </c>
      <c r="H49" s="2">
        <f>IF(SUMIFS(Import!H$2:H$237,Import!$F$2:$F$237,$F49,Import!$G$2:$G$237,$G49)=0,Data_T1!$H49,SUMIFS(Import!H$2:H$237,Import!$F$2:$F$237,$F49,Import!$G$2:$G$237,$G49))</f>
        <v>848</v>
      </c>
      <c r="I49" s="2">
        <f>SUMIFS(Import!I$2:I$237,Import!$F$2:$F$237,$F49,Import!$G$2:$G$237,$G49)</f>
        <v>375</v>
      </c>
      <c r="J49" s="2">
        <f>SUMIFS(Import!J$2:J$237,Import!$F$2:$F$237,$F49,Import!$G$2:$G$237,$G49)</f>
        <v>44.22</v>
      </c>
      <c r="K49" s="2">
        <f>SUMIFS(Import!K$2:K$237,Import!$F$2:$F$237,$F49,Import!$G$2:$G$237,$G49)</f>
        <v>473</v>
      </c>
      <c r="L49" s="2">
        <f>SUMIFS(Import!L$2:L$237,Import!$F$2:$F$237,$F49,Import!$G$2:$G$237,$G49)</f>
        <v>55.78</v>
      </c>
      <c r="M49" s="2">
        <f>SUMIFS(Import!M$2:M$237,Import!$F$2:$F$237,$F49,Import!$G$2:$G$237,$G49)</f>
        <v>4</v>
      </c>
      <c r="N49" s="2">
        <f>SUMIFS(Import!N$2:N$237,Import!$F$2:$F$237,$F49,Import!$G$2:$G$237,$G49)</f>
        <v>0.47</v>
      </c>
      <c r="O49" s="2">
        <f>SUMIFS(Import!O$2:O$237,Import!$F$2:$F$237,$F49,Import!$G$2:$G$237,$G49)</f>
        <v>0.85</v>
      </c>
      <c r="P49" s="2">
        <f>SUMIFS(Import!P$2:P$237,Import!$F$2:$F$237,$F49,Import!$G$2:$G$237,$G49)</f>
        <v>3</v>
      </c>
      <c r="Q49" s="2">
        <f>SUMIFS(Import!Q$2:Q$237,Import!$F$2:$F$237,$F49,Import!$G$2:$G$237,$G49)</f>
        <v>0.35</v>
      </c>
      <c r="R49" s="2">
        <f>SUMIFS(Import!R$2:R$237,Import!$F$2:$F$237,$F49,Import!$G$2:$G$237,$G49)</f>
        <v>0.63</v>
      </c>
      <c r="S49" s="2">
        <f>SUMIFS(Import!S$2:S$237,Import!$F$2:$F$237,$F49,Import!$G$2:$G$237,$G49)</f>
        <v>466</v>
      </c>
      <c r="T49" s="2">
        <f>SUMIFS(Import!T$2:T$237,Import!$F$2:$F$237,$F49,Import!$G$2:$G$237,$G49)</f>
        <v>54.95</v>
      </c>
      <c r="U49" s="2">
        <f>SUMIFS(Import!U$2:U$237,Import!$F$2:$F$237,$F49,Import!$G$2:$G$237,$G49)</f>
        <v>98.52</v>
      </c>
      <c r="V49" s="2">
        <f>SUMIFS(Import!V$2:V$237,Import!$F$2:$F$237,$F49,Import!$G$2:$G$237,$G49)</f>
        <v>1</v>
      </c>
      <c r="W49" s="2" t="str">
        <f t="shared" si="22"/>
        <v>F</v>
      </c>
      <c r="X49" s="2" t="str">
        <f t="shared" si="22"/>
        <v>IRITI</v>
      </c>
      <c r="Y49" s="2" t="str">
        <f t="shared" si="22"/>
        <v>Teura</v>
      </c>
      <c r="Z49" s="2">
        <f>SUMIFS(Import!Z$2:Z$237,Import!$F$2:$F$237,$F49,Import!$G$2:$G$237,$G49)</f>
        <v>152</v>
      </c>
      <c r="AA49" s="2">
        <f>SUMIFS(Import!AA$2:AA$237,Import!$F$2:$F$237,$F49,Import!$G$2:$G$237,$G49)</f>
        <v>17.920000000000002</v>
      </c>
      <c r="AB49" s="2">
        <f>SUMIFS(Import!AB$2:AB$237,Import!$F$2:$F$237,$F49,Import!$G$2:$G$237,$G49)</f>
        <v>32.619999999999997</v>
      </c>
      <c r="AC49" s="2">
        <f>SUMIFS(Import!AC$2:AC$237,Import!$F$2:$F$237,$F49,Import!$G$2:$G$237,$G49)</f>
        <v>2</v>
      </c>
      <c r="AD49" s="2" t="str">
        <f t="shared" si="23"/>
        <v>F</v>
      </c>
      <c r="AE49" s="2" t="str">
        <f t="shared" si="23"/>
        <v>GRANDIN</v>
      </c>
      <c r="AF49" s="2" t="str">
        <f t="shared" si="23"/>
        <v>Maire</v>
      </c>
      <c r="AG49" s="2">
        <f>SUMIFS(Import!AG$2:AG$237,Import!$F$2:$F$237,$F49,Import!$G$2:$G$237,$G49)</f>
        <v>2</v>
      </c>
      <c r="AH49" s="2">
        <f>SUMIFS(Import!AH$2:AH$237,Import!$F$2:$F$237,$F49,Import!$G$2:$G$237,$G49)</f>
        <v>0.24</v>
      </c>
      <c r="AI49" s="2">
        <f>SUMIFS(Import!AI$2:AI$237,Import!$F$2:$F$237,$F49,Import!$G$2:$G$237,$G49)</f>
        <v>0.43</v>
      </c>
      <c r="AJ49" s="2">
        <f>SUMIFS(Import!AJ$2:AJ$237,Import!$F$2:$F$237,$F49,Import!$G$2:$G$237,$G49)</f>
        <v>3</v>
      </c>
      <c r="AK49" s="2" t="str">
        <f t="shared" si="24"/>
        <v>F</v>
      </c>
      <c r="AL49" s="2" t="str">
        <f t="shared" si="24"/>
        <v>SANQUER</v>
      </c>
      <c r="AM49" s="2" t="str">
        <f t="shared" si="24"/>
        <v>Nicole</v>
      </c>
      <c r="AN49" s="2">
        <f>SUMIFS(Import!AN$2:AN$237,Import!$F$2:$F$237,$F49,Import!$G$2:$G$237,$G49)</f>
        <v>238</v>
      </c>
      <c r="AO49" s="2">
        <f>SUMIFS(Import!AO$2:AO$237,Import!$F$2:$F$237,$F49,Import!$G$2:$G$237,$G49)</f>
        <v>28.07</v>
      </c>
      <c r="AP49" s="2">
        <f>SUMIFS(Import!AP$2:AP$237,Import!$F$2:$F$237,$F49,Import!$G$2:$G$237,$G49)</f>
        <v>51.07</v>
      </c>
      <c r="AQ49" s="2">
        <f>SUMIFS(Import!AQ$2:AQ$237,Import!$F$2:$F$237,$F49,Import!$G$2:$G$237,$G49)</f>
        <v>4</v>
      </c>
      <c r="AR49" s="2" t="str">
        <f t="shared" si="25"/>
        <v>F</v>
      </c>
      <c r="AS49" s="2" t="str">
        <f t="shared" si="25"/>
        <v>EBB ÉPSE CROSS</v>
      </c>
      <c r="AT49" s="2" t="str">
        <f t="shared" si="25"/>
        <v>Valentina, Hina Dite Tina</v>
      </c>
      <c r="AU49" s="2">
        <f>SUMIFS(Import!AU$2:AU$237,Import!$F$2:$F$237,$F49,Import!$G$2:$G$237,$G49)</f>
        <v>65</v>
      </c>
      <c r="AV49" s="2">
        <f>SUMIFS(Import!AV$2:AV$237,Import!$F$2:$F$237,$F49,Import!$G$2:$G$237,$G49)</f>
        <v>7.67</v>
      </c>
      <c r="AW49" s="2">
        <f>SUMIFS(Import!AW$2:AW$237,Import!$F$2:$F$237,$F49,Import!$G$2:$G$237,$G49)</f>
        <v>13.95</v>
      </c>
      <c r="AX49" s="2">
        <f>SUMIFS(Import!AX$2:AX$237,Import!$F$2:$F$237,$F49,Import!$G$2:$G$237,$G49)</f>
        <v>5</v>
      </c>
      <c r="AY49" s="2" t="str">
        <f t="shared" si="26"/>
        <v>F</v>
      </c>
      <c r="AZ49" s="2" t="str">
        <f t="shared" si="26"/>
        <v>DUBIEF</v>
      </c>
      <c r="BA49" s="2" t="str">
        <f t="shared" si="26"/>
        <v>Miri</v>
      </c>
      <c r="BB49" s="2">
        <f>SUMIFS(Import!BB$2:BB$237,Import!$F$2:$F$237,$F49,Import!$G$2:$G$237,$G49)</f>
        <v>0</v>
      </c>
      <c r="BC49" s="2">
        <f>SUMIFS(Import!BC$2:BC$237,Import!$F$2:$F$237,$F49,Import!$G$2:$G$237,$G49)</f>
        <v>0</v>
      </c>
      <c r="BD49" s="2">
        <f>SUMIFS(Import!BD$2:BD$237,Import!$F$2:$F$237,$F49,Import!$G$2:$G$237,$G49)</f>
        <v>0</v>
      </c>
      <c r="BE49" s="2">
        <f>SUMIFS(Import!BE$2:BE$237,Import!$F$2:$F$237,$F49,Import!$G$2:$G$237,$G49)</f>
        <v>6</v>
      </c>
      <c r="BF49" s="2" t="str">
        <f t="shared" si="27"/>
        <v>M</v>
      </c>
      <c r="BG49" s="2" t="str">
        <f t="shared" si="27"/>
        <v>TEFAAROA</v>
      </c>
      <c r="BH49" s="2" t="str">
        <f t="shared" si="27"/>
        <v>Tom</v>
      </c>
      <c r="BI49" s="2">
        <f>SUMIFS(Import!BI$2:BI$237,Import!$F$2:$F$237,$F49,Import!$G$2:$G$237,$G49)</f>
        <v>1</v>
      </c>
      <c r="BJ49" s="2">
        <f>SUMIFS(Import!BJ$2:BJ$237,Import!$F$2:$F$237,$F49,Import!$G$2:$G$237,$G49)</f>
        <v>0.12</v>
      </c>
      <c r="BK49" s="2">
        <f>SUMIFS(Import!BK$2:BK$237,Import!$F$2:$F$237,$F49,Import!$G$2:$G$237,$G49)</f>
        <v>0.21</v>
      </c>
      <c r="BL49" s="2">
        <f>SUMIFS(Import!BL$2:BL$237,Import!$F$2:$F$237,$F49,Import!$G$2:$G$237,$G49)</f>
        <v>7</v>
      </c>
      <c r="BM49" s="2" t="str">
        <f t="shared" si="28"/>
        <v>M</v>
      </c>
      <c r="BN49" s="2" t="str">
        <f t="shared" si="28"/>
        <v>TAPUTU</v>
      </c>
      <c r="BO49" s="2" t="str">
        <f t="shared" si="28"/>
        <v>Faana</v>
      </c>
      <c r="BP49" s="2">
        <f>SUMIFS(Import!BP$2:BP$237,Import!$F$2:$F$237,$F49,Import!$G$2:$G$237,$G49)</f>
        <v>5</v>
      </c>
      <c r="BQ49" s="2">
        <f>SUMIFS(Import!BQ$2:BQ$237,Import!$F$2:$F$237,$F49,Import!$G$2:$G$237,$G49)</f>
        <v>0.59</v>
      </c>
      <c r="BR49" s="2">
        <f>SUMIFS(Import!BR$2:BR$237,Import!$F$2:$F$237,$F49,Import!$G$2:$G$237,$G49)</f>
        <v>1.07</v>
      </c>
      <c r="BS49" s="2">
        <f>SUMIFS(Import!BS$2:BS$237,Import!$F$2:$F$237,$F49,Import!$G$2:$G$237,$G49)</f>
        <v>8</v>
      </c>
      <c r="BT49" s="2" t="str">
        <f t="shared" si="29"/>
        <v>M</v>
      </c>
      <c r="BU49" s="2" t="str">
        <f t="shared" si="29"/>
        <v>SALMON</v>
      </c>
      <c r="BV49" s="2" t="str">
        <f t="shared" si="29"/>
        <v>Tati</v>
      </c>
      <c r="BW49" s="2">
        <f>SUMIFS(Import!BW$2:BW$237,Import!$F$2:$F$237,$F49,Import!$G$2:$G$237,$G49)</f>
        <v>1</v>
      </c>
      <c r="BX49" s="2">
        <f>SUMIFS(Import!BX$2:BX$237,Import!$F$2:$F$237,$F49,Import!$G$2:$G$237,$G49)</f>
        <v>0.12</v>
      </c>
      <c r="BY49" s="2">
        <f>SUMIFS(Import!BY$2:BY$237,Import!$F$2:$F$237,$F49,Import!$G$2:$G$237,$G49)</f>
        <v>0.21</v>
      </c>
      <c r="BZ49" s="2">
        <f>SUMIFS(Import!BZ$2:BZ$237,Import!$F$2:$F$237,$F49,Import!$G$2:$G$237,$G49)</f>
        <v>9</v>
      </c>
      <c r="CA49" s="2" t="str">
        <f t="shared" si="30"/>
        <v>F</v>
      </c>
      <c r="CB49" s="2" t="str">
        <f t="shared" si="30"/>
        <v>TERIITAHI</v>
      </c>
      <c r="CC49" s="2" t="str">
        <f t="shared" si="30"/>
        <v>Tepuaraurii</v>
      </c>
      <c r="CD49" s="2">
        <f>SUMIFS(Import!CD$2:CD$237,Import!$F$2:$F$237,$F49,Import!$G$2:$G$237,$G49)</f>
        <v>1</v>
      </c>
      <c r="CE49" s="2">
        <f>SUMIFS(Import!CE$2:CE$237,Import!$F$2:$F$237,$F49,Import!$G$2:$G$237,$G49)</f>
        <v>0.12</v>
      </c>
      <c r="CF49" s="2">
        <f>SUMIFS(Import!CF$2:CF$237,Import!$F$2:$F$237,$F49,Import!$G$2:$G$237,$G49)</f>
        <v>0.21</v>
      </c>
      <c r="CG49" s="2">
        <f>SUMIFS(Import!CG$2:CG$237,Import!$F$2:$F$237,$F49,Import!$G$2:$G$237,$G49)</f>
        <v>10</v>
      </c>
      <c r="CH49" s="2" t="str">
        <f t="shared" si="31"/>
        <v>M</v>
      </c>
      <c r="CI49" s="2" t="str">
        <f t="shared" si="31"/>
        <v>CONROY</v>
      </c>
      <c r="CJ49" s="2" t="str">
        <f t="shared" si="31"/>
        <v>Yves</v>
      </c>
      <c r="CK49" s="2">
        <f>SUMIFS(Import!CK$2:CK$237,Import!$F$2:$F$237,$F49,Import!$G$2:$G$237,$G49)</f>
        <v>0</v>
      </c>
      <c r="CL49" s="2">
        <f>SUMIFS(Import!CL$2:CL$237,Import!$F$2:$F$237,$F49,Import!$G$2:$G$237,$G49)</f>
        <v>0</v>
      </c>
      <c r="CM49" s="2">
        <f>SUMIFS(Import!CM$2:CM$237,Import!$F$2:$F$237,$F49,Import!$G$2:$G$237,$G49)</f>
        <v>0</v>
      </c>
      <c r="CN49" s="2">
        <f>SUMIFS(Import!CN$2:CN$237,Import!$F$2:$F$237,$F49,Import!$G$2:$G$237,$G49)</f>
        <v>11</v>
      </c>
      <c r="CO49" s="3" t="str">
        <f t="shared" si="32"/>
        <v>M</v>
      </c>
      <c r="CP49" s="3" t="str">
        <f t="shared" si="32"/>
        <v>PIQUE</v>
      </c>
      <c r="CQ49" s="3" t="str">
        <f t="shared" si="32"/>
        <v>Pascal</v>
      </c>
      <c r="CR49" s="2">
        <f>SUMIFS(Import!CR$2:CR$237,Import!$F$2:$F$237,$F49,Import!$G$2:$G$237,$G49)</f>
        <v>1</v>
      </c>
      <c r="CS49" s="2">
        <f>SUMIFS(Import!CS$2:CS$237,Import!$F$2:$F$237,$F49,Import!$G$2:$G$237,$G49)</f>
        <v>0.12</v>
      </c>
      <c r="CT49" s="2">
        <f>SUMIFS(Import!CT$2:CT$237,Import!$F$2:$F$237,$F49,Import!$G$2:$G$237,$G49)</f>
        <v>0.21</v>
      </c>
    </row>
    <row r="50" spans="1:98">
      <c r="A50" s="2" t="s">
        <v>38</v>
      </c>
      <c r="B50" s="2" t="s">
        <v>39</v>
      </c>
      <c r="C50" s="2">
        <v>2</v>
      </c>
      <c r="D50" s="2" t="s">
        <v>53</v>
      </c>
      <c r="E50" s="2">
        <v>22</v>
      </c>
      <c r="F50" s="2" t="s">
        <v>54</v>
      </c>
      <c r="G50" s="2">
        <v>4</v>
      </c>
      <c r="H50" s="2">
        <f>IF(SUMIFS(Import!H$2:H$237,Import!$F$2:$F$237,$F50,Import!$G$2:$G$237,$G50)=0,Data_T1!$H50,SUMIFS(Import!H$2:H$237,Import!$F$2:$F$237,$F50,Import!$G$2:$G$237,$G50))</f>
        <v>963</v>
      </c>
      <c r="I50" s="2">
        <f>SUMIFS(Import!I$2:I$237,Import!$F$2:$F$237,$F50,Import!$G$2:$G$237,$G50)</f>
        <v>534</v>
      </c>
      <c r="J50" s="2">
        <f>SUMIFS(Import!J$2:J$237,Import!$F$2:$F$237,$F50,Import!$G$2:$G$237,$G50)</f>
        <v>55.45</v>
      </c>
      <c r="K50" s="2">
        <f>SUMIFS(Import!K$2:K$237,Import!$F$2:$F$237,$F50,Import!$G$2:$G$237,$G50)</f>
        <v>429</v>
      </c>
      <c r="L50" s="2">
        <f>SUMIFS(Import!L$2:L$237,Import!$F$2:$F$237,$F50,Import!$G$2:$G$237,$G50)</f>
        <v>44.55</v>
      </c>
      <c r="M50" s="2">
        <f>SUMIFS(Import!M$2:M$237,Import!$F$2:$F$237,$F50,Import!$G$2:$G$237,$G50)</f>
        <v>0</v>
      </c>
      <c r="N50" s="2">
        <f>SUMIFS(Import!N$2:N$237,Import!$F$2:$F$237,$F50,Import!$G$2:$G$237,$G50)</f>
        <v>0</v>
      </c>
      <c r="O50" s="2">
        <f>SUMIFS(Import!O$2:O$237,Import!$F$2:$F$237,$F50,Import!$G$2:$G$237,$G50)</f>
        <v>0</v>
      </c>
      <c r="P50" s="2">
        <f>SUMIFS(Import!P$2:P$237,Import!$F$2:$F$237,$F50,Import!$G$2:$G$237,$G50)</f>
        <v>2</v>
      </c>
      <c r="Q50" s="2">
        <f>SUMIFS(Import!Q$2:Q$237,Import!$F$2:$F$237,$F50,Import!$G$2:$G$237,$G50)</f>
        <v>0.21</v>
      </c>
      <c r="R50" s="2">
        <f>SUMIFS(Import!R$2:R$237,Import!$F$2:$F$237,$F50,Import!$G$2:$G$237,$G50)</f>
        <v>0.47</v>
      </c>
      <c r="S50" s="2">
        <f>SUMIFS(Import!S$2:S$237,Import!$F$2:$F$237,$F50,Import!$G$2:$G$237,$G50)</f>
        <v>427</v>
      </c>
      <c r="T50" s="2">
        <f>SUMIFS(Import!T$2:T$237,Import!$F$2:$F$237,$F50,Import!$G$2:$G$237,$G50)</f>
        <v>44.34</v>
      </c>
      <c r="U50" s="2">
        <f>SUMIFS(Import!U$2:U$237,Import!$F$2:$F$237,$F50,Import!$G$2:$G$237,$G50)</f>
        <v>99.53</v>
      </c>
      <c r="V50" s="2">
        <f>SUMIFS(Import!V$2:V$237,Import!$F$2:$F$237,$F50,Import!$G$2:$G$237,$G50)</f>
        <v>1</v>
      </c>
      <c r="W50" s="2" t="str">
        <f t="shared" si="22"/>
        <v>F</v>
      </c>
      <c r="X50" s="2" t="str">
        <f t="shared" si="22"/>
        <v>IRITI</v>
      </c>
      <c r="Y50" s="2" t="str">
        <f t="shared" si="22"/>
        <v>Teura</v>
      </c>
      <c r="Z50" s="2">
        <f>SUMIFS(Import!Z$2:Z$237,Import!$F$2:$F$237,$F50,Import!$G$2:$G$237,$G50)</f>
        <v>91</v>
      </c>
      <c r="AA50" s="2">
        <f>SUMIFS(Import!AA$2:AA$237,Import!$F$2:$F$237,$F50,Import!$G$2:$G$237,$G50)</f>
        <v>9.4499999999999993</v>
      </c>
      <c r="AB50" s="2">
        <f>SUMIFS(Import!AB$2:AB$237,Import!$F$2:$F$237,$F50,Import!$G$2:$G$237,$G50)</f>
        <v>21.31</v>
      </c>
      <c r="AC50" s="2">
        <f>SUMIFS(Import!AC$2:AC$237,Import!$F$2:$F$237,$F50,Import!$G$2:$G$237,$G50)</f>
        <v>2</v>
      </c>
      <c r="AD50" s="2" t="str">
        <f t="shared" si="23"/>
        <v>F</v>
      </c>
      <c r="AE50" s="2" t="str">
        <f t="shared" si="23"/>
        <v>GRANDIN</v>
      </c>
      <c r="AF50" s="2" t="str">
        <f t="shared" si="23"/>
        <v>Maire</v>
      </c>
      <c r="AG50" s="2">
        <f>SUMIFS(Import!AG$2:AG$237,Import!$F$2:$F$237,$F50,Import!$G$2:$G$237,$G50)</f>
        <v>6</v>
      </c>
      <c r="AH50" s="2">
        <f>SUMIFS(Import!AH$2:AH$237,Import!$F$2:$F$237,$F50,Import!$G$2:$G$237,$G50)</f>
        <v>0.62</v>
      </c>
      <c r="AI50" s="2">
        <f>SUMIFS(Import!AI$2:AI$237,Import!$F$2:$F$237,$F50,Import!$G$2:$G$237,$G50)</f>
        <v>1.41</v>
      </c>
      <c r="AJ50" s="2">
        <f>SUMIFS(Import!AJ$2:AJ$237,Import!$F$2:$F$237,$F50,Import!$G$2:$G$237,$G50)</f>
        <v>3</v>
      </c>
      <c r="AK50" s="2" t="str">
        <f t="shared" si="24"/>
        <v>F</v>
      </c>
      <c r="AL50" s="2" t="str">
        <f t="shared" si="24"/>
        <v>SANQUER</v>
      </c>
      <c r="AM50" s="2" t="str">
        <f t="shared" si="24"/>
        <v>Nicole</v>
      </c>
      <c r="AN50" s="2">
        <f>SUMIFS(Import!AN$2:AN$237,Import!$F$2:$F$237,$F50,Import!$G$2:$G$237,$G50)</f>
        <v>208</v>
      </c>
      <c r="AO50" s="2">
        <f>SUMIFS(Import!AO$2:AO$237,Import!$F$2:$F$237,$F50,Import!$G$2:$G$237,$G50)</f>
        <v>21.6</v>
      </c>
      <c r="AP50" s="2">
        <f>SUMIFS(Import!AP$2:AP$237,Import!$F$2:$F$237,$F50,Import!$G$2:$G$237,$G50)</f>
        <v>48.71</v>
      </c>
      <c r="AQ50" s="2">
        <f>SUMIFS(Import!AQ$2:AQ$237,Import!$F$2:$F$237,$F50,Import!$G$2:$G$237,$G50)</f>
        <v>4</v>
      </c>
      <c r="AR50" s="2" t="str">
        <f t="shared" si="25"/>
        <v>F</v>
      </c>
      <c r="AS50" s="2" t="str">
        <f t="shared" si="25"/>
        <v>EBB ÉPSE CROSS</v>
      </c>
      <c r="AT50" s="2" t="str">
        <f t="shared" si="25"/>
        <v>Valentina, Hina Dite Tina</v>
      </c>
      <c r="AU50" s="2">
        <f>SUMIFS(Import!AU$2:AU$237,Import!$F$2:$F$237,$F50,Import!$G$2:$G$237,$G50)</f>
        <v>84</v>
      </c>
      <c r="AV50" s="2">
        <f>SUMIFS(Import!AV$2:AV$237,Import!$F$2:$F$237,$F50,Import!$G$2:$G$237,$G50)</f>
        <v>8.7200000000000006</v>
      </c>
      <c r="AW50" s="2">
        <f>SUMIFS(Import!AW$2:AW$237,Import!$F$2:$F$237,$F50,Import!$G$2:$G$237,$G50)</f>
        <v>19.670000000000002</v>
      </c>
      <c r="AX50" s="2">
        <f>SUMIFS(Import!AX$2:AX$237,Import!$F$2:$F$237,$F50,Import!$G$2:$G$237,$G50)</f>
        <v>5</v>
      </c>
      <c r="AY50" s="2" t="str">
        <f t="shared" si="26"/>
        <v>F</v>
      </c>
      <c r="AZ50" s="2" t="str">
        <f t="shared" si="26"/>
        <v>DUBIEF</v>
      </c>
      <c r="BA50" s="2" t="str">
        <f t="shared" si="26"/>
        <v>Miri</v>
      </c>
      <c r="BB50" s="2">
        <f>SUMIFS(Import!BB$2:BB$237,Import!$F$2:$F$237,$F50,Import!$G$2:$G$237,$G50)</f>
        <v>7</v>
      </c>
      <c r="BC50" s="2">
        <f>SUMIFS(Import!BC$2:BC$237,Import!$F$2:$F$237,$F50,Import!$G$2:$G$237,$G50)</f>
        <v>0.73</v>
      </c>
      <c r="BD50" s="2">
        <f>SUMIFS(Import!BD$2:BD$237,Import!$F$2:$F$237,$F50,Import!$G$2:$G$237,$G50)</f>
        <v>1.64</v>
      </c>
      <c r="BE50" s="2">
        <f>SUMIFS(Import!BE$2:BE$237,Import!$F$2:$F$237,$F50,Import!$G$2:$G$237,$G50)</f>
        <v>6</v>
      </c>
      <c r="BF50" s="2" t="str">
        <f t="shared" si="27"/>
        <v>M</v>
      </c>
      <c r="BG50" s="2" t="str">
        <f t="shared" si="27"/>
        <v>TEFAAROA</v>
      </c>
      <c r="BH50" s="2" t="str">
        <f t="shared" si="27"/>
        <v>Tom</v>
      </c>
      <c r="BI50" s="2">
        <f>SUMIFS(Import!BI$2:BI$237,Import!$F$2:$F$237,$F50,Import!$G$2:$G$237,$G50)</f>
        <v>1</v>
      </c>
      <c r="BJ50" s="2">
        <f>SUMIFS(Import!BJ$2:BJ$237,Import!$F$2:$F$237,$F50,Import!$G$2:$G$237,$G50)</f>
        <v>0.1</v>
      </c>
      <c r="BK50" s="2">
        <f>SUMIFS(Import!BK$2:BK$237,Import!$F$2:$F$237,$F50,Import!$G$2:$G$237,$G50)</f>
        <v>0.23</v>
      </c>
      <c r="BL50" s="2">
        <f>SUMIFS(Import!BL$2:BL$237,Import!$F$2:$F$237,$F50,Import!$G$2:$G$237,$G50)</f>
        <v>7</v>
      </c>
      <c r="BM50" s="2" t="str">
        <f t="shared" si="28"/>
        <v>M</v>
      </c>
      <c r="BN50" s="2" t="str">
        <f t="shared" si="28"/>
        <v>TAPUTU</v>
      </c>
      <c r="BO50" s="2" t="str">
        <f t="shared" si="28"/>
        <v>Faana</v>
      </c>
      <c r="BP50" s="2">
        <f>SUMIFS(Import!BP$2:BP$237,Import!$F$2:$F$237,$F50,Import!$G$2:$G$237,$G50)</f>
        <v>6</v>
      </c>
      <c r="BQ50" s="2">
        <f>SUMIFS(Import!BQ$2:BQ$237,Import!$F$2:$F$237,$F50,Import!$G$2:$G$237,$G50)</f>
        <v>0.62</v>
      </c>
      <c r="BR50" s="2">
        <f>SUMIFS(Import!BR$2:BR$237,Import!$F$2:$F$237,$F50,Import!$G$2:$G$237,$G50)</f>
        <v>1.41</v>
      </c>
      <c r="BS50" s="2">
        <f>SUMIFS(Import!BS$2:BS$237,Import!$F$2:$F$237,$F50,Import!$G$2:$G$237,$G50)</f>
        <v>8</v>
      </c>
      <c r="BT50" s="2" t="str">
        <f t="shared" si="29"/>
        <v>M</v>
      </c>
      <c r="BU50" s="2" t="str">
        <f t="shared" si="29"/>
        <v>SALMON</v>
      </c>
      <c r="BV50" s="2" t="str">
        <f t="shared" si="29"/>
        <v>Tati</v>
      </c>
      <c r="BW50" s="2">
        <f>SUMIFS(Import!BW$2:BW$237,Import!$F$2:$F$237,$F50,Import!$G$2:$G$237,$G50)</f>
        <v>10</v>
      </c>
      <c r="BX50" s="2">
        <f>SUMIFS(Import!BX$2:BX$237,Import!$F$2:$F$237,$F50,Import!$G$2:$G$237,$G50)</f>
        <v>1.04</v>
      </c>
      <c r="BY50" s="2">
        <f>SUMIFS(Import!BY$2:BY$237,Import!$F$2:$F$237,$F50,Import!$G$2:$G$237,$G50)</f>
        <v>2.34</v>
      </c>
      <c r="BZ50" s="2">
        <f>SUMIFS(Import!BZ$2:BZ$237,Import!$F$2:$F$237,$F50,Import!$G$2:$G$237,$G50)</f>
        <v>9</v>
      </c>
      <c r="CA50" s="2" t="str">
        <f t="shared" si="30"/>
        <v>F</v>
      </c>
      <c r="CB50" s="2" t="str">
        <f t="shared" si="30"/>
        <v>TERIITAHI</v>
      </c>
      <c r="CC50" s="2" t="str">
        <f t="shared" si="30"/>
        <v>Tepuaraurii</v>
      </c>
      <c r="CD50" s="2">
        <f>SUMIFS(Import!CD$2:CD$237,Import!$F$2:$F$237,$F50,Import!$G$2:$G$237,$G50)</f>
        <v>12</v>
      </c>
      <c r="CE50" s="2">
        <f>SUMIFS(Import!CE$2:CE$237,Import!$F$2:$F$237,$F50,Import!$G$2:$G$237,$G50)</f>
        <v>1.25</v>
      </c>
      <c r="CF50" s="2">
        <f>SUMIFS(Import!CF$2:CF$237,Import!$F$2:$F$237,$F50,Import!$G$2:$G$237,$G50)</f>
        <v>2.81</v>
      </c>
      <c r="CG50" s="2">
        <f>SUMIFS(Import!CG$2:CG$237,Import!$F$2:$F$237,$F50,Import!$G$2:$G$237,$G50)</f>
        <v>10</v>
      </c>
      <c r="CH50" s="2" t="str">
        <f t="shared" si="31"/>
        <v>M</v>
      </c>
      <c r="CI50" s="2" t="str">
        <f t="shared" si="31"/>
        <v>CONROY</v>
      </c>
      <c r="CJ50" s="2" t="str">
        <f t="shared" si="31"/>
        <v>Yves</v>
      </c>
      <c r="CK50" s="2">
        <f>SUMIFS(Import!CK$2:CK$237,Import!$F$2:$F$237,$F50,Import!$G$2:$G$237,$G50)</f>
        <v>0</v>
      </c>
      <c r="CL50" s="2">
        <f>SUMIFS(Import!CL$2:CL$237,Import!$F$2:$F$237,$F50,Import!$G$2:$G$237,$G50)</f>
        <v>0</v>
      </c>
      <c r="CM50" s="2">
        <f>SUMIFS(Import!CM$2:CM$237,Import!$F$2:$F$237,$F50,Import!$G$2:$G$237,$G50)</f>
        <v>0</v>
      </c>
      <c r="CN50" s="2">
        <f>SUMIFS(Import!CN$2:CN$237,Import!$F$2:$F$237,$F50,Import!$G$2:$G$237,$G50)</f>
        <v>11</v>
      </c>
      <c r="CO50" s="3" t="str">
        <f t="shared" si="32"/>
        <v>M</v>
      </c>
      <c r="CP50" s="3" t="str">
        <f t="shared" si="32"/>
        <v>PIQUE</v>
      </c>
      <c r="CQ50" s="3" t="str">
        <f t="shared" si="32"/>
        <v>Pascal</v>
      </c>
      <c r="CR50" s="2">
        <f>SUMIFS(Import!CR$2:CR$237,Import!$F$2:$F$237,$F50,Import!$G$2:$G$237,$G50)</f>
        <v>2</v>
      </c>
      <c r="CS50" s="2">
        <f>SUMIFS(Import!CS$2:CS$237,Import!$F$2:$F$237,$F50,Import!$G$2:$G$237,$G50)</f>
        <v>0.21</v>
      </c>
      <c r="CT50" s="2">
        <f>SUMIFS(Import!CT$2:CT$237,Import!$F$2:$F$237,$F50,Import!$G$2:$G$237,$G50)</f>
        <v>0.47</v>
      </c>
    </row>
    <row r="51" spans="1:98">
      <c r="A51" s="2" t="s">
        <v>38</v>
      </c>
      <c r="B51" s="2" t="s">
        <v>39</v>
      </c>
      <c r="C51" s="2">
        <v>2</v>
      </c>
      <c r="D51" s="2" t="s">
        <v>53</v>
      </c>
      <c r="E51" s="2">
        <v>22</v>
      </c>
      <c r="F51" s="2" t="s">
        <v>54</v>
      </c>
      <c r="G51" s="2">
        <v>5</v>
      </c>
      <c r="H51" s="2">
        <f>IF(SUMIFS(Import!H$2:H$237,Import!$F$2:$F$237,$F51,Import!$G$2:$G$237,$G51)=0,Data_T1!$H51,SUMIFS(Import!H$2:H$237,Import!$F$2:$F$237,$F51,Import!$G$2:$G$237,$G51))</f>
        <v>957</v>
      </c>
      <c r="I51" s="2">
        <f>SUMIFS(Import!I$2:I$237,Import!$F$2:$F$237,$F51,Import!$G$2:$G$237,$G51)</f>
        <v>451</v>
      </c>
      <c r="J51" s="2">
        <f>SUMIFS(Import!J$2:J$237,Import!$F$2:$F$237,$F51,Import!$G$2:$G$237,$G51)</f>
        <v>47.13</v>
      </c>
      <c r="K51" s="2">
        <f>SUMIFS(Import!K$2:K$237,Import!$F$2:$F$237,$F51,Import!$G$2:$G$237,$G51)</f>
        <v>506</v>
      </c>
      <c r="L51" s="2">
        <f>SUMIFS(Import!L$2:L$237,Import!$F$2:$F$237,$F51,Import!$G$2:$G$237,$G51)</f>
        <v>52.87</v>
      </c>
      <c r="M51" s="2">
        <f>SUMIFS(Import!M$2:M$237,Import!$F$2:$F$237,$F51,Import!$G$2:$G$237,$G51)</f>
        <v>4</v>
      </c>
      <c r="N51" s="2">
        <f>SUMIFS(Import!N$2:N$237,Import!$F$2:$F$237,$F51,Import!$G$2:$G$237,$G51)</f>
        <v>0.42</v>
      </c>
      <c r="O51" s="2">
        <f>SUMIFS(Import!O$2:O$237,Import!$F$2:$F$237,$F51,Import!$G$2:$G$237,$G51)</f>
        <v>0.79</v>
      </c>
      <c r="P51" s="2">
        <f>SUMIFS(Import!P$2:P$237,Import!$F$2:$F$237,$F51,Import!$G$2:$G$237,$G51)</f>
        <v>4</v>
      </c>
      <c r="Q51" s="2">
        <f>SUMIFS(Import!Q$2:Q$237,Import!$F$2:$F$237,$F51,Import!$G$2:$G$237,$G51)</f>
        <v>0.42</v>
      </c>
      <c r="R51" s="2">
        <f>SUMIFS(Import!R$2:R$237,Import!$F$2:$F$237,$F51,Import!$G$2:$G$237,$G51)</f>
        <v>0.79</v>
      </c>
      <c r="S51" s="2">
        <f>SUMIFS(Import!S$2:S$237,Import!$F$2:$F$237,$F51,Import!$G$2:$G$237,$G51)</f>
        <v>498</v>
      </c>
      <c r="T51" s="2">
        <f>SUMIFS(Import!T$2:T$237,Import!$F$2:$F$237,$F51,Import!$G$2:$G$237,$G51)</f>
        <v>52.04</v>
      </c>
      <c r="U51" s="2">
        <f>SUMIFS(Import!U$2:U$237,Import!$F$2:$F$237,$F51,Import!$G$2:$G$237,$G51)</f>
        <v>98.42</v>
      </c>
      <c r="V51" s="2">
        <f>SUMIFS(Import!V$2:V$237,Import!$F$2:$F$237,$F51,Import!$G$2:$G$237,$G51)</f>
        <v>1</v>
      </c>
      <c r="W51" s="2" t="str">
        <f t="shared" si="22"/>
        <v>F</v>
      </c>
      <c r="X51" s="2" t="str">
        <f t="shared" si="22"/>
        <v>IRITI</v>
      </c>
      <c r="Y51" s="2" t="str">
        <f t="shared" si="22"/>
        <v>Teura</v>
      </c>
      <c r="Z51" s="2">
        <f>SUMIFS(Import!Z$2:Z$237,Import!$F$2:$F$237,$F51,Import!$G$2:$G$237,$G51)</f>
        <v>120</v>
      </c>
      <c r="AA51" s="2">
        <f>SUMIFS(Import!AA$2:AA$237,Import!$F$2:$F$237,$F51,Import!$G$2:$G$237,$G51)</f>
        <v>12.54</v>
      </c>
      <c r="AB51" s="2">
        <f>SUMIFS(Import!AB$2:AB$237,Import!$F$2:$F$237,$F51,Import!$G$2:$G$237,$G51)</f>
        <v>24.1</v>
      </c>
      <c r="AC51" s="2">
        <f>SUMIFS(Import!AC$2:AC$237,Import!$F$2:$F$237,$F51,Import!$G$2:$G$237,$G51)</f>
        <v>2</v>
      </c>
      <c r="AD51" s="2" t="str">
        <f t="shared" si="23"/>
        <v>F</v>
      </c>
      <c r="AE51" s="2" t="str">
        <f t="shared" si="23"/>
        <v>GRANDIN</v>
      </c>
      <c r="AF51" s="2" t="str">
        <f t="shared" si="23"/>
        <v>Maire</v>
      </c>
      <c r="AG51" s="2">
        <f>SUMIFS(Import!AG$2:AG$237,Import!$F$2:$F$237,$F51,Import!$G$2:$G$237,$G51)</f>
        <v>3</v>
      </c>
      <c r="AH51" s="2">
        <f>SUMIFS(Import!AH$2:AH$237,Import!$F$2:$F$237,$F51,Import!$G$2:$G$237,$G51)</f>
        <v>0.31</v>
      </c>
      <c r="AI51" s="2">
        <f>SUMIFS(Import!AI$2:AI$237,Import!$F$2:$F$237,$F51,Import!$G$2:$G$237,$G51)</f>
        <v>0.6</v>
      </c>
      <c r="AJ51" s="2">
        <f>SUMIFS(Import!AJ$2:AJ$237,Import!$F$2:$F$237,$F51,Import!$G$2:$G$237,$G51)</f>
        <v>3</v>
      </c>
      <c r="AK51" s="2" t="str">
        <f t="shared" si="24"/>
        <v>F</v>
      </c>
      <c r="AL51" s="2" t="str">
        <f t="shared" si="24"/>
        <v>SANQUER</v>
      </c>
      <c r="AM51" s="2" t="str">
        <f t="shared" si="24"/>
        <v>Nicole</v>
      </c>
      <c r="AN51" s="2">
        <f>SUMIFS(Import!AN$2:AN$237,Import!$F$2:$F$237,$F51,Import!$G$2:$G$237,$G51)</f>
        <v>248</v>
      </c>
      <c r="AO51" s="2">
        <f>SUMIFS(Import!AO$2:AO$237,Import!$F$2:$F$237,$F51,Import!$G$2:$G$237,$G51)</f>
        <v>25.91</v>
      </c>
      <c r="AP51" s="2">
        <f>SUMIFS(Import!AP$2:AP$237,Import!$F$2:$F$237,$F51,Import!$G$2:$G$237,$G51)</f>
        <v>49.8</v>
      </c>
      <c r="AQ51" s="2">
        <f>SUMIFS(Import!AQ$2:AQ$237,Import!$F$2:$F$237,$F51,Import!$G$2:$G$237,$G51)</f>
        <v>4</v>
      </c>
      <c r="AR51" s="2" t="str">
        <f t="shared" si="25"/>
        <v>F</v>
      </c>
      <c r="AS51" s="2" t="str">
        <f t="shared" si="25"/>
        <v>EBB ÉPSE CROSS</v>
      </c>
      <c r="AT51" s="2" t="str">
        <f t="shared" si="25"/>
        <v>Valentina, Hina Dite Tina</v>
      </c>
      <c r="AU51" s="2">
        <f>SUMIFS(Import!AU$2:AU$237,Import!$F$2:$F$237,$F51,Import!$G$2:$G$237,$G51)</f>
        <v>95</v>
      </c>
      <c r="AV51" s="2">
        <f>SUMIFS(Import!AV$2:AV$237,Import!$F$2:$F$237,$F51,Import!$G$2:$G$237,$G51)</f>
        <v>9.93</v>
      </c>
      <c r="AW51" s="2">
        <f>SUMIFS(Import!AW$2:AW$237,Import!$F$2:$F$237,$F51,Import!$G$2:$G$237,$G51)</f>
        <v>19.079999999999998</v>
      </c>
      <c r="AX51" s="2">
        <f>SUMIFS(Import!AX$2:AX$237,Import!$F$2:$F$237,$F51,Import!$G$2:$G$237,$G51)</f>
        <v>5</v>
      </c>
      <c r="AY51" s="2" t="str">
        <f t="shared" si="26"/>
        <v>F</v>
      </c>
      <c r="AZ51" s="2" t="str">
        <f t="shared" si="26"/>
        <v>DUBIEF</v>
      </c>
      <c r="BA51" s="2" t="str">
        <f t="shared" si="26"/>
        <v>Miri</v>
      </c>
      <c r="BB51" s="2">
        <f>SUMIFS(Import!BB$2:BB$237,Import!$F$2:$F$237,$F51,Import!$G$2:$G$237,$G51)</f>
        <v>0</v>
      </c>
      <c r="BC51" s="2">
        <f>SUMIFS(Import!BC$2:BC$237,Import!$F$2:$F$237,$F51,Import!$G$2:$G$237,$G51)</f>
        <v>0</v>
      </c>
      <c r="BD51" s="2">
        <f>SUMIFS(Import!BD$2:BD$237,Import!$F$2:$F$237,$F51,Import!$G$2:$G$237,$G51)</f>
        <v>0</v>
      </c>
      <c r="BE51" s="2">
        <f>SUMIFS(Import!BE$2:BE$237,Import!$F$2:$F$237,$F51,Import!$G$2:$G$237,$G51)</f>
        <v>6</v>
      </c>
      <c r="BF51" s="2" t="str">
        <f t="shared" si="27"/>
        <v>M</v>
      </c>
      <c r="BG51" s="2" t="str">
        <f t="shared" si="27"/>
        <v>TEFAAROA</v>
      </c>
      <c r="BH51" s="2" t="str">
        <f t="shared" si="27"/>
        <v>Tom</v>
      </c>
      <c r="BI51" s="2">
        <f>SUMIFS(Import!BI$2:BI$237,Import!$F$2:$F$237,$F51,Import!$G$2:$G$237,$G51)</f>
        <v>1</v>
      </c>
      <c r="BJ51" s="2">
        <f>SUMIFS(Import!BJ$2:BJ$237,Import!$F$2:$F$237,$F51,Import!$G$2:$G$237,$G51)</f>
        <v>0.1</v>
      </c>
      <c r="BK51" s="2">
        <f>SUMIFS(Import!BK$2:BK$237,Import!$F$2:$F$237,$F51,Import!$G$2:$G$237,$G51)</f>
        <v>0.2</v>
      </c>
      <c r="BL51" s="2">
        <f>SUMIFS(Import!BL$2:BL$237,Import!$F$2:$F$237,$F51,Import!$G$2:$G$237,$G51)</f>
        <v>7</v>
      </c>
      <c r="BM51" s="2" t="str">
        <f t="shared" si="28"/>
        <v>M</v>
      </c>
      <c r="BN51" s="2" t="str">
        <f t="shared" si="28"/>
        <v>TAPUTU</v>
      </c>
      <c r="BO51" s="2" t="str">
        <f t="shared" si="28"/>
        <v>Faana</v>
      </c>
      <c r="BP51" s="2">
        <f>SUMIFS(Import!BP$2:BP$237,Import!$F$2:$F$237,$F51,Import!$G$2:$G$237,$G51)</f>
        <v>6</v>
      </c>
      <c r="BQ51" s="2">
        <f>SUMIFS(Import!BQ$2:BQ$237,Import!$F$2:$F$237,$F51,Import!$G$2:$G$237,$G51)</f>
        <v>0.63</v>
      </c>
      <c r="BR51" s="2">
        <f>SUMIFS(Import!BR$2:BR$237,Import!$F$2:$F$237,$F51,Import!$G$2:$G$237,$G51)</f>
        <v>1.2</v>
      </c>
      <c r="BS51" s="2">
        <f>SUMIFS(Import!BS$2:BS$237,Import!$F$2:$F$237,$F51,Import!$G$2:$G$237,$G51)</f>
        <v>8</v>
      </c>
      <c r="BT51" s="2" t="str">
        <f t="shared" si="29"/>
        <v>M</v>
      </c>
      <c r="BU51" s="2" t="str">
        <f t="shared" si="29"/>
        <v>SALMON</v>
      </c>
      <c r="BV51" s="2" t="str">
        <f t="shared" si="29"/>
        <v>Tati</v>
      </c>
      <c r="BW51" s="2">
        <f>SUMIFS(Import!BW$2:BW$237,Import!$F$2:$F$237,$F51,Import!$G$2:$G$237,$G51)</f>
        <v>5</v>
      </c>
      <c r="BX51" s="2">
        <f>SUMIFS(Import!BX$2:BX$237,Import!$F$2:$F$237,$F51,Import!$G$2:$G$237,$G51)</f>
        <v>0.52</v>
      </c>
      <c r="BY51" s="2">
        <f>SUMIFS(Import!BY$2:BY$237,Import!$F$2:$F$237,$F51,Import!$G$2:$G$237,$G51)</f>
        <v>1</v>
      </c>
      <c r="BZ51" s="2">
        <f>SUMIFS(Import!BZ$2:BZ$237,Import!$F$2:$F$237,$F51,Import!$G$2:$G$237,$G51)</f>
        <v>9</v>
      </c>
      <c r="CA51" s="2" t="str">
        <f t="shared" si="30"/>
        <v>F</v>
      </c>
      <c r="CB51" s="2" t="str">
        <f t="shared" si="30"/>
        <v>TERIITAHI</v>
      </c>
      <c r="CC51" s="2" t="str">
        <f t="shared" si="30"/>
        <v>Tepuaraurii</v>
      </c>
      <c r="CD51" s="2">
        <f>SUMIFS(Import!CD$2:CD$237,Import!$F$2:$F$237,$F51,Import!$G$2:$G$237,$G51)</f>
        <v>19</v>
      </c>
      <c r="CE51" s="2">
        <f>SUMIFS(Import!CE$2:CE$237,Import!$F$2:$F$237,$F51,Import!$G$2:$G$237,$G51)</f>
        <v>1.99</v>
      </c>
      <c r="CF51" s="2">
        <f>SUMIFS(Import!CF$2:CF$237,Import!$F$2:$F$237,$F51,Import!$G$2:$G$237,$G51)</f>
        <v>3.82</v>
      </c>
      <c r="CG51" s="2">
        <f>SUMIFS(Import!CG$2:CG$237,Import!$F$2:$F$237,$F51,Import!$G$2:$G$237,$G51)</f>
        <v>10</v>
      </c>
      <c r="CH51" s="2" t="str">
        <f t="shared" si="31"/>
        <v>M</v>
      </c>
      <c r="CI51" s="2" t="str">
        <f t="shared" si="31"/>
        <v>CONROY</v>
      </c>
      <c r="CJ51" s="2" t="str">
        <f t="shared" si="31"/>
        <v>Yves</v>
      </c>
      <c r="CK51" s="2">
        <f>SUMIFS(Import!CK$2:CK$237,Import!$F$2:$F$237,$F51,Import!$G$2:$G$237,$G51)</f>
        <v>1</v>
      </c>
      <c r="CL51" s="2">
        <f>SUMIFS(Import!CL$2:CL$237,Import!$F$2:$F$237,$F51,Import!$G$2:$G$237,$G51)</f>
        <v>0.1</v>
      </c>
      <c r="CM51" s="2">
        <f>SUMIFS(Import!CM$2:CM$237,Import!$F$2:$F$237,$F51,Import!$G$2:$G$237,$G51)</f>
        <v>0.2</v>
      </c>
      <c r="CN51" s="2">
        <f>SUMIFS(Import!CN$2:CN$237,Import!$F$2:$F$237,$F51,Import!$G$2:$G$237,$G51)</f>
        <v>11</v>
      </c>
      <c r="CO51" s="3" t="str">
        <f t="shared" si="32"/>
        <v>M</v>
      </c>
      <c r="CP51" s="3" t="str">
        <f t="shared" si="32"/>
        <v>PIQUE</v>
      </c>
      <c r="CQ51" s="3" t="str">
        <f t="shared" si="32"/>
        <v>Pascal</v>
      </c>
      <c r="CR51" s="2">
        <f>SUMIFS(Import!CR$2:CR$237,Import!$F$2:$F$237,$F51,Import!$G$2:$G$237,$G51)</f>
        <v>0</v>
      </c>
      <c r="CS51" s="2">
        <f>SUMIFS(Import!CS$2:CS$237,Import!$F$2:$F$237,$F51,Import!$G$2:$G$237,$G51)</f>
        <v>0</v>
      </c>
      <c r="CT51" s="2">
        <f>SUMIFS(Import!CT$2:CT$237,Import!$F$2:$F$237,$F51,Import!$G$2:$G$237,$G51)</f>
        <v>0</v>
      </c>
    </row>
    <row r="52" spans="1:98">
      <c r="A52" s="2" t="s">
        <v>38</v>
      </c>
      <c r="B52" s="2" t="s">
        <v>39</v>
      </c>
      <c r="C52" s="2">
        <v>2</v>
      </c>
      <c r="D52" s="2" t="s">
        <v>53</v>
      </c>
      <c r="E52" s="2">
        <v>22</v>
      </c>
      <c r="F52" s="2" t="s">
        <v>54</v>
      </c>
      <c r="G52" s="2">
        <v>6</v>
      </c>
      <c r="H52" s="2">
        <f>IF(SUMIFS(Import!H$2:H$237,Import!$F$2:$F$237,$F52,Import!$G$2:$G$237,$G52)=0,Data_T1!$H52,SUMIFS(Import!H$2:H$237,Import!$F$2:$F$237,$F52,Import!$G$2:$G$237,$G52))</f>
        <v>915</v>
      </c>
      <c r="I52" s="2">
        <f>SUMIFS(Import!I$2:I$237,Import!$F$2:$F$237,$F52,Import!$G$2:$G$237,$G52)</f>
        <v>407</v>
      </c>
      <c r="J52" s="2">
        <f>SUMIFS(Import!J$2:J$237,Import!$F$2:$F$237,$F52,Import!$G$2:$G$237,$G52)</f>
        <v>44.48</v>
      </c>
      <c r="K52" s="2">
        <f>SUMIFS(Import!K$2:K$237,Import!$F$2:$F$237,$F52,Import!$G$2:$G$237,$G52)</f>
        <v>508</v>
      </c>
      <c r="L52" s="2">
        <f>SUMIFS(Import!L$2:L$237,Import!$F$2:$F$237,$F52,Import!$G$2:$G$237,$G52)</f>
        <v>55.52</v>
      </c>
      <c r="M52" s="2">
        <f>SUMIFS(Import!M$2:M$237,Import!$F$2:$F$237,$F52,Import!$G$2:$G$237,$G52)</f>
        <v>1</v>
      </c>
      <c r="N52" s="2">
        <f>SUMIFS(Import!N$2:N$237,Import!$F$2:$F$237,$F52,Import!$G$2:$G$237,$G52)</f>
        <v>0.11</v>
      </c>
      <c r="O52" s="2">
        <f>SUMIFS(Import!O$2:O$237,Import!$F$2:$F$237,$F52,Import!$G$2:$G$237,$G52)</f>
        <v>0.2</v>
      </c>
      <c r="P52" s="2">
        <f>SUMIFS(Import!P$2:P$237,Import!$F$2:$F$237,$F52,Import!$G$2:$G$237,$G52)</f>
        <v>4</v>
      </c>
      <c r="Q52" s="2">
        <f>SUMIFS(Import!Q$2:Q$237,Import!$F$2:$F$237,$F52,Import!$G$2:$G$237,$G52)</f>
        <v>0.44</v>
      </c>
      <c r="R52" s="2">
        <f>SUMIFS(Import!R$2:R$237,Import!$F$2:$F$237,$F52,Import!$G$2:$G$237,$G52)</f>
        <v>0.79</v>
      </c>
      <c r="S52" s="2">
        <f>SUMIFS(Import!S$2:S$237,Import!$F$2:$F$237,$F52,Import!$G$2:$G$237,$G52)</f>
        <v>503</v>
      </c>
      <c r="T52" s="2">
        <f>SUMIFS(Import!T$2:T$237,Import!$F$2:$F$237,$F52,Import!$G$2:$G$237,$G52)</f>
        <v>54.97</v>
      </c>
      <c r="U52" s="2">
        <f>SUMIFS(Import!U$2:U$237,Import!$F$2:$F$237,$F52,Import!$G$2:$G$237,$G52)</f>
        <v>99.02</v>
      </c>
      <c r="V52" s="2">
        <f>SUMIFS(Import!V$2:V$237,Import!$F$2:$F$237,$F52,Import!$G$2:$G$237,$G52)</f>
        <v>1</v>
      </c>
      <c r="W52" s="2" t="str">
        <f t="shared" si="22"/>
        <v>F</v>
      </c>
      <c r="X52" s="2" t="str">
        <f t="shared" si="22"/>
        <v>IRITI</v>
      </c>
      <c r="Y52" s="2" t="str">
        <f t="shared" si="22"/>
        <v>Teura</v>
      </c>
      <c r="Z52" s="2">
        <f>SUMIFS(Import!Z$2:Z$237,Import!$F$2:$F$237,$F52,Import!$G$2:$G$237,$G52)</f>
        <v>100</v>
      </c>
      <c r="AA52" s="2">
        <f>SUMIFS(Import!AA$2:AA$237,Import!$F$2:$F$237,$F52,Import!$G$2:$G$237,$G52)</f>
        <v>10.93</v>
      </c>
      <c r="AB52" s="2">
        <f>SUMIFS(Import!AB$2:AB$237,Import!$F$2:$F$237,$F52,Import!$G$2:$G$237,$G52)</f>
        <v>19.88</v>
      </c>
      <c r="AC52" s="2">
        <f>SUMIFS(Import!AC$2:AC$237,Import!$F$2:$F$237,$F52,Import!$G$2:$G$237,$G52)</f>
        <v>2</v>
      </c>
      <c r="AD52" s="2" t="str">
        <f t="shared" si="23"/>
        <v>F</v>
      </c>
      <c r="AE52" s="2" t="str">
        <f t="shared" si="23"/>
        <v>GRANDIN</v>
      </c>
      <c r="AF52" s="2" t="str">
        <f t="shared" si="23"/>
        <v>Maire</v>
      </c>
      <c r="AG52" s="2">
        <f>SUMIFS(Import!AG$2:AG$237,Import!$F$2:$F$237,$F52,Import!$G$2:$G$237,$G52)</f>
        <v>3</v>
      </c>
      <c r="AH52" s="2">
        <f>SUMIFS(Import!AH$2:AH$237,Import!$F$2:$F$237,$F52,Import!$G$2:$G$237,$G52)</f>
        <v>0.33</v>
      </c>
      <c r="AI52" s="2">
        <f>SUMIFS(Import!AI$2:AI$237,Import!$F$2:$F$237,$F52,Import!$G$2:$G$237,$G52)</f>
        <v>0.6</v>
      </c>
      <c r="AJ52" s="2">
        <f>SUMIFS(Import!AJ$2:AJ$237,Import!$F$2:$F$237,$F52,Import!$G$2:$G$237,$G52)</f>
        <v>3</v>
      </c>
      <c r="AK52" s="2" t="str">
        <f t="shared" si="24"/>
        <v>F</v>
      </c>
      <c r="AL52" s="2" t="str">
        <f t="shared" si="24"/>
        <v>SANQUER</v>
      </c>
      <c r="AM52" s="2" t="str">
        <f t="shared" si="24"/>
        <v>Nicole</v>
      </c>
      <c r="AN52" s="2">
        <f>SUMIFS(Import!AN$2:AN$237,Import!$F$2:$F$237,$F52,Import!$G$2:$G$237,$G52)</f>
        <v>257</v>
      </c>
      <c r="AO52" s="2">
        <f>SUMIFS(Import!AO$2:AO$237,Import!$F$2:$F$237,$F52,Import!$G$2:$G$237,$G52)</f>
        <v>28.09</v>
      </c>
      <c r="AP52" s="2">
        <f>SUMIFS(Import!AP$2:AP$237,Import!$F$2:$F$237,$F52,Import!$G$2:$G$237,$G52)</f>
        <v>51.09</v>
      </c>
      <c r="AQ52" s="2">
        <f>SUMIFS(Import!AQ$2:AQ$237,Import!$F$2:$F$237,$F52,Import!$G$2:$G$237,$G52)</f>
        <v>4</v>
      </c>
      <c r="AR52" s="2" t="str">
        <f t="shared" si="25"/>
        <v>F</v>
      </c>
      <c r="AS52" s="2" t="str">
        <f t="shared" si="25"/>
        <v>EBB ÉPSE CROSS</v>
      </c>
      <c r="AT52" s="2" t="str">
        <f t="shared" si="25"/>
        <v>Valentina, Hina Dite Tina</v>
      </c>
      <c r="AU52" s="2">
        <f>SUMIFS(Import!AU$2:AU$237,Import!$F$2:$F$237,$F52,Import!$G$2:$G$237,$G52)</f>
        <v>121</v>
      </c>
      <c r="AV52" s="2">
        <f>SUMIFS(Import!AV$2:AV$237,Import!$F$2:$F$237,$F52,Import!$G$2:$G$237,$G52)</f>
        <v>13.22</v>
      </c>
      <c r="AW52" s="2">
        <f>SUMIFS(Import!AW$2:AW$237,Import!$F$2:$F$237,$F52,Import!$G$2:$G$237,$G52)</f>
        <v>24.06</v>
      </c>
      <c r="AX52" s="2">
        <f>SUMIFS(Import!AX$2:AX$237,Import!$F$2:$F$237,$F52,Import!$G$2:$G$237,$G52)</f>
        <v>5</v>
      </c>
      <c r="AY52" s="2" t="str">
        <f t="shared" si="26"/>
        <v>F</v>
      </c>
      <c r="AZ52" s="2" t="str">
        <f t="shared" si="26"/>
        <v>DUBIEF</v>
      </c>
      <c r="BA52" s="2" t="str">
        <f t="shared" si="26"/>
        <v>Miri</v>
      </c>
      <c r="BB52" s="2">
        <f>SUMIFS(Import!BB$2:BB$237,Import!$F$2:$F$237,$F52,Import!$G$2:$G$237,$G52)</f>
        <v>4</v>
      </c>
      <c r="BC52" s="2">
        <f>SUMIFS(Import!BC$2:BC$237,Import!$F$2:$F$237,$F52,Import!$G$2:$G$237,$G52)</f>
        <v>0.44</v>
      </c>
      <c r="BD52" s="2">
        <f>SUMIFS(Import!BD$2:BD$237,Import!$F$2:$F$237,$F52,Import!$G$2:$G$237,$G52)</f>
        <v>0.8</v>
      </c>
      <c r="BE52" s="2">
        <f>SUMIFS(Import!BE$2:BE$237,Import!$F$2:$F$237,$F52,Import!$G$2:$G$237,$G52)</f>
        <v>6</v>
      </c>
      <c r="BF52" s="2" t="str">
        <f t="shared" si="27"/>
        <v>M</v>
      </c>
      <c r="BG52" s="2" t="str">
        <f t="shared" si="27"/>
        <v>TEFAAROA</v>
      </c>
      <c r="BH52" s="2" t="str">
        <f t="shared" si="27"/>
        <v>Tom</v>
      </c>
      <c r="BI52" s="2">
        <f>SUMIFS(Import!BI$2:BI$237,Import!$F$2:$F$237,$F52,Import!$G$2:$G$237,$G52)</f>
        <v>0</v>
      </c>
      <c r="BJ52" s="2">
        <f>SUMIFS(Import!BJ$2:BJ$237,Import!$F$2:$F$237,$F52,Import!$G$2:$G$237,$G52)</f>
        <v>0</v>
      </c>
      <c r="BK52" s="2">
        <f>SUMIFS(Import!BK$2:BK$237,Import!$F$2:$F$237,$F52,Import!$G$2:$G$237,$G52)</f>
        <v>0</v>
      </c>
      <c r="BL52" s="2">
        <f>SUMIFS(Import!BL$2:BL$237,Import!$F$2:$F$237,$F52,Import!$G$2:$G$237,$G52)</f>
        <v>7</v>
      </c>
      <c r="BM52" s="2" t="str">
        <f t="shared" si="28"/>
        <v>M</v>
      </c>
      <c r="BN52" s="2" t="str">
        <f t="shared" si="28"/>
        <v>TAPUTU</v>
      </c>
      <c r="BO52" s="2" t="str">
        <f t="shared" si="28"/>
        <v>Faana</v>
      </c>
      <c r="BP52" s="2">
        <f>SUMIFS(Import!BP$2:BP$237,Import!$F$2:$F$237,$F52,Import!$G$2:$G$237,$G52)</f>
        <v>8</v>
      </c>
      <c r="BQ52" s="2">
        <f>SUMIFS(Import!BQ$2:BQ$237,Import!$F$2:$F$237,$F52,Import!$G$2:$G$237,$G52)</f>
        <v>0.87</v>
      </c>
      <c r="BR52" s="2">
        <f>SUMIFS(Import!BR$2:BR$237,Import!$F$2:$F$237,$F52,Import!$G$2:$G$237,$G52)</f>
        <v>1.59</v>
      </c>
      <c r="BS52" s="2">
        <f>SUMIFS(Import!BS$2:BS$237,Import!$F$2:$F$237,$F52,Import!$G$2:$G$237,$G52)</f>
        <v>8</v>
      </c>
      <c r="BT52" s="2" t="str">
        <f t="shared" si="29"/>
        <v>M</v>
      </c>
      <c r="BU52" s="2" t="str">
        <f t="shared" si="29"/>
        <v>SALMON</v>
      </c>
      <c r="BV52" s="2" t="str">
        <f t="shared" si="29"/>
        <v>Tati</v>
      </c>
      <c r="BW52" s="2">
        <f>SUMIFS(Import!BW$2:BW$237,Import!$F$2:$F$237,$F52,Import!$G$2:$G$237,$G52)</f>
        <v>2</v>
      </c>
      <c r="BX52" s="2">
        <f>SUMIFS(Import!BX$2:BX$237,Import!$F$2:$F$237,$F52,Import!$G$2:$G$237,$G52)</f>
        <v>0.22</v>
      </c>
      <c r="BY52" s="2">
        <f>SUMIFS(Import!BY$2:BY$237,Import!$F$2:$F$237,$F52,Import!$G$2:$G$237,$G52)</f>
        <v>0.4</v>
      </c>
      <c r="BZ52" s="2">
        <f>SUMIFS(Import!BZ$2:BZ$237,Import!$F$2:$F$237,$F52,Import!$G$2:$G$237,$G52)</f>
        <v>9</v>
      </c>
      <c r="CA52" s="2" t="str">
        <f t="shared" si="30"/>
        <v>F</v>
      </c>
      <c r="CB52" s="2" t="str">
        <f t="shared" si="30"/>
        <v>TERIITAHI</v>
      </c>
      <c r="CC52" s="2" t="str">
        <f t="shared" si="30"/>
        <v>Tepuaraurii</v>
      </c>
      <c r="CD52" s="2">
        <f>SUMIFS(Import!CD$2:CD$237,Import!$F$2:$F$237,$F52,Import!$G$2:$G$237,$G52)</f>
        <v>7</v>
      </c>
      <c r="CE52" s="2">
        <f>SUMIFS(Import!CE$2:CE$237,Import!$F$2:$F$237,$F52,Import!$G$2:$G$237,$G52)</f>
        <v>0.77</v>
      </c>
      <c r="CF52" s="2">
        <f>SUMIFS(Import!CF$2:CF$237,Import!$F$2:$F$237,$F52,Import!$G$2:$G$237,$G52)</f>
        <v>1.39</v>
      </c>
      <c r="CG52" s="2">
        <f>SUMIFS(Import!CG$2:CG$237,Import!$F$2:$F$237,$F52,Import!$G$2:$G$237,$G52)</f>
        <v>10</v>
      </c>
      <c r="CH52" s="2" t="str">
        <f t="shared" si="31"/>
        <v>M</v>
      </c>
      <c r="CI52" s="2" t="str">
        <f t="shared" si="31"/>
        <v>CONROY</v>
      </c>
      <c r="CJ52" s="2" t="str">
        <f t="shared" si="31"/>
        <v>Yves</v>
      </c>
      <c r="CK52" s="2">
        <f>SUMIFS(Import!CK$2:CK$237,Import!$F$2:$F$237,$F52,Import!$G$2:$G$237,$G52)</f>
        <v>1</v>
      </c>
      <c r="CL52" s="2">
        <f>SUMIFS(Import!CL$2:CL$237,Import!$F$2:$F$237,$F52,Import!$G$2:$G$237,$G52)</f>
        <v>0.11</v>
      </c>
      <c r="CM52" s="2">
        <f>SUMIFS(Import!CM$2:CM$237,Import!$F$2:$F$237,$F52,Import!$G$2:$G$237,$G52)</f>
        <v>0.2</v>
      </c>
      <c r="CN52" s="2">
        <f>SUMIFS(Import!CN$2:CN$237,Import!$F$2:$F$237,$F52,Import!$G$2:$G$237,$G52)</f>
        <v>11</v>
      </c>
      <c r="CO52" s="3" t="str">
        <f t="shared" si="32"/>
        <v>M</v>
      </c>
      <c r="CP52" s="3" t="str">
        <f t="shared" si="32"/>
        <v>PIQUE</v>
      </c>
      <c r="CQ52" s="3" t="str">
        <f t="shared" si="32"/>
        <v>Pascal</v>
      </c>
      <c r="CR52" s="2">
        <f>SUMIFS(Import!CR$2:CR$237,Import!$F$2:$F$237,$F52,Import!$G$2:$G$237,$G52)</f>
        <v>0</v>
      </c>
      <c r="CS52" s="2">
        <f>SUMIFS(Import!CS$2:CS$237,Import!$F$2:$F$237,$F52,Import!$G$2:$G$237,$G52)</f>
        <v>0</v>
      </c>
      <c r="CT52" s="2">
        <f>SUMIFS(Import!CT$2:CT$237,Import!$F$2:$F$237,$F52,Import!$G$2:$G$237,$G52)</f>
        <v>0</v>
      </c>
    </row>
    <row r="53" spans="1:98">
      <c r="A53" s="2" t="s">
        <v>38</v>
      </c>
      <c r="B53" s="2" t="s">
        <v>39</v>
      </c>
      <c r="C53" s="2">
        <v>2</v>
      </c>
      <c r="D53" s="2" t="s">
        <v>53</v>
      </c>
      <c r="E53" s="2">
        <v>22</v>
      </c>
      <c r="F53" s="2" t="s">
        <v>54</v>
      </c>
      <c r="G53" s="2">
        <v>7</v>
      </c>
      <c r="H53" s="2">
        <f>IF(SUMIFS(Import!H$2:H$237,Import!$F$2:$F$237,$F53,Import!$G$2:$G$237,$G53)=0,Data_T1!$H53,SUMIFS(Import!H$2:H$237,Import!$F$2:$F$237,$F53,Import!$G$2:$G$237,$G53))</f>
        <v>1239</v>
      </c>
      <c r="I53" s="2">
        <f>SUMIFS(Import!I$2:I$237,Import!$F$2:$F$237,$F53,Import!$G$2:$G$237,$G53)</f>
        <v>812</v>
      </c>
      <c r="J53" s="2">
        <f>SUMIFS(Import!J$2:J$237,Import!$F$2:$F$237,$F53,Import!$G$2:$G$237,$G53)</f>
        <v>65.540000000000006</v>
      </c>
      <c r="K53" s="2">
        <f>SUMIFS(Import!K$2:K$237,Import!$F$2:$F$237,$F53,Import!$G$2:$G$237,$G53)</f>
        <v>427</v>
      </c>
      <c r="L53" s="2">
        <f>SUMIFS(Import!L$2:L$237,Import!$F$2:$F$237,$F53,Import!$G$2:$G$237,$G53)</f>
        <v>34.46</v>
      </c>
      <c r="M53" s="2">
        <f>SUMIFS(Import!M$2:M$237,Import!$F$2:$F$237,$F53,Import!$G$2:$G$237,$G53)</f>
        <v>5</v>
      </c>
      <c r="N53" s="2">
        <f>SUMIFS(Import!N$2:N$237,Import!$F$2:$F$237,$F53,Import!$G$2:$G$237,$G53)</f>
        <v>0.4</v>
      </c>
      <c r="O53" s="2">
        <f>SUMIFS(Import!O$2:O$237,Import!$F$2:$F$237,$F53,Import!$G$2:$G$237,$G53)</f>
        <v>1.17</v>
      </c>
      <c r="P53" s="2">
        <f>SUMIFS(Import!P$2:P$237,Import!$F$2:$F$237,$F53,Import!$G$2:$G$237,$G53)</f>
        <v>2</v>
      </c>
      <c r="Q53" s="2">
        <f>SUMIFS(Import!Q$2:Q$237,Import!$F$2:$F$237,$F53,Import!$G$2:$G$237,$G53)</f>
        <v>0.16</v>
      </c>
      <c r="R53" s="2">
        <f>SUMIFS(Import!R$2:R$237,Import!$F$2:$F$237,$F53,Import!$G$2:$G$237,$G53)</f>
        <v>0.47</v>
      </c>
      <c r="S53" s="2">
        <f>SUMIFS(Import!S$2:S$237,Import!$F$2:$F$237,$F53,Import!$G$2:$G$237,$G53)</f>
        <v>420</v>
      </c>
      <c r="T53" s="2">
        <f>SUMIFS(Import!T$2:T$237,Import!$F$2:$F$237,$F53,Import!$G$2:$G$237,$G53)</f>
        <v>33.9</v>
      </c>
      <c r="U53" s="2">
        <f>SUMIFS(Import!U$2:U$237,Import!$F$2:$F$237,$F53,Import!$G$2:$G$237,$G53)</f>
        <v>98.36</v>
      </c>
      <c r="V53" s="2">
        <f>SUMIFS(Import!V$2:V$237,Import!$F$2:$F$237,$F53,Import!$G$2:$G$237,$G53)</f>
        <v>1</v>
      </c>
      <c r="W53" s="2" t="str">
        <f t="shared" si="22"/>
        <v>F</v>
      </c>
      <c r="X53" s="2" t="str">
        <f t="shared" si="22"/>
        <v>IRITI</v>
      </c>
      <c r="Y53" s="2" t="str">
        <f t="shared" si="22"/>
        <v>Teura</v>
      </c>
      <c r="Z53" s="2">
        <f>SUMIFS(Import!Z$2:Z$237,Import!$F$2:$F$237,$F53,Import!$G$2:$G$237,$G53)</f>
        <v>94</v>
      </c>
      <c r="AA53" s="2">
        <f>SUMIFS(Import!AA$2:AA$237,Import!$F$2:$F$237,$F53,Import!$G$2:$G$237,$G53)</f>
        <v>7.59</v>
      </c>
      <c r="AB53" s="2">
        <f>SUMIFS(Import!AB$2:AB$237,Import!$F$2:$F$237,$F53,Import!$G$2:$G$237,$G53)</f>
        <v>22.38</v>
      </c>
      <c r="AC53" s="2">
        <f>SUMIFS(Import!AC$2:AC$237,Import!$F$2:$F$237,$F53,Import!$G$2:$G$237,$G53)</f>
        <v>2</v>
      </c>
      <c r="AD53" s="2" t="str">
        <f t="shared" si="23"/>
        <v>F</v>
      </c>
      <c r="AE53" s="2" t="str">
        <f t="shared" si="23"/>
        <v>GRANDIN</v>
      </c>
      <c r="AF53" s="2" t="str">
        <f t="shared" si="23"/>
        <v>Maire</v>
      </c>
      <c r="AG53" s="2">
        <f>SUMIFS(Import!AG$2:AG$237,Import!$F$2:$F$237,$F53,Import!$G$2:$G$237,$G53)</f>
        <v>2</v>
      </c>
      <c r="AH53" s="2">
        <f>SUMIFS(Import!AH$2:AH$237,Import!$F$2:$F$237,$F53,Import!$G$2:$G$237,$G53)</f>
        <v>0.16</v>
      </c>
      <c r="AI53" s="2">
        <f>SUMIFS(Import!AI$2:AI$237,Import!$F$2:$F$237,$F53,Import!$G$2:$G$237,$G53)</f>
        <v>0.48</v>
      </c>
      <c r="AJ53" s="2">
        <f>SUMIFS(Import!AJ$2:AJ$237,Import!$F$2:$F$237,$F53,Import!$G$2:$G$237,$G53)</f>
        <v>3</v>
      </c>
      <c r="AK53" s="2" t="str">
        <f t="shared" si="24"/>
        <v>F</v>
      </c>
      <c r="AL53" s="2" t="str">
        <f t="shared" si="24"/>
        <v>SANQUER</v>
      </c>
      <c r="AM53" s="2" t="str">
        <f t="shared" si="24"/>
        <v>Nicole</v>
      </c>
      <c r="AN53" s="2">
        <f>SUMIFS(Import!AN$2:AN$237,Import!$F$2:$F$237,$F53,Import!$G$2:$G$237,$G53)</f>
        <v>199</v>
      </c>
      <c r="AO53" s="2">
        <f>SUMIFS(Import!AO$2:AO$237,Import!$F$2:$F$237,$F53,Import!$G$2:$G$237,$G53)</f>
        <v>16.059999999999999</v>
      </c>
      <c r="AP53" s="2">
        <f>SUMIFS(Import!AP$2:AP$237,Import!$F$2:$F$237,$F53,Import!$G$2:$G$237,$G53)</f>
        <v>47.38</v>
      </c>
      <c r="AQ53" s="2">
        <f>SUMIFS(Import!AQ$2:AQ$237,Import!$F$2:$F$237,$F53,Import!$G$2:$G$237,$G53)</f>
        <v>4</v>
      </c>
      <c r="AR53" s="2" t="str">
        <f t="shared" si="25"/>
        <v>F</v>
      </c>
      <c r="AS53" s="2" t="str">
        <f t="shared" si="25"/>
        <v>EBB ÉPSE CROSS</v>
      </c>
      <c r="AT53" s="2" t="str">
        <f t="shared" si="25"/>
        <v>Valentina, Hina Dite Tina</v>
      </c>
      <c r="AU53" s="2">
        <f>SUMIFS(Import!AU$2:AU$237,Import!$F$2:$F$237,$F53,Import!$G$2:$G$237,$G53)</f>
        <v>96</v>
      </c>
      <c r="AV53" s="2">
        <f>SUMIFS(Import!AV$2:AV$237,Import!$F$2:$F$237,$F53,Import!$G$2:$G$237,$G53)</f>
        <v>7.75</v>
      </c>
      <c r="AW53" s="2">
        <f>SUMIFS(Import!AW$2:AW$237,Import!$F$2:$F$237,$F53,Import!$G$2:$G$237,$G53)</f>
        <v>22.86</v>
      </c>
      <c r="AX53" s="2">
        <f>SUMIFS(Import!AX$2:AX$237,Import!$F$2:$F$237,$F53,Import!$G$2:$G$237,$G53)</f>
        <v>5</v>
      </c>
      <c r="AY53" s="2" t="str">
        <f t="shared" si="26"/>
        <v>F</v>
      </c>
      <c r="AZ53" s="2" t="str">
        <f t="shared" si="26"/>
        <v>DUBIEF</v>
      </c>
      <c r="BA53" s="2" t="str">
        <f t="shared" si="26"/>
        <v>Miri</v>
      </c>
      <c r="BB53" s="2">
        <f>SUMIFS(Import!BB$2:BB$237,Import!$F$2:$F$237,$F53,Import!$G$2:$G$237,$G53)</f>
        <v>3</v>
      </c>
      <c r="BC53" s="2">
        <f>SUMIFS(Import!BC$2:BC$237,Import!$F$2:$F$237,$F53,Import!$G$2:$G$237,$G53)</f>
        <v>0.24</v>
      </c>
      <c r="BD53" s="2">
        <f>SUMIFS(Import!BD$2:BD$237,Import!$F$2:$F$237,$F53,Import!$G$2:$G$237,$G53)</f>
        <v>0.71</v>
      </c>
      <c r="BE53" s="2">
        <f>SUMIFS(Import!BE$2:BE$237,Import!$F$2:$F$237,$F53,Import!$G$2:$G$237,$G53)</f>
        <v>6</v>
      </c>
      <c r="BF53" s="2" t="str">
        <f t="shared" si="27"/>
        <v>M</v>
      </c>
      <c r="BG53" s="2" t="str">
        <f t="shared" si="27"/>
        <v>TEFAAROA</v>
      </c>
      <c r="BH53" s="2" t="str">
        <f t="shared" si="27"/>
        <v>Tom</v>
      </c>
      <c r="BI53" s="2">
        <f>SUMIFS(Import!BI$2:BI$237,Import!$F$2:$F$237,$F53,Import!$G$2:$G$237,$G53)</f>
        <v>2</v>
      </c>
      <c r="BJ53" s="2">
        <f>SUMIFS(Import!BJ$2:BJ$237,Import!$F$2:$F$237,$F53,Import!$G$2:$G$237,$G53)</f>
        <v>0.16</v>
      </c>
      <c r="BK53" s="2">
        <f>SUMIFS(Import!BK$2:BK$237,Import!$F$2:$F$237,$F53,Import!$G$2:$G$237,$G53)</f>
        <v>0.48</v>
      </c>
      <c r="BL53" s="2">
        <f>SUMIFS(Import!BL$2:BL$237,Import!$F$2:$F$237,$F53,Import!$G$2:$G$237,$G53)</f>
        <v>7</v>
      </c>
      <c r="BM53" s="2" t="str">
        <f t="shared" si="28"/>
        <v>M</v>
      </c>
      <c r="BN53" s="2" t="str">
        <f t="shared" si="28"/>
        <v>TAPUTU</v>
      </c>
      <c r="BO53" s="2" t="str">
        <f t="shared" si="28"/>
        <v>Faana</v>
      </c>
      <c r="BP53" s="2">
        <f>SUMIFS(Import!BP$2:BP$237,Import!$F$2:$F$237,$F53,Import!$G$2:$G$237,$G53)</f>
        <v>7</v>
      </c>
      <c r="BQ53" s="2">
        <f>SUMIFS(Import!BQ$2:BQ$237,Import!$F$2:$F$237,$F53,Import!$G$2:$G$237,$G53)</f>
        <v>0.56000000000000005</v>
      </c>
      <c r="BR53" s="2">
        <f>SUMIFS(Import!BR$2:BR$237,Import!$F$2:$F$237,$F53,Import!$G$2:$G$237,$G53)</f>
        <v>1.67</v>
      </c>
      <c r="BS53" s="2">
        <f>SUMIFS(Import!BS$2:BS$237,Import!$F$2:$F$237,$F53,Import!$G$2:$G$237,$G53)</f>
        <v>8</v>
      </c>
      <c r="BT53" s="2" t="str">
        <f t="shared" si="29"/>
        <v>M</v>
      </c>
      <c r="BU53" s="2" t="str">
        <f t="shared" si="29"/>
        <v>SALMON</v>
      </c>
      <c r="BV53" s="2" t="str">
        <f t="shared" si="29"/>
        <v>Tati</v>
      </c>
      <c r="BW53" s="2">
        <f>SUMIFS(Import!BW$2:BW$237,Import!$F$2:$F$237,$F53,Import!$G$2:$G$237,$G53)</f>
        <v>1</v>
      </c>
      <c r="BX53" s="2">
        <f>SUMIFS(Import!BX$2:BX$237,Import!$F$2:$F$237,$F53,Import!$G$2:$G$237,$G53)</f>
        <v>0.08</v>
      </c>
      <c r="BY53" s="2">
        <f>SUMIFS(Import!BY$2:BY$237,Import!$F$2:$F$237,$F53,Import!$G$2:$G$237,$G53)</f>
        <v>0.24</v>
      </c>
      <c r="BZ53" s="2">
        <f>SUMIFS(Import!BZ$2:BZ$237,Import!$F$2:$F$237,$F53,Import!$G$2:$G$237,$G53)</f>
        <v>9</v>
      </c>
      <c r="CA53" s="2" t="str">
        <f t="shared" si="30"/>
        <v>F</v>
      </c>
      <c r="CB53" s="2" t="str">
        <f t="shared" si="30"/>
        <v>TERIITAHI</v>
      </c>
      <c r="CC53" s="2" t="str">
        <f t="shared" si="30"/>
        <v>Tepuaraurii</v>
      </c>
      <c r="CD53" s="2">
        <f>SUMIFS(Import!CD$2:CD$237,Import!$F$2:$F$237,$F53,Import!$G$2:$G$237,$G53)</f>
        <v>12</v>
      </c>
      <c r="CE53" s="2">
        <f>SUMIFS(Import!CE$2:CE$237,Import!$F$2:$F$237,$F53,Import!$G$2:$G$237,$G53)</f>
        <v>0.97</v>
      </c>
      <c r="CF53" s="2">
        <f>SUMIFS(Import!CF$2:CF$237,Import!$F$2:$F$237,$F53,Import!$G$2:$G$237,$G53)</f>
        <v>2.86</v>
      </c>
      <c r="CG53" s="2">
        <f>SUMIFS(Import!CG$2:CG$237,Import!$F$2:$F$237,$F53,Import!$G$2:$G$237,$G53)</f>
        <v>10</v>
      </c>
      <c r="CH53" s="2" t="str">
        <f t="shared" si="31"/>
        <v>M</v>
      </c>
      <c r="CI53" s="2" t="str">
        <f t="shared" si="31"/>
        <v>CONROY</v>
      </c>
      <c r="CJ53" s="2" t="str">
        <f t="shared" si="31"/>
        <v>Yves</v>
      </c>
      <c r="CK53" s="2">
        <f>SUMIFS(Import!CK$2:CK$237,Import!$F$2:$F$237,$F53,Import!$G$2:$G$237,$G53)</f>
        <v>1</v>
      </c>
      <c r="CL53" s="2">
        <f>SUMIFS(Import!CL$2:CL$237,Import!$F$2:$F$237,$F53,Import!$G$2:$G$237,$G53)</f>
        <v>0.08</v>
      </c>
      <c r="CM53" s="2">
        <f>SUMIFS(Import!CM$2:CM$237,Import!$F$2:$F$237,$F53,Import!$G$2:$G$237,$G53)</f>
        <v>0.24</v>
      </c>
      <c r="CN53" s="2">
        <f>SUMIFS(Import!CN$2:CN$237,Import!$F$2:$F$237,$F53,Import!$G$2:$G$237,$G53)</f>
        <v>11</v>
      </c>
      <c r="CO53" s="3" t="str">
        <f t="shared" si="32"/>
        <v>M</v>
      </c>
      <c r="CP53" s="3" t="str">
        <f t="shared" si="32"/>
        <v>PIQUE</v>
      </c>
      <c r="CQ53" s="3" t="str">
        <f t="shared" si="32"/>
        <v>Pascal</v>
      </c>
      <c r="CR53" s="2">
        <f>SUMIFS(Import!CR$2:CR$237,Import!$F$2:$F$237,$F53,Import!$G$2:$G$237,$G53)</f>
        <v>3</v>
      </c>
      <c r="CS53" s="2">
        <f>SUMIFS(Import!CS$2:CS$237,Import!$F$2:$F$237,$F53,Import!$G$2:$G$237,$G53)</f>
        <v>0.24</v>
      </c>
      <c r="CT53" s="2">
        <f>SUMIFS(Import!CT$2:CT$237,Import!$F$2:$F$237,$F53,Import!$G$2:$G$237,$G53)</f>
        <v>0.71</v>
      </c>
    </row>
    <row r="54" spans="1:98">
      <c r="A54" s="2" t="s">
        <v>38</v>
      </c>
      <c r="B54" s="2" t="s">
        <v>39</v>
      </c>
      <c r="C54" s="2">
        <v>2</v>
      </c>
      <c r="D54" s="2" t="s">
        <v>53</v>
      </c>
      <c r="E54" s="2">
        <v>22</v>
      </c>
      <c r="F54" s="2" t="s">
        <v>54</v>
      </c>
      <c r="G54" s="2">
        <v>8</v>
      </c>
      <c r="H54" s="2">
        <f>IF(SUMIFS(Import!H$2:H$237,Import!$F$2:$F$237,$F54,Import!$G$2:$G$237,$G54)=0,Data_T1!$H54,SUMIFS(Import!H$2:H$237,Import!$F$2:$F$237,$F54,Import!$G$2:$G$237,$G54))</f>
        <v>1232</v>
      </c>
      <c r="I54" s="2">
        <f>SUMIFS(Import!I$2:I$237,Import!$F$2:$F$237,$F54,Import!$G$2:$G$237,$G54)</f>
        <v>688</v>
      </c>
      <c r="J54" s="2">
        <f>SUMIFS(Import!J$2:J$237,Import!$F$2:$F$237,$F54,Import!$G$2:$G$237,$G54)</f>
        <v>55.84</v>
      </c>
      <c r="K54" s="2">
        <f>SUMIFS(Import!K$2:K$237,Import!$F$2:$F$237,$F54,Import!$G$2:$G$237,$G54)</f>
        <v>544</v>
      </c>
      <c r="L54" s="2">
        <f>SUMIFS(Import!L$2:L$237,Import!$F$2:$F$237,$F54,Import!$G$2:$G$237,$G54)</f>
        <v>44.16</v>
      </c>
      <c r="M54" s="2">
        <f>SUMIFS(Import!M$2:M$237,Import!$F$2:$F$237,$F54,Import!$G$2:$G$237,$G54)</f>
        <v>4</v>
      </c>
      <c r="N54" s="2">
        <f>SUMIFS(Import!N$2:N$237,Import!$F$2:$F$237,$F54,Import!$G$2:$G$237,$G54)</f>
        <v>0.32</v>
      </c>
      <c r="O54" s="2">
        <f>SUMIFS(Import!O$2:O$237,Import!$F$2:$F$237,$F54,Import!$G$2:$G$237,$G54)</f>
        <v>0.74</v>
      </c>
      <c r="P54" s="2">
        <f>SUMIFS(Import!P$2:P$237,Import!$F$2:$F$237,$F54,Import!$G$2:$G$237,$G54)</f>
        <v>8</v>
      </c>
      <c r="Q54" s="2">
        <f>SUMIFS(Import!Q$2:Q$237,Import!$F$2:$F$237,$F54,Import!$G$2:$G$237,$G54)</f>
        <v>0.65</v>
      </c>
      <c r="R54" s="2">
        <f>SUMIFS(Import!R$2:R$237,Import!$F$2:$F$237,$F54,Import!$G$2:$G$237,$G54)</f>
        <v>1.47</v>
      </c>
      <c r="S54" s="2">
        <f>SUMIFS(Import!S$2:S$237,Import!$F$2:$F$237,$F54,Import!$G$2:$G$237,$G54)</f>
        <v>532</v>
      </c>
      <c r="T54" s="2">
        <f>SUMIFS(Import!T$2:T$237,Import!$F$2:$F$237,$F54,Import!$G$2:$G$237,$G54)</f>
        <v>43.18</v>
      </c>
      <c r="U54" s="2">
        <f>SUMIFS(Import!U$2:U$237,Import!$F$2:$F$237,$F54,Import!$G$2:$G$237,$G54)</f>
        <v>97.79</v>
      </c>
      <c r="V54" s="2">
        <f>SUMIFS(Import!V$2:V$237,Import!$F$2:$F$237,$F54,Import!$G$2:$G$237,$G54)</f>
        <v>1</v>
      </c>
      <c r="W54" s="2" t="str">
        <f t="shared" si="22"/>
        <v>F</v>
      </c>
      <c r="X54" s="2" t="str">
        <f t="shared" si="22"/>
        <v>IRITI</v>
      </c>
      <c r="Y54" s="2" t="str">
        <f t="shared" si="22"/>
        <v>Teura</v>
      </c>
      <c r="Z54" s="2">
        <f>SUMIFS(Import!Z$2:Z$237,Import!$F$2:$F$237,$F54,Import!$G$2:$G$237,$G54)</f>
        <v>183</v>
      </c>
      <c r="AA54" s="2">
        <f>SUMIFS(Import!AA$2:AA$237,Import!$F$2:$F$237,$F54,Import!$G$2:$G$237,$G54)</f>
        <v>14.85</v>
      </c>
      <c r="AB54" s="2">
        <f>SUMIFS(Import!AB$2:AB$237,Import!$F$2:$F$237,$F54,Import!$G$2:$G$237,$G54)</f>
        <v>34.4</v>
      </c>
      <c r="AC54" s="2">
        <f>SUMIFS(Import!AC$2:AC$237,Import!$F$2:$F$237,$F54,Import!$G$2:$G$237,$G54)</f>
        <v>2</v>
      </c>
      <c r="AD54" s="2" t="str">
        <f t="shared" si="23"/>
        <v>F</v>
      </c>
      <c r="AE54" s="2" t="str">
        <f t="shared" si="23"/>
        <v>GRANDIN</v>
      </c>
      <c r="AF54" s="2" t="str">
        <f t="shared" si="23"/>
        <v>Maire</v>
      </c>
      <c r="AG54" s="2">
        <f>SUMIFS(Import!AG$2:AG$237,Import!$F$2:$F$237,$F54,Import!$G$2:$G$237,$G54)</f>
        <v>0</v>
      </c>
      <c r="AH54" s="2">
        <f>SUMIFS(Import!AH$2:AH$237,Import!$F$2:$F$237,$F54,Import!$G$2:$G$237,$G54)</f>
        <v>0</v>
      </c>
      <c r="AI54" s="2">
        <f>SUMIFS(Import!AI$2:AI$237,Import!$F$2:$F$237,$F54,Import!$G$2:$G$237,$G54)</f>
        <v>0</v>
      </c>
      <c r="AJ54" s="2">
        <f>SUMIFS(Import!AJ$2:AJ$237,Import!$F$2:$F$237,$F54,Import!$G$2:$G$237,$G54)</f>
        <v>3</v>
      </c>
      <c r="AK54" s="2" t="str">
        <f t="shared" si="24"/>
        <v>F</v>
      </c>
      <c r="AL54" s="2" t="str">
        <f t="shared" si="24"/>
        <v>SANQUER</v>
      </c>
      <c r="AM54" s="2" t="str">
        <f t="shared" si="24"/>
        <v>Nicole</v>
      </c>
      <c r="AN54" s="2">
        <f>SUMIFS(Import!AN$2:AN$237,Import!$F$2:$F$237,$F54,Import!$G$2:$G$237,$G54)</f>
        <v>242</v>
      </c>
      <c r="AO54" s="2">
        <f>SUMIFS(Import!AO$2:AO$237,Import!$F$2:$F$237,$F54,Import!$G$2:$G$237,$G54)</f>
        <v>19.64</v>
      </c>
      <c r="AP54" s="2">
        <f>SUMIFS(Import!AP$2:AP$237,Import!$F$2:$F$237,$F54,Import!$G$2:$G$237,$G54)</f>
        <v>45.49</v>
      </c>
      <c r="AQ54" s="2">
        <f>SUMIFS(Import!AQ$2:AQ$237,Import!$F$2:$F$237,$F54,Import!$G$2:$G$237,$G54)</f>
        <v>4</v>
      </c>
      <c r="AR54" s="2" t="str">
        <f t="shared" si="25"/>
        <v>F</v>
      </c>
      <c r="AS54" s="2" t="str">
        <f t="shared" si="25"/>
        <v>EBB ÉPSE CROSS</v>
      </c>
      <c r="AT54" s="2" t="str">
        <f t="shared" si="25"/>
        <v>Valentina, Hina Dite Tina</v>
      </c>
      <c r="AU54" s="2">
        <f>SUMIFS(Import!AU$2:AU$237,Import!$F$2:$F$237,$F54,Import!$G$2:$G$237,$G54)</f>
        <v>58</v>
      </c>
      <c r="AV54" s="2">
        <f>SUMIFS(Import!AV$2:AV$237,Import!$F$2:$F$237,$F54,Import!$G$2:$G$237,$G54)</f>
        <v>4.71</v>
      </c>
      <c r="AW54" s="2">
        <f>SUMIFS(Import!AW$2:AW$237,Import!$F$2:$F$237,$F54,Import!$G$2:$G$237,$G54)</f>
        <v>10.9</v>
      </c>
      <c r="AX54" s="2">
        <f>SUMIFS(Import!AX$2:AX$237,Import!$F$2:$F$237,$F54,Import!$G$2:$G$237,$G54)</f>
        <v>5</v>
      </c>
      <c r="AY54" s="2" t="str">
        <f t="shared" si="26"/>
        <v>F</v>
      </c>
      <c r="AZ54" s="2" t="str">
        <f t="shared" si="26"/>
        <v>DUBIEF</v>
      </c>
      <c r="BA54" s="2" t="str">
        <f t="shared" si="26"/>
        <v>Miri</v>
      </c>
      <c r="BB54" s="2">
        <f>SUMIFS(Import!BB$2:BB$237,Import!$F$2:$F$237,$F54,Import!$G$2:$G$237,$G54)</f>
        <v>4</v>
      </c>
      <c r="BC54" s="2">
        <f>SUMIFS(Import!BC$2:BC$237,Import!$F$2:$F$237,$F54,Import!$G$2:$G$237,$G54)</f>
        <v>0.32</v>
      </c>
      <c r="BD54" s="2">
        <f>SUMIFS(Import!BD$2:BD$237,Import!$F$2:$F$237,$F54,Import!$G$2:$G$237,$G54)</f>
        <v>0.75</v>
      </c>
      <c r="BE54" s="2">
        <f>SUMIFS(Import!BE$2:BE$237,Import!$F$2:$F$237,$F54,Import!$G$2:$G$237,$G54)</f>
        <v>6</v>
      </c>
      <c r="BF54" s="2" t="str">
        <f t="shared" si="27"/>
        <v>M</v>
      </c>
      <c r="BG54" s="2" t="str">
        <f t="shared" si="27"/>
        <v>TEFAAROA</v>
      </c>
      <c r="BH54" s="2" t="str">
        <f t="shared" si="27"/>
        <v>Tom</v>
      </c>
      <c r="BI54" s="2">
        <f>SUMIFS(Import!BI$2:BI$237,Import!$F$2:$F$237,$F54,Import!$G$2:$G$237,$G54)</f>
        <v>1</v>
      </c>
      <c r="BJ54" s="2">
        <f>SUMIFS(Import!BJ$2:BJ$237,Import!$F$2:$F$237,$F54,Import!$G$2:$G$237,$G54)</f>
        <v>0.08</v>
      </c>
      <c r="BK54" s="2">
        <f>SUMIFS(Import!BK$2:BK$237,Import!$F$2:$F$237,$F54,Import!$G$2:$G$237,$G54)</f>
        <v>0.19</v>
      </c>
      <c r="BL54" s="2">
        <f>SUMIFS(Import!BL$2:BL$237,Import!$F$2:$F$237,$F54,Import!$G$2:$G$237,$G54)</f>
        <v>7</v>
      </c>
      <c r="BM54" s="2" t="str">
        <f t="shared" si="28"/>
        <v>M</v>
      </c>
      <c r="BN54" s="2" t="str">
        <f t="shared" si="28"/>
        <v>TAPUTU</v>
      </c>
      <c r="BO54" s="2" t="str">
        <f t="shared" si="28"/>
        <v>Faana</v>
      </c>
      <c r="BP54" s="2">
        <f>SUMIFS(Import!BP$2:BP$237,Import!$F$2:$F$237,$F54,Import!$G$2:$G$237,$G54)</f>
        <v>18</v>
      </c>
      <c r="BQ54" s="2">
        <f>SUMIFS(Import!BQ$2:BQ$237,Import!$F$2:$F$237,$F54,Import!$G$2:$G$237,$G54)</f>
        <v>1.46</v>
      </c>
      <c r="BR54" s="2">
        <f>SUMIFS(Import!BR$2:BR$237,Import!$F$2:$F$237,$F54,Import!$G$2:$G$237,$G54)</f>
        <v>3.38</v>
      </c>
      <c r="BS54" s="2">
        <f>SUMIFS(Import!BS$2:BS$237,Import!$F$2:$F$237,$F54,Import!$G$2:$G$237,$G54)</f>
        <v>8</v>
      </c>
      <c r="BT54" s="2" t="str">
        <f t="shared" si="29"/>
        <v>M</v>
      </c>
      <c r="BU54" s="2" t="str">
        <f t="shared" si="29"/>
        <v>SALMON</v>
      </c>
      <c r="BV54" s="2" t="str">
        <f t="shared" si="29"/>
        <v>Tati</v>
      </c>
      <c r="BW54" s="2">
        <f>SUMIFS(Import!BW$2:BW$237,Import!$F$2:$F$237,$F54,Import!$G$2:$G$237,$G54)</f>
        <v>3</v>
      </c>
      <c r="BX54" s="2">
        <f>SUMIFS(Import!BX$2:BX$237,Import!$F$2:$F$237,$F54,Import!$G$2:$G$237,$G54)</f>
        <v>0.24</v>
      </c>
      <c r="BY54" s="2">
        <f>SUMIFS(Import!BY$2:BY$237,Import!$F$2:$F$237,$F54,Import!$G$2:$G$237,$G54)</f>
        <v>0.56000000000000005</v>
      </c>
      <c r="BZ54" s="2">
        <f>SUMIFS(Import!BZ$2:BZ$237,Import!$F$2:$F$237,$F54,Import!$G$2:$G$237,$G54)</f>
        <v>9</v>
      </c>
      <c r="CA54" s="2" t="str">
        <f t="shared" si="30"/>
        <v>F</v>
      </c>
      <c r="CB54" s="2" t="str">
        <f t="shared" si="30"/>
        <v>TERIITAHI</v>
      </c>
      <c r="CC54" s="2" t="str">
        <f t="shared" si="30"/>
        <v>Tepuaraurii</v>
      </c>
      <c r="CD54" s="2">
        <f>SUMIFS(Import!CD$2:CD$237,Import!$F$2:$F$237,$F54,Import!$G$2:$G$237,$G54)</f>
        <v>15</v>
      </c>
      <c r="CE54" s="2">
        <f>SUMIFS(Import!CE$2:CE$237,Import!$F$2:$F$237,$F54,Import!$G$2:$G$237,$G54)</f>
        <v>1.22</v>
      </c>
      <c r="CF54" s="2">
        <f>SUMIFS(Import!CF$2:CF$237,Import!$F$2:$F$237,$F54,Import!$G$2:$G$237,$G54)</f>
        <v>2.82</v>
      </c>
      <c r="CG54" s="2">
        <f>SUMIFS(Import!CG$2:CG$237,Import!$F$2:$F$237,$F54,Import!$G$2:$G$237,$G54)</f>
        <v>10</v>
      </c>
      <c r="CH54" s="2" t="str">
        <f t="shared" si="31"/>
        <v>M</v>
      </c>
      <c r="CI54" s="2" t="str">
        <f t="shared" si="31"/>
        <v>CONROY</v>
      </c>
      <c r="CJ54" s="2" t="str">
        <f t="shared" si="31"/>
        <v>Yves</v>
      </c>
      <c r="CK54" s="2">
        <f>SUMIFS(Import!CK$2:CK$237,Import!$F$2:$F$237,$F54,Import!$G$2:$G$237,$G54)</f>
        <v>4</v>
      </c>
      <c r="CL54" s="2">
        <f>SUMIFS(Import!CL$2:CL$237,Import!$F$2:$F$237,$F54,Import!$G$2:$G$237,$G54)</f>
        <v>0.32</v>
      </c>
      <c r="CM54" s="2">
        <f>SUMIFS(Import!CM$2:CM$237,Import!$F$2:$F$237,$F54,Import!$G$2:$G$237,$G54)</f>
        <v>0.75</v>
      </c>
      <c r="CN54" s="2">
        <f>SUMIFS(Import!CN$2:CN$237,Import!$F$2:$F$237,$F54,Import!$G$2:$G$237,$G54)</f>
        <v>11</v>
      </c>
      <c r="CO54" s="3" t="str">
        <f t="shared" si="32"/>
        <v>M</v>
      </c>
      <c r="CP54" s="3" t="str">
        <f t="shared" si="32"/>
        <v>PIQUE</v>
      </c>
      <c r="CQ54" s="3" t="str">
        <f t="shared" si="32"/>
        <v>Pascal</v>
      </c>
      <c r="CR54" s="2">
        <f>SUMIFS(Import!CR$2:CR$237,Import!$F$2:$F$237,$F54,Import!$G$2:$G$237,$G54)</f>
        <v>4</v>
      </c>
      <c r="CS54" s="2">
        <f>SUMIFS(Import!CS$2:CS$237,Import!$F$2:$F$237,$F54,Import!$G$2:$G$237,$G54)</f>
        <v>0.32</v>
      </c>
      <c r="CT54" s="2">
        <f>SUMIFS(Import!CT$2:CT$237,Import!$F$2:$F$237,$F54,Import!$G$2:$G$237,$G54)</f>
        <v>0.75</v>
      </c>
    </row>
    <row r="55" spans="1:98">
      <c r="A55" s="2" t="s">
        <v>38</v>
      </c>
      <c r="B55" s="2" t="s">
        <v>39</v>
      </c>
      <c r="C55" s="2">
        <v>1</v>
      </c>
      <c r="D55" s="2" t="s">
        <v>40</v>
      </c>
      <c r="E55" s="2">
        <v>23</v>
      </c>
      <c r="F55" s="2" t="s">
        <v>55</v>
      </c>
      <c r="G55" s="2">
        <v>1</v>
      </c>
      <c r="H55" s="2">
        <f>IF(SUMIFS(Import!H$2:H$237,Import!$F$2:$F$237,$F55,Import!$G$2:$G$237,$G55)=0,Data_T1!$H55,SUMIFS(Import!H$2:H$237,Import!$F$2:$F$237,$F55,Import!$G$2:$G$237,$G55))</f>
        <v>1217</v>
      </c>
      <c r="I55" s="2">
        <f>SUMIFS(Import!I$2:I$237,Import!$F$2:$F$237,$F55,Import!$G$2:$G$237,$G55)</f>
        <v>595</v>
      </c>
      <c r="J55" s="2">
        <f>SUMIFS(Import!J$2:J$237,Import!$F$2:$F$237,$F55,Import!$G$2:$G$237,$G55)</f>
        <v>48.89</v>
      </c>
      <c r="K55" s="2">
        <f>SUMIFS(Import!K$2:K$237,Import!$F$2:$F$237,$F55,Import!$G$2:$G$237,$G55)</f>
        <v>622</v>
      </c>
      <c r="L55" s="2">
        <f>SUMIFS(Import!L$2:L$237,Import!$F$2:$F$237,$F55,Import!$G$2:$G$237,$G55)</f>
        <v>51.11</v>
      </c>
      <c r="M55" s="2">
        <f>SUMIFS(Import!M$2:M$237,Import!$F$2:$F$237,$F55,Import!$G$2:$G$237,$G55)</f>
        <v>2</v>
      </c>
      <c r="N55" s="2">
        <f>SUMIFS(Import!N$2:N$237,Import!$F$2:$F$237,$F55,Import!$G$2:$G$237,$G55)</f>
        <v>0.16</v>
      </c>
      <c r="O55" s="2">
        <f>SUMIFS(Import!O$2:O$237,Import!$F$2:$F$237,$F55,Import!$G$2:$G$237,$G55)</f>
        <v>0.32</v>
      </c>
      <c r="P55" s="2">
        <f>SUMIFS(Import!P$2:P$237,Import!$F$2:$F$237,$F55,Import!$G$2:$G$237,$G55)</f>
        <v>7</v>
      </c>
      <c r="Q55" s="2">
        <f>SUMIFS(Import!Q$2:Q$237,Import!$F$2:$F$237,$F55,Import!$G$2:$G$237,$G55)</f>
        <v>0.57999999999999996</v>
      </c>
      <c r="R55" s="2">
        <f>SUMIFS(Import!R$2:R$237,Import!$F$2:$F$237,$F55,Import!$G$2:$G$237,$G55)</f>
        <v>1.1299999999999999</v>
      </c>
      <c r="S55" s="2">
        <f>SUMIFS(Import!S$2:S$237,Import!$F$2:$F$237,$F55,Import!$G$2:$G$237,$G55)</f>
        <v>613</v>
      </c>
      <c r="T55" s="2">
        <f>SUMIFS(Import!T$2:T$237,Import!$F$2:$F$237,$F55,Import!$G$2:$G$237,$G55)</f>
        <v>50.37</v>
      </c>
      <c r="U55" s="2">
        <f>SUMIFS(Import!U$2:U$237,Import!$F$2:$F$237,$F55,Import!$G$2:$G$237,$G55)</f>
        <v>98.55</v>
      </c>
      <c r="V55" s="2">
        <f>SUMIFS(Import!V$2:V$237,Import!$F$2:$F$237,$F55,Import!$G$2:$G$237,$G55)</f>
        <v>1</v>
      </c>
      <c r="W55" s="2" t="str">
        <f t="shared" si="22"/>
        <v>M</v>
      </c>
      <c r="X55" s="2" t="str">
        <f t="shared" si="22"/>
        <v>GREIG</v>
      </c>
      <c r="Y55" s="2" t="str">
        <f t="shared" si="22"/>
        <v>Moana</v>
      </c>
      <c r="Z55" s="2">
        <f>SUMIFS(Import!Z$2:Z$237,Import!$F$2:$F$237,$F55,Import!$G$2:$G$237,$G55)</f>
        <v>250</v>
      </c>
      <c r="AA55" s="2">
        <f>SUMIFS(Import!AA$2:AA$237,Import!$F$2:$F$237,$F55,Import!$G$2:$G$237,$G55)</f>
        <v>20.54</v>
      </c>
      <c r="AB55" s="2">
        <f>SUMIFS(Import!AB$2:AB$237,Import!$F$2:$F$237,$F55,Import!$G$2:$G$237,$G55)</f>
        <v>40.78</v>
      </c>
      <c r="AC55" s="2">
        <f>SUMIFS(Import!AC$2:AC$237,Import!$F$2:$F$237,$F55,Import!$G$2:$G$237,$G55)</f>
        <v>2</v>
      </c>
      <c r="AD55" s="2" t="str">
        <f t="shared" si="23"/>
        <v>M</v>
      </c>
      <c r="AE55" s="2" t="str">
        <f t="shared" si="23"/>
        <v>MINARDI</v>
      </c>
      <c r="AF55" s="2" t="str">
        <f t="shared" si="23"/>
        <v>Eric</v>
      </c>
      <c r="AG55" s="2">
        <f>SUMIFS(Import!AG$2:AG$237,Import!$F$2:$F$237,$F55,Import!$G$2:$G$237,$G55)</f>
        <v>7</v>
      </c>
      <c r="AH55" s="2">
        <f>SUMIFS(Import!AH$2:AH$237,Import!$F$2:$F$237,$F55,Import!$G$2:$G$237,$G55)</f>
        <v>0.57999999999999996</v>
      </c>
      <c r="AI55" s="2">
        <f>SUMIFS(Import!AI$2:AI$237,Import!$F$2:$F$237,$F55,Import!$G$2:$G$237,$G55)</f>
        <v>1.1399999999999999</v>
      </c>
      <c r="AJ55" s="2">
        <f>SUMIFS(Import!AJ$2:AJ$237,Import!$F$2:$F$237,$F55,Import!$G$2:$G$237,$G55)</f>
        <v>3</v>
      </c>
      <c r="AK55" s="2" t="str">
        <f t="shared" si="24"/>
        <v>F</v>
      </c>
      <c r="AL55" s="2" t="str">
        <f t="shared" si="24"/>
        <v>SAGE</v>
      </c>
      <c r="AM55" s="2" t="str">
        <f t="shared" si="24"/>
        <v>Maina</v>
      </c>
      <c r="AN55" s="2">
        <f>SUMIFS(Import!AN$2:AN$237,Import!$F$2:$F$237,$F55,Import!$G$2:$G$237,$G55)</f>
        <v>309</v>
      </c>
      <c r="AO55" s="2">
        <f>SUMIFS(Import!AO$2:AO$237,Import!$F$2:$F$237,$F55,Import!$G$2:$G$237,$G55)</f>
        <v>25.39</v>
      </c>
      <c r="AP55" s="2">
        <f>SUMIFS(Import!AP$2:AP$237,Import!$F$2:$F$237,$F55,Import!$G$2:$G$237,$G55)</f>
        <v>50.41</v>
      </c>
      <c r="AQ55" s="2">
        <f>SUMIFS(Import!AQ$2:AQ$237,Import!$F$2:$F$237,$F55,Import!$G$2:$G$237,$G55)</f>
        <v>4</v>
      </c>
      <c r="AR55" s="2" t="str">
        <f t="shared" si="25"/>
        <v>M</v>
      </c>
      <c r="AS55" s="2" t="str">
        <f t="shared" si="25"/>
        <v>BRUNEAU</v>
      </c>
      <c r="AT55" s="2" t="str">
        <f t="shared" si="25"/>
        <v>Jean-Marie</v>
      </c>
      <c r="AU55" s="2">
        <f>SUMIFS(Import!AU$2:AU$237,Import!$F$2:$F$237,$F55,Import!$G$2:$G$237,$G55)</f>
        <v>3</v>
      </c>
      <c r="AV55" s="2">
        <f>SUMIFS(Import!AV$2:AV$237,Import!$F$2:$F$237,$F55,Import!$G$2:$G$237,$G55)</f>
        <v>0.25</v>
      </c>
      <c r="AW55" s="2">
        <f>SUMIFS(Import!AW$2:AW$237,Import!$F$2:$F$237,$F55,Import!$G$2:$G$237,$G55)</f>
        <v>0.49</v>
      </c>
      <c r="AX55" s="2">
        <f>SUMIFS(Import!AX$2:AX$237,Import!$F$2:$F$237,$F55,Import!$G$2:$G$237,$G55)</f>
        <v>5</v>
      </c>
      <c r="AY55" s="2" t="str">
        <f t="shared" si="26"/>
        <v>M</v>
      </c>
      <c r="AZ55" s="2" t="str">
        <f t="shared" si="26"/>
        <v>RAMEL</v>
      </c>
      <c r="BA55" s="2" t="str">
        <f t="shared" si="26"/>
        <v>Michel</v>
      </c>
      <c r="BB55" s="2">
        <f>SUMIFS(Import!BB$2:BB$237,Import!$F$2:$F$237,$F55,Import!$G$2:$G$237,$G55)</f>
        <v>0</v>
      </c>
      <c r="BC55" s="2">
        <f>SUMIFS(Import!BC$2:BC$237,Import!$F$2:$F$237,$F55,Import!$G$2:$G$237,$G55)</f>
        <v>0</v>
      </c>
      <c r="BD55" s="2">
        <f>SUMIFS(Import!BD$2:BD$237,Import!$F$2:$F$237,$F55,Import!$G$2:$G$237,$G55)</f>
        <v>0</v>
      </c>
      <c r="BE55" s="2">
        <f>SUMIFS(Import!BE$2:BE$237,Import!$F$2:$F$237,$F55,Import!$G$2:$G$237,$G55)</f>
        <v>6</v>
      </c>
      <c r="BF55" s="2" t="str">
        <f t="shared" si="27"/>
        <v>M</v>
      </c>
      <c r="BG55" s="2" t="str">
        <f t="shared" si="27"/>
        <v>NENA</v>
      </c>
      <c r="BH55" s="2" t="str">
        <f t="shared" si="27"/>
        <v>Tauhiti</v>
      </c>
      <c r="BI55" s="2">
        <f>SUMIFS(Import!BI$2:BI$237,Import!$F$2:$F$237,$F55,Import!$G$2:$G$237,$G55)</f>
        <v>23</v>
      </c>
      <c r="BJ55" s="2">
        <f>SUMIFS(Import!BJ$2:BJ$237,Import!$F$2:$F$237,$F55,Import!$G$2:$G$237,$G55)</f>
        <v>1.89</v>
      </c>
      <c r="BK55" s="2">
        <f>SUMIFS(Import!BK$2:BK$237,Import!$F$2:$F$237,$F55,Import!$G$2:$G$237,$G55)</f>
        <v>3.75</v>
      </c>
      <c r="BL55" s="2">
        <f>SUMIFS(Import!BL$2:BL$237,Import!$F$2:$F$237,$F55,Import!$G$2:$G$237,$G55)</f>
        <v>7</v>
      </c>
      <c r="BM55" s="2" t="str">
        <f t="shared" si="28"/>
        <v>M</v>
      </c>
      <c r="BN55" s="2" t="str">
        <f t="shared" si="28"/>
        <v>REGURON</v>
      </c>
      <c r="BO55" s="2" t="str">
        <f t="shared" si="28"/>
        <v>Karl</v>
      </c>
      <c r="BP55" s="2">
        <f>SUMIFS(Import!BP$2:BP$237,Import!$F$2:$F$237,$F55,Import!$G$2:$G$237,$G55)</f>
        <v>6</v>
      </c>
      <c r="BQ55" s="2">
        <f>SUMIFS(Import!BQ$2:BQ$237,Import!$F$2:$F$237,$F55,Import!$G$2:$G$237,$G55)</f>
        <v>0.49</v>
      </c>
      <c r="BR55" s="2">
        <f>SUMIFS(Import!BR$2:BR$237,Import!$F$2:$F$237,$F55,Import!$G$2:$G$237,$G55)</f>
        <v>0.98</v>
      </c>
      <c r="BS55" s="2">
        <f>SUMIFS(Import!BS$2:BS$237,Import!$F$2:$F$237,$F55,Import!$G$2:$G$237,$G55)</f>
        <v>8</v>
      </c>
      <c r="BT55" s="2" t="str">
        <f t="shared" si="29"/>
        <v>M</v>
      </c>
      <c r="BU55" s="2" t="str">
        <f t="shared" si="29"/>
        <v>TUHEIAVA</v>
      </c>
      <c r="BV55" s="2" t="str">
        <f t="shared" si="29"/>
        <v>Richard, Ariihau</v>
      </c>
      <c r="BW55" s="2">
        <f>SUMIFS(Import!BW$2:BW$237,Import!$F$2:$F$237,$F55,Import!$G$2:$G$237,$G55)</f>
        <v>15</v>
      </c>
      <c r="BX55" s="2">
        <f>SUMIFS(Import!BX$2:BX$237,Import!$F$2:$F$237,$F55,Import!$G$2:$G$237,$G55)</f>
        <v>1.23</v>
      </c>
      <c r="BY55" s="2">
        <f>SUMIFS(Import!BY$2:BY$237,Import!$F$2:$F$237,$F55,Import!$G$2:$G$237,$G55)</f>
        <v>2.4500000000000002</v>
      </c>
      <c r="BZ55" s="2">
        <f>SUMIFS(Import!BZ$2:BZ$237,Import!$F$2:$F$237,$F55,Import!$G$2:$G$237,$G55)</f>
        <v>0</v>
      </c>
      <c r="CA55" s="2">
        <f t="shared" si="30"/>
        <v>0</v>
      </c>
      <c r="CB55" s="2">
        <f t="shared" si="30"/>
        <v>0</v>
      </c>
      <c r="CC55" s="2">
        <f t="shared" si="30"/>
        <v>0</v>
      </c>
      <c r="CD55" s="2">
        <f>SUMIFS(Import!CD$2:CD$237,Import!$F$2:$F$237,$F55,Import!$G$2:$G$237,$G55)</f>
        <v>0</v>
      </c>
      <c r="CE55" s="2">
        <f>SUMIFS(Import!CE$2:CE$237,Import!$F$2:$F$237,$F55,Import!$G$2:$G$237,$G55)</f>
        <v>0</v>
      </c>
      <c r="CF55" s="2">
        <f>SUMIFS(Import!CF$2:CF$237,Import!$F$2:$F$237,$F55,Import!$G$2:$G$237,$G55)</f>
        <v>0</v>
      </c>
      <c r="CG55" s="2">
        <f>SUMIFS(Import!CG$2:CG$237,Import!$F$2:$F$237,$F55,Import!$G$2:$G$237,$G55)</f>
        <v>0</v>
      </c>
      <c r="CH55" s="2">
        <f t="shared" si="31"/>
        <v>0</v>
      </c>
      <c r="CI55" s="2">
        <f t="shared" si="31"/>
        <v>0</v>
      </c>
      <c r="CJ55" s="2">
        <f t="shared" si="31"/>
        <v>0</v>
      </c>
      <c r="CK55" s="2">
        <f>SUMIFS(Import!CK$2:CK$237,Import!$F$2:$F$237,$F55,Import!$G$2:$G$237,$G55)</f>
        <v>0</v>
      </c>
      <c r="CL55" s="2">
        <f>SUMIFS(Import!CL$2:CL$237,Import!$F$2:$F$237,$F55,Import!$G$2:$G$237,$G55)</f>
        <v>0</v>
      </c>
      <c r="CM55" s="2">
        <f>SUMIFS(Import!CM$2:CM$237,Import!$F$2:$F$237,$F55,Import!$G$2:$G$237,$G55)</f>
        <v>0</v>
      </c>
      <c r="CN55" s="2">
        <f>SUMIFS(Import!CN$2:CN$237,Import!$F$2:$F$237,$F55,Import!$G$2:$G$237,$G55)</f>
        <v>0</v>
      </c>
      <c r="CO55" s="3">
        <f t="shared" si="32"/>
        <v>0</v>
      </c>
      <c r="CP55" s="3">
        <f t="shared" si="32"/>
        <v>0</v>
      </c>
      <c r="CQ55" s="3">
        <f t="shared" si="32"/>
        <v>0</v>
      </c>
      <c r="CR55" s="2">
        <f>SUMIFS(Import!CR$2:CR$237,Import!$F$2:$F$237,$F55,Import!$G$2:$G$237,$G55)</f>
        <v>0</v>
      </c>
      <c r="CS55" s="2">
        <f>SUMIFS(Import!CS$2:CS$237,Import!$F$2:$F$237,$F55,Import!$G$2:$G$237,$G55)</f>
        <v>0</v>
      </c>
      <c r="CT55" s="2">
        <f>SUMIFS(Import!CT$2:CT$237,Import!$F$2:$F$237,$F55,Import!$G$2:$G$237,$G55)</f>
        <v>0</v>
      </c>
    </row>
    <row r="56" spans="1:98">
      <c r="A56" s="2" t="s">
        <v>38</v>
      </c>
      <c r="B56" s="2" t="s">
        <v>39</v>
      </c>
      <c r="C56" s="2">
        <v>1</v>
      </c>
      <c r="D56" s="2" t="s">
        <v>40</v>
      </c>
      <c r="E56" s="2">
        <v>23</v>
      </c>
      <c r="F56" s="2" t="s">
        <v>55</v>
      </c>
      <c r="G56" s="2">
        <v>2</v>
      </c>
      <c r="H56" s="2">
        <f>IF(SUMIFS(Import!H$2:H$237,Import!$F$2:$F$237,$F56,Import!$G$2:$G$237,$G56)=0,Data_T1!$H56,SUMIFS(Import!H$2:H$237,Import!$F$2:$F$237,$F56,Import!$G$2:$G$237,$G56))</f>
        <v>123</v>
      </c>
      <c r="I56" s="2">
        <f>SUMIFS(Import!I$2:I$237,Import!$F$2:$F$237,$F56,Import!$G$2:$G$237,$G56)</f>
        <v>40</v>
      </c>
      <c r="J56" s="2">
        <f>SUMIFS(Import!J$2:J$237,Import!$F$2:$F$237,$F56,Import!$G$2:$G$237,$G56)</f>
        <v>32.520000000000003</v>
      </c>
      <c r="K56" s="2">
        <f>SUMIFS(Import!K$2:K$237,Import!$F$2:$F$237,$F56,Import!$G$2:$G$237,$G56)</f>
        <v>83</v>
      </c>
      <c r="L56" s="2">
        <f>SUMIFS(Import!L$2:L$237,Import!$F$2:$F$237,$F56,Import!$G$2:$G$237,$G56)</f>
        <v>67.48</v>
      </c>
      <c r="M56" s="2">
        <f>SUMIFS(Import!M$2:M$237,Import!$F$2:$F$237,$F56,Import!$G$2:$G$237,$G56)</f>
        <v>1</v>
      </c>
      <c r="N56" s="2">
        <f>SUMIFS(Import!N$2:N$237,Import!$F$2:$F$237,$F56,Import!$G$2:$G$237,$G56)</f>
        <v>0.81</v>
      </c>
      <c r="O56" s="2">
        <f>SUMIFS(Import!O$2:O$237,Import!$F$2:$F$237,$F56,Import!$G$2:$G$237,$G56)</f>
        <v>1.2</v>
      </c>
      <c r="P56" s="2">
        <f>SUMIFS(Import!P$2:P$237,Import!$F$2:$F$237,$F56,Import!$G$2:$G$237,$G56)</f>
        <v>3</v>
      </c>
      <c r="Q56" s="2">
        <f>SUMIFS(Import!Q$2:Q$237,Import!$F$2:$F$237,$F56,Import!$G$2:$G$237,$G56)</f>
        <v>2.44</v>
      </c>
      <c r="R56" s="2">
        <f>SUMIFS(Import!R$2:R$237,Import!$F$2:$F$237,$F56,Import!$G$2:$G$237,$G56)</f>
        <v>3.61</v>
      </c>
      <c r="S56" s="2">
        <f>SUMIFS(Import!S$2:S$237,Import!$F$2:$F$237,$F56,Import!$G$2:$G$237,$G56)</f>
        <v>79</v>
      </c>
      <c r="T56" s="2">
        <f>SUMIFS(Import!T$2:T$237,Import!$F$2:$F$237,$F56,Import!$G$2:$G$237,$G56)</f>
        <v>64.23</v>
      </c>
      <c r="U56" s="2">
        <f>SUMIFS(Import!U$2:U$237,Import!$F$2:$F$237,$F56,Import!$G$2:$G$237,$G56)</f>
        <v>95.18</v>
      </c>
      <c r="V56" s="2">
        <f>SUMIFS(Import!V$2:V$237,Import!$F$2:$F$237,$F56,Import!$G$2:$G$237,$G56)</f>
        <v>1</v>
      </c>
      <c r="W56" s="2" t="str">
        <f t="shared" si="22"/>
        <v>M</v>
      </c>
      <c r="X56" s="2" t="str">
        <f t="shared" si="22"/>
        <v>GREIG</v>
      </c>
      <c r="Y56" s="2" t="str">
        <f t="shared" si="22"/>
        <v>Moana</v>
      </c>
      <c r="Z56" s="2">
        <f>SUMIFS(Import!Z$2:Z$237,Import!$F$2:$F$237,$F56,Import!$G$2:$G$237,$G56)</f>
        <v>35</v>
      </c>
      <c r="AA56" s="2">
        <f>SUMIFS(Import!AA$2:AA$237,Import!$F$2:$F$237,$F56,Import!$G$2:$G$237,$G56)</f>
        <v>28.46</v>
      </c>
      <c r="AB56" s="2">
        <f>SUMIFS(Import!AB$2:AB$237,Import!$F$2:$F$237,$F56,Import!$G$2:$G$237,$G56)</f>
        <v>44.3</v>
      </c>
      <c r="AC56" s="2">
        <f>SUMIFS(Import!AC$2:AC$237,Import!$F$2:$F$237,$F56,Import!$G$2:$G$237,$G56)</f>
        <v>2</v>
      </c>
      <c r="AD56" s="2" t="str">
        <f t="shared" si="23"/>
        <v>M</v>
      </c>
      <c r="AE56" s="2" t="str">
        <f t="shared" si="23"/>
        <v>MINARDI</v>
      </c>
      <c r="AF56" s="2" t="str">
        <f t="shared" si="23"/>
        <v>Eric</v>
      </c>
      <c r="AG56" s="2">
        <f>SUMIFS(Import!AG$2:AG$237,Import!$F$2:$F$237,$F56,Import!$G$2:$G$237,$G56)</f>
        <v>0</v>
      </c>
      <c r="AH56" s="2">
        <f>SUMIFS(Import!AH$2:AH$237,Import!$F$2:$F$237,$F56,Import!$G$2:$G$237,$G56)</f>
        <v>0</v>
      </c>
      <c r="AI56" s="2">
        <f>SUMIFS(Import!AI$2:AI$237,Import!$F$2:$F$237,$F56,Import!$G$2:$G$237,$G56)</f>
        <v>0</v>
      </c>
      <c r="AJ56" s="2">
        <f>SUMIFS(Import!AJ$2:AJ$237,Import!$F$2:$F$237,$F56,Import!$G$2:$G$237,$G56)</f>
        <v>3</v>
      </c>
      <c r="AK56" s="2" t="str">
        <f t="shared" si="24"/>
        <v>F</v>
      </c>
      <c r="AL56" s="2" t="str">
        <f t="shared" si="24"/>
        <v>SAGE</v>
      </c>
      <c r="AM56" s="2" t="str">
        <f t="shared" si="24"/>
        <v>Maina</v>
      </c>
      <c r="AN56" s="2">
        <f>SUMIFS(Import!AN$2:AN$237,Import!$F$2:$F$237,$F56,Import!$G$2:$G$237,$G56)</f>
        <v>36</v>
      </c>
      <c r="AO56" s="2">
        <f>SUMIFS(Import!AO$2:AO$237,Import!$F$2:$F$237,$F56,Import!$G$2:$G$237,$G56)</f>
        <v>29.27</v>
      </c>
      <c r="AP56" s="2">
        <f>SUMIFS(Import!AP$2:AP$237,Import!$F$2:$F$237,$F56,Import!$G$2:$G$237,$G56)</f>
        <v>45.57</v>
      </c>
      <c r="AQ56" s="2">
        <f>SUMIFS(Import!AQ$2:AQ$237,Import!$F$2:$F$237,$F56,Import!$G$2:$G$237,$G56)</f>
        <v>4</v>
      </c>
      <c r="AR56" s="2" t="str">
        <f t="shared" si="25"/>
        <v>M</v>
      </c>
      <c r="AS56" s="2" t="str">
        <f t="shared" si="25"/>
        <v>BRUNEAU</v>
      </c>
      <c r="AT56" s="2" t="str">
        <f t="shared" si="25"/>
        <v>Jean-Marie</v>
      </c>
      <c r="AU56" s="2">
        <f>SUMIFS(Import!AU$2:AU$237,Import!$F$2:$F$237,$F56,Import!$G$2:$G$237,$G56)</f>
        <v>1</v>
      </c>
      <c r="AV56" s="2">
        <f>SUMIFS(Import!AV$2:AV$237,Import!$F$2:$F$237,$F56,Import!$G$2:$G$237,$G56)</f>
        <v>0.81</v>
      </c>
      <c r="AW56" s="2">
        <f>SUMIFS(Import!AW$2:AW$237,Import!$F$2:$F$237,$F56,Import!$G$2:$G$237,$G56)</f>
        <v>1.27</v>
      </c>
      <c r="AX56" s="2">
        <f>SUMIFS(Import!AX$2:AX$237,Import!$F$2:$F$237,$F56,Import!$G$2:$G$237,$G56)</f>
        <v>5</v>
      </c>
      <c r="AY56" s="2" t="str">
        <f t="shared" si="26"/>
        <v>M</v>
      </c>
      <c r="AZ56" s="2" t="str">
        <f t="shared" si="26"/>
        <v>RAMEL</v>
      </c>
      <c r="BA56" s="2" t="str">
        <f t="shared" si="26"/>
        <v>Michel</v>
      </c>
      <c r="BB56" s="2">
        <f>SUMIFS(Import!BB$2:BB$237,Import!$F$2:$F$237,$F56,Import!$G$2:$G$237,$G56)</f>
        <v>0</v>
      </c>
      <c r="BC56" s="2">
        <f>SUMIFS(Import!BC$2:BC$237,Import!$F$2:$F$237,$F56,Import!$G$2:$G$237,$G56)</f>
        <v>0</v>
      </c>
      <c r="BD56" s="2">
        <f>SUMIFS(Import!BD$2:BD$237,Import!$F$2:$F$237,$F56,Import!$G$2:$G$237,$G56)</f>
        <v>0</v>
      </c>
      <c r="BE56" s="2">
        <f>SUMIFS(Import!BE$2:BE$237,Import!$F$2:$F$237,$F56,Import!$G$2:$G$237,$G56)</f>
        <v>6</v>
      </c>
      <c r="BF56" s="2" t="str">
        <f t="shared" si="27"/>
        <v>M</v>
      </c>
      <c r="BG56" s="2" t="str">
        <f t="shared" si="27"/>
        <v>NENA</v>
      </c>
      <c r="BH56" s="2" t="str">
        <f t="shared" si="27"/>
        <v>Tauhiti</v>
      </c>
      <c r="BI56" s="2">
        <f>SUMIFS(Import!BI$2:BI$237,Import!$F$2:$F$237,$F56,Import!$G$2:$G$237,$G56)</f>
        <v>1</v>
      </c>
      <c r="BJ56" s="2">
        <f>SUMIFS(Import!BJ$2:BJ$237,Import!$F$2:$F$237,$F56,Import!$G$2:$G$237,$G56)</f>
        <v>0.81</v>
      </c>
      <c r="BK56" s="2">
        <f>SUMIFS(Import!BK$2:BK$237,Import!$F$2:$F$237,$F56,Import!$G$2:$G$237,$G56)</f>
        <v>1.27</v>
      </c>
      <c r="BL56" s="2">
        <f>SUMIFS(Import!BL$2:BL$237,Import!$F$2:$F$237,$F56,Import!$G$2:$G$237,$G56)</f>
        <v>7</v>
      </c>
      <c r="BM56" s="2" t="str">
        <f t="shared" si="28"/>
        <v>M</v>
      </c>
      <c r="BN56" s="2" t="str">
        <f t="shared" si="28"/>
        <v>REGURON</v>
      </c>
      <c r="BO56" s="2" t="str">
        <f t="shared" si="28"/>
        <v>Karl</v>
      </c>
      <c r="BP56" s="2">
        <f>SUMIFS(Import!BP$2:BP$237,Import!$F$2:$F$237,$F56,Import!$G$2:$G$237,$G56)</f>
        <v>2</v>
      </c>
      <c r="BQ56" s="2">
        <f>SUMIFS(Import!BQ$2:BQ$237,Import!$F$2:$F$237,$F56,Import!$G$2:$G$237,$G56)</f>
        <v>1.63</v>
      </c>
      <c r="BR56" s="2">
        <f>SUMIFS(Import!BR$2:BR$237,Import!$F$2:$F$237,$F56,Import!$G$2:$G$237,$G56)</f>
        <v>2.5299999999999998</v>
      </c>
      <c r="BS56" s="2">
        <f>SUMIFS(Import!BS$2:BS$237,Import!$F$2:$F$237,$F56,Import!$G$2:$G$237,$G56)</f>
        <v>8</v>
      </c>
      <c r="BT56" s="2" t="str">
        <f t="shared" si="29"/>
        <v>M</v>
      </c>
      <c r="BU56" s="2" t="str">
        <f t="shared" si="29"/>
        <v>TUHEIAVA</v>
      </c>
      <c r="BV56" s="2" t="str">
        <f t="shared" si="29"/>
        <v>Richard, Ariihau</v>
      </c>
      <c r="BW56" s="2">
        <f>SUMIFS(Import!BW$2:BW$237,Import!$F$2:$F$237,$F56,Import!$G$2:$G$237,$G56)</f>
        <v>4</v>
      </c>
      <c r="BX56" s="2">
        <f>SUMIFS(Import!BX$2:BX$237,Import!$F$2:$F$237,$F56,Import!$G$2:$G$237,$G56)</f>
        <v>3.25</v>
      </c>
      <c r="BY56" s="2">
        <f>SUMIFS(Import!BY$2:BY$237,Import!$F$2:$F$237,$F56,Import!$G$2:$G$237,$G56)</f>
        <v>5.0599999999999996</v>
      </c>
      <c r="BZ56" s="2">
        <f>SUMIFS(Import!BZ$2:BZ$237,Import!$F$2:$F$237,$F56,Import!$G$2:$G$237,$G56)</f>
        <v>0</v>
      </c>
      <c r="CA56" s="2">
        <f t="shared" si="30"/>
        <v>0</v>
      </c>
      <c r="CB56" s="2">
        <f t="shared" si="30"/>
        <v>0</v>
      </c>
      <c r="CC56" s="2">
        <f t="shared" si="30"/>
        <v>0</v>
      </c>
      <c r="CD56" s="2">
        <f>SUMIFS(Import!CD$2:CD$237,Import!$F$2:$F$237,$F56,Import!$G$2:$G$237,$G56)</f>
        <v>0</v>
      </c>
      <c r="CE56" s="2">
        <f>SUMIFS(Import!CE$2:CE$237,Import!$F$2:$F$237,$F56,Import!$G$2:$G$237,$G56)</f>
        <v>0</v>
      </c>
      <c r="CF56" s="2">
        <f>SUMIFS(Import!CF$2:CF$237,Import!$F$2:$F$237,$F56,Import!$G$2:$G$237,$G56)</f>
        <v>0</v>
      </c>
      <c r="CG56" s="2">
        <f>SUMIFS(Import!CG$2:CG$237,Import!$F$2:$F$237,$F56,Import!$G$2:$G$237,$G56)</f>
        <v>0</v>
      </c>
      <c r="CH56" s="2">
        <f t="shared" si="31"/>
        <v>0</v>
      </c>
      <c r="CI56" s="2">
        <f t="shared" si="31"/>
        <v>0</v>
      </c>
      <c r="CJ56" s="2">
        <f t="shared" si="31"/>
        <v>0</v>
      </c>
      <c r="CK56" s="2">
        <f>SUMIFS(Import!CK$2:CK$237,Import!$F$2:$F$237,$F56,Import!$G$2:$G$237,$G56)</f>
        <v>0</v>
      </c>
      <c r="CL56" s="2">
        <f>SUMIFS(Import!CL$2:CL$237,Import!$F$2:$F$237,$F56,Import!$G$2:$G$237,$G56)</f>
        <v>0</v>
      </c>
      <c r="CM56" s="2">
        <f>SUMIFS(Import!CM$2:CM$237,Import!$F$2:$F$237,$F56,Import!$G$2:$G$237,$G56)</f>
        <v>0</v>
      </c>
      <c r="CN56" s="2">
        <f>SUMIFS(Import!CN$2:CN$237,Import!$F$2:$F$237,$F56,Import!$G$2:$G$237,$G56)</f>
        <v>0</v>
      </c>
      <c r="CO56" s="3">
        <f t="shared" si="32"/>
        <v>0</v>
      </c>
      <c r="CP56" s="3">
        <f t="shared" si="32"/>
        <v>0</v>
      </c>
      <c r="CQ56" s="3">
        <f t="shared" si="32"/>
        <v>0</v>
      </c>
      <c r="CR56" s="2">
        <f>SUMIFS(Import!CR$2:CR$237,Import!$F$2:$F$237,$F56,Import!$G$2:$G$237,$G56)</f>
        <v>0</v>
      </c>
      <c r="CS56" s="2">
        <f>SUMIFS(Import!CS$2:CS$237,Import!$F$2:$F$237,$F56,Import!$G$2:$G$237,$G56)</f>
        <v>0</v>
      </c>
      <c r="CT56" s="2">
        <f>SUMIFS(Import!CT$2:CT$237,Import!$F$2:$F$237,$F56,Import!$G$2:$G$237,$G56)</f>
        <v>0</v>
      </c>
    </row>
    <row r="57" spans="1:98">
      <c r="A57" s="2" t="s">
        <v>38</v>
      </c>
      <c r="B57" s="2" t="s">
        <v>39</v>
      </c>
      <c r="C57" s="2">
        <v>1</v>
      </c>
      <c r="D57" s="2" t="s">
        <v>40</v>
      </c>
      <c r="E57" s="2">
        <v>23</v>
      </c>
      <c r="F57" s="2" t="s">
        <v>55</v>
      </c>
      <c r="G57" s="2">
        <v>3</v>
      </c>
      <c r="H57" s="2">
        <f>IF(SUMIFS(Import!H$2:H$237,Import!$F$2:$F$237,$F57,Import!$G$2:$G$237,$G57)=0,Data_T1!$H57,SUMIFS(Import!H$2:H$237,Import!$F$2:$F$237,$F57,Import!$G$2:$G$237,$G57))</f>
        <v>181</v>
      </c>
      <c r="I57" s="2">
        <f>SUMIFS(Import!I$2:I$237,Import!$F$2:$F$237,$F57,Import!$G$2:$G$237,$G57)</f>
        <v>83</v>
      </c>
      <c r="J57" s="2">
        <f>SUMIFS(Import!J$2:J$237,Import!$F$2:$F$237,$F57,Import!$G$2:$G$237,$G57)</f>
        <v>45.86</v>
      </c>
      <c r="K57" s="2">
        <f>SUMIFS(Import!K$2:K$237,Import!$F$2:$F$237,$F57,Import!$G$2:$G$237,$G57)</f>
        <v>98</v>
      </c>
      <c r="L57" s="2">
        <f>SUMIFS(Import!L$2:L$237,Import!$F$2:$F$237,$F57,Import!$G$2:$G$237,$G57)</f>
        <v>54.14</v>
      </c>
      <c r="M57" s="2">
        <f>SUMIFS(Import!M$2:M$237,Import!$F$2:$F$237,$F57,Import!$G$2:$G$237,$G57)</f>
        <v>0</v>
      </c>
      <c r="N57" s="2">
        <f>SUMIFS(Import!N$2:N$237,Import!$F$2:$F$237,$F57,Import!$G$2:$G$237,$G57)</f>
        <v>0</v>
      </c>
      <c r="O57" s="2">
        <f>SUMIFS(Import!O$2:O$237,Import!$F$2:$F$237,$F57,Import!$G$2:$G$237,$G57)</f>
        <v>0</v>
      </c>
      <c r="P57" s="2">
        <f>SUMIFS(Import!P$2:P$237,Import!$F$2:$F$237,$F57,Import!$G$2:$G$237,$G57)</f>
        <v>0</v>
      </c>
      <c r="Q57" s="2">
        <f>SUMIFS(Import!Q$2:Q$237,Import!$F$2:$F$237,$F57,Import!$G$2:$G$237,$G57)</f>
        <v>0</v>
      </c>
      <c r="R57" s="2">
        <f>SUMIFS(Import!R$2:R$237,Import!$F$2:$F$237,$F57,Import!$G$2:$G$237,$G57)</f>
        <v>0</v>
      </c>
      <c r="S57" s="2">
        <f>SUMIFS(Import!S$2:S$237,Import!$F$2:$F$237,$F57,Import!$G$2:$G$237,$G57)</f>
        <v>98</v>
      </c>
      <c r="T57" s="2">
        <f>SUMIFS(Import!T$2:T$237,Import!$F$2:$F$237,$F57,Import!$G$2:$G$237,$G57)</f>
        <v>54.14</v>
      </c>
      <c r="U57" s="2">
        <f>SUMIFS(Import!U$2:U$237,Import!$F$2:$F$237,$F57,Import!$G$2:$G$237,$G57)</f>
        <v>100</v>
      </c>
      <c r="V57" s="2">
        <f>SUMIFS(Import!V$2:V$237,Import!$F$2:$F$237,$F57,Import!$G$2:$G$237,$G57)</f>
        <v>1</v>
      </c>
      <c r="W57" s="2" t="str">
        <f t="shared" si="22"/>
        <v>M</v>
      </c>
      <c r="X57" s="2" t="str">
        <f t="shared" si="22"/>
        <v>GREIG</v>
      </c>
      <c r="Y57" s="2" t="str">
        <f t="shared" si="22"/>
        <v>Moana</v>
      </c>
      <c r="Z57" s="2">
        <f>SUMIFS(Import!Z$2:Z$237,Import!$F$2:$F$237,$F57,Import!$G$2:$G$237,$G57)</f>
        <v>37</v>
      </c>
      <c r="AA57" s="2">
        <f>SUMIFS(Import!AA$2:AA$237,Import!$F$2:$F$237,$F57,Import!$G$2:$G$237,$G57)</f>
        <v>20.440000000000001</v>
      </c>
      <c r="AB57" s="2">
        <f>SUMIFS(Import!AB$2:AB$237,Import!$F$2:$F$237,$F57,Import!$G$2:$G$237,$G57)</f>
        <v>37.76</v>
      </c>
      <c r="AC57" s="2">
        <f>SUMIFS(Import!AC$2:AC$237,Import!$F$2:$F$237,$F57,Import!$G$2:$G$237,$G57)</f>
        <v>2</v>
      </c>
      <c r="AD57" s="2" t="str">
        <f t="shared" si="23"/>
        <v>M</v>
      </c>
      <c r="AE57" s="2" t="str">
        <f t="shared" si="23"/>
        <v>MINARDI</v>
      </c>
      <c r="AF57" s="2" t="str">
        <f t="shared" si="23"/>
        <v>Eric</v>
      </c>
      <c r="AG57" s="2">
        <f>SUMIFS(Import!AG$2:AG$237,Import!$F$2:$F$237,$F57,Import!$G$2:$G$237,$G57)</f>
        <v>0</v>
      </c>
      <c r="AH57" s="2">
        <f>SUMIFS(Import!AH$2:AH$237,Import!$F$2:$F$237,$F57,Import!$G$2:$G$237,$G57)</f>
        <v>0</v>
      </c>
      <c r="AI57" s="2">
        <f>SUMIFS(Import!AI$2:AI$237,Import!$F$2:$F$237,$F57,Import!$G$2:$G$237,$G57)</f>
        <v>0</v>
      </c>
      <c r="AJ57" s="2">
        <f>SUMIFS(Import!AJ$2:AJ$237,Import!$F$2:$F$237,$F57,Import!$G$2:$G$237,$G57)</f>
        <v>3</v>
      </c>
      <c r="AK57" s="2" t="str">
        <f t="shared" si="24"/>
        <v>F</v>
      </c>
      <c r="AL57" s="2" t="str">
        <f t="shared" si="24"/>
        <v>SAGE</v>
      </c>
      <c r="AM57" s="2" t="str">
        <f t="shared" si="24"/>
        <v>Maina</v>
      </c>
      <c r="AN57" s="2">
        <f>SUMIFS(Import!AN$2:AN$237,Import!$F$2:$F$237,$F57,Import!$G$2:$G$237,$G57)</f>
        <v>49</v>
      </c>
      <c r="AO57" s="2">
        <f>SUMIFS(Import!AO$2:AO$237,Import!$F$2:$F$237,$F57,Import!$G$2:$G$237,$G57)</f>
        <v>27.07</v>
      </c>
      <c r="AP57" s="2">
        <f>SUMIFS(Import!AP$2:AP$237,Import!$F$2:$F$237,$F57,Import!$G$2:$G$237,$G57)</f>
        <v>50</v>
      </c>
      <c r="AQ57" s="2">
        <f>SUMIFS(Import!AQ$2:AQ$237,Import!$F$2:$F$237,$F57,Import!$G$2:$G$237,$G57)</f>
        <v>4</v>
      </c>
      <c r="AR57" s="2" t="str">
        <f t="shared" si="25"/>
        <v>M</v>
      </c>
      <c r="AS57" s="2" t="str">
        <f t="shared" si="25"/>
        <v>BRUNEAU</v>
      </c>
      <c r="AT57" s="2" t="str">
        <f t="shared" si="25"/>
        <v>Jean-Marie</v>
      </c>
      <c r="AU57" s="2">
        <f>SUMIFS(Import!AU$2:AU$237,Import!$F$2:$F$237,$F57,Import!$G$2:$G$237,$G57)</f>
        <v>0</v>
      </c>
      <c r="AV57" s="2">
        <f>SUMIFS(Import!AV$2:AV$237,Import!$F$2:$F$237,$F57,Import!$G$2:$G$237,$G57)</f>
        <v>0</v>
      </c>
      <c r="AW57" s="2">
        <f>SUMIFS(Import!AW$2:AW$237,Import!$F$2:$F$237,$F57,Import!$G$2:$G$237,$G57)</f>
        <v>0</v>
      </c>
      <c r="AX57" s="2">
        <f>SUMIFS(Import!AX$2:AX$237,Import!$F$2:$F$237,$F57,Import!$G$2:$G$237,$G57)</f>
        <v>5</v>
      </c>
      <c r="AY57" s="2" t="str">
        <f t="shared" si="26"/>
        <v>M</v>
      </c>
      <c r="AZ57" s="2" t="str">
        <f t="shared" si="26"/>
        <v>RAMEL</v>
      </c>
      <c r="BA57" s="2" t="str">
        <f t="shared" si="26"/>
        <v>Michel</v>
      </c>
      <c r="BB57" s="2">
        <f>SUMIFS(Import!BB$2:BB$237,Import!$F$2:$F$237,$F57,Import!$G$2:$G$237,$G57)</f>
        <v>0</v>
      </c>
      <c r="BC57" s="2">
        <f>SUMIFS(Import!BC$2:BC$237,Import!$F$2:$F$237,$F57,Import!$G$2:$G$237,$G57)</f>
        <v>0</v>
      </c>
      <c r="BD57" s="2">
        <f>SUMIFS(Import!BD$2:BD$237,Import!$F$2:$F$237,$F57,Import!$G$2:$G$237,$G57)</f>
        <v>0</v>
      </c>
      <c r="BE57" s="2">
        <f>SUMIFS(Import!BE$2:BE$237,Import!$F$2:$F$237,$F57,Import!$G$2:$G$237,$G57)</f>
        <v>6</v>
      </c>
      <c r="BF57" s="2" t="str">
        <f t="shared" si="27"/>
        <v>M</v>
      </c>
      <c r="BG57" s="2" t="str">
        <f t="shared" si="27"/>
        <v>NENA</v>
      </c>
      <c r="BH57" s="2" t="str">
        <f t="shared" si="27"/>
        <v>Tauhiti</v>
      </c>
      <c r="BI57" s="2">
        <f>SUMIFS(Import!BI$2:BI$237,Import!$F$2:$F$237,$F57,Import!$G$2:$G$237,$G57)</f>
        <v>3</v>
      </c>
      <c r="BJ57" s="2">
        <f>SUMIFS(Import!BJ$2:BJ$237,Import!$F$2:$F$237,$F57,Import!$G$2:$G$237,$G57)</f>
        <v>1.66</v>
      </c>
      <c r="BK57" s="2">
        <f>SUMIFS(Import!BK$2:BK$237,Import!$F$2:$F$237,$F57,Import!$G$2:$G$237,$G57)</f>
        <v>3.06</v>
      </c>
      <c r="BL57" s="2">
        <f>SUMIFS(Import!BL$2:BL$237,Import!$F$2:$F$237,$F57,Import!$G$2:$G$237,$G57)</f>
        <v>7</v>
      </c>
      <c r="BM57" s="2" t="str">
        <f t="shared" si="28"/>
        <v>M</v>
      </c>
      <c r="BN57" s="2" t="str">
        <f t="shared" si="28"/>
        <v>REGURON</v>
      </c>
      <c r="BO57" s="2" t="str">
        <f t="shared" si="28"/>
        <v>Karl</v>
      </c>
      <c r="BP57" s="2">
        <f>SUMIFS(Import!BP$2:BP$237,Import!$F$2:$F$237,$F57,Import!$G$2:$G$237,$G57)</f>
        <v>0</v>
      </c>
      <c r="BQ57" s="2">
        <f>SUMIFS(Import!BQ$2:BQ$237,Import!$F$2:$F$237,$F57,Import!$G$2:$G$237,$G57)</f>
        <v>0</v>
      </c>
      <c r="BR57" s="2">
        <f>SUMIFS(Import!BR$2:BR$237,Import!$F$2:$F$237,$F57,Import!$G$2:$G$237,$G57)</f>
        <v>0</v>
      </c>
      <c r="BS57" s="2">
        <f>SUMIFS(Import!BS$2:BS$237,Import!$F$2:$F$237,$F57,Import!$G$2:$G$237,$G57)</f>
        <v>8</v>
      </c>
      <c r="BT57" s="2" t="str">
        <f t="shared" si="29"/>
        <v>M</v>
      </c>
      <c r="BU57" s="2" t="str">
        <f t="shared" si="29"/>
        <v>TUHEIAVA</v>
      </c>
      <c r="BV57" s="2" t="str">
        <f t="shared" si="29"/>
        <v>Richard, Ariihau</v>
      </c>
      <c r="BW57" s="2">
        <f>SUMIFS(Import!BW$2:BW$237,Import!$F$2:$F$237,$F57,Import!$G$2:$G$237,$G57)</f>
        <v>9</v>
      </c>
      <c r="BX57" s="2">
        <f>SUMIFS(Import!BX$2:BX$237,Import!$F$2:$F$237,$F57,Import!$G$2:$G$237,$G57)</f>
        <v>4.97</v>
      </c>
      <c r="BY57" s="2">
        <f>SUMIFS(Import!BY$2:BY$237,Import!$F$2:$F$237,$F57,Import!$G$2:$G$237,$G57)</f>
        <v>9.18</v>
      </c>
      <c r="BZ57" s="2">
        <f>SUMIFS(Import!BZ$2:BZ$237,Import!$F$2:$F$237,$F57,Import!$G$2:$G$237,$G57)</f>
        <v>0</v>
      </c>
      <c r="CA57" s="2">
        <f t="shared" si="30"/>
        <v>0</v>
      </c>
      <c r="CB57" s="2">
        <f t="shared" si="30"/>
        <v>0</v>
      </c>
      <c r="CC57" s="2">
        <f t="shared" si="30"/>
        <v>0</v>
      </c>
      <c r="CD57" s="2">
        <f>SUMIFS(Import!CD$2:CD$237,Import!$F$2:$F$237,$F57,Import!$G$2:$G$237,$G57)</f>
        <v>0</v>
      </c>
      <c r="CE57" s="2">
        <f>SUMIFS(Import!CE$2:CE$237,Import!$F$2:$F$237,$F57,Import!$G$2:$G$237,$G57)</f>
        <v>0</v>
      </c>
      <c r="CF57" s="2">
        <f>SUMIFS(Import!CF$2:CF$237,Import!$F$2:$F$237,$F57,Import!$G$2:$G$237,$G57)</f>
        <v>0</v>
      </c>
      <c r="CG57" s="2">
        <f>SUMIFS(Import!CG$2:CG$237,Import!$F$2:$F$237,$F57,Import!$G$2:$G$237,$G57)</f>
        <v>0</v>
      </c>
      <c r="CH57" s="2">
        <f t="shared" si="31"/>
        <v>0</v>
      </c>
      <c r="CI57" s="2">
        <f t="shared" si="31"/>
        <v>0</v>
      </c>
      <c r="CJ57" s="2">
        <f t="shared" si="31"/>
        <v>0</v>
      </c>
      <c r="CK57" s="2">
        <f>SUMIFS(Import!CK$2:CK$237,Import!$F$2:$F$237,$F57,Import!$G$2:$G$237,$G57)</f>
        <v>0</v>
      </c>
      <c r="CL57" s="2">
        <f>SUMIFS(Import!CL$2:CL$237,Import!$F$2:$F$237,$F57,Import!$G$2:$G$237,$G57)</f>
        <v>0</v>
      </c>
      <c r="CM57" s="2">
        <f>SUMIFS(Import!CM$2:CM$237,Import!$F$2:$F$237,$F57,Import!$G$2:$G$237,$G57)</f>
        <v>0</v>
      </c>
      <c r="CN57" s="2">
        <f>SUMIFS(Import!CN$2:CN$237,Import!$F$2:$F$237,$F57,Import!$G$2:$G$237,$G57)</f>
        <v>0</v>
      </c>
      <c r="CO57" s="3">
        <f t="shared" si="32"/>
        <v>0</v>
      </c>
      <c r="CP57" s="3">
        <f t="shared" si="32"/>
        <v>0</v>
      </c>
      <c r="CQ57" s="3">
        <f t="shared" si="32"/>
        <v>0</v>
      </c>
      <c r="CR57" s="2">
        <f>SUMIFS(Import!CR$2:CR$237,Import!$F$2:$F$237,$F57,Import!$G$2:$G$237,$G57)</f>
        <v>0</v>
      </c>
      <c r="CS57" s="2">
        <f>SUMIFS(Import!CS$2:CS$237,Import!$F$2:$F$237,$F57,Import!$G$2:$G$237,$G57)</f>
        <v>0</v>
      </c>
      <c r="CT57" s="2">
        <f>SUMIFS(Import!CT$2:CT$237,Import!$F$2:$F$237,$F57,Import!$G$2:$G$237,$G57)</f>
        <v>0</v>
      </c>
    </row>
    <row r="58" spans="1:98">
      <c r="A58" s="2" t="s">
        <v>38</v>
      </c>
      <c r="B58" s="2" t="s">
        <v>39</v>
      </c>
      <c r="C58" s="2">
        <v>1</v>
      </c>
      <c r="D58" s="2" t="s">
        <v>40</v>
      </c>
      <c r="E58" s="2">
        <v>23</v>
      </c>
      <c r="F58" s="2" t="s">
        <v>55</v>
      </c>
      <c r="G58" s="2">
        <v>4</v>
      </c>
      <c r="H58" s="2">
        <f>IF(SUMIFS(Import!H$2:H$237,Import!$F$2:$F$237,$F58,Import!$G$2:$G$237,$G58)=0,Data_T1!$H58,SUMIFS(Import!H$2:H$237,Import!$F$2:$F$237,$F58,Import!$G$2:$G$237,$G58))</f>
        <v>47</v>
      </c>
      <c r="I58" s="2">
        <f>SUMIFS(Import!I$2:I$237,Import!$F$2:$F$237,$F58,Import!$G$2:$G$237,$G58)</f>
        <v>25</v>
      </c>
      <c r="J58" s="2">
        <f>SUMIFS(Import!J$2:J$237,Import!$F$2:$F$237,$F58,Import!$G$2:$G$237,$G58)</f>
        <v>53.19</v>
      </c>
      <c r="K58" s="2">
        <f>SUMIFS(Import!K$2:K$237,Import!$F$2:$F$237,$F58,Import!$G$2:$G$237,$G58)</f>
        <v>22</v>
      </c>
      <c r="L58" s="2">
        <f>SUMIFS(Import!L$2:L$237,Import!$F$2:$F$237,$F58,Import!$G$2:$G$237,$G58)</f>
        <v>46.81</v>
      </c>
      <c r="M58" s="2">
        <f>SUMIFS(Import!M$2:M$237,Import!$F$2:$F$237,$F58,Import!$G$2:$G$237,$G58)</f>
        <v>0</v>
      </c>
      <c r="N58" s="2">
        <f>SUMIFS(Import!N$2:N$237,Import!$F$2:$F$237,$F58,Import!$G$2:$G$237,$G58)</f>
        <v>0</v>
      </c>
      <c r="O58" s="2">
        <f>SUMIFS(Import!O$2:O$237,Import!$F$2:$F$237,$F58,Import!$G$2:$G$237,$G58)</f>
        <v>0</v>
      </c>
      <c r="P58" s="2">
        <f>SUMIFS(Import!P$2:P$237,Import!$F$2:$F$237,$F58,Import!$G$2:$G$237,$G58)</f>
        <v>1</v>
      </c>
      <c r="Q58" s="2">
        <f>SUMIFS(Import!Q$2:Q$237,Import!$F$2:$F$237,$F58,Import!$G$2:$G$237,$G58)</f>
        <v>2.13</v>
      </c>
      <c r="R58" s="2">
        <f>SUMIFS(Import!R$2:R$237,Import!$F$2:$F$237,$F58,Import!$G$2:$G$237,$G58)</f>
        <v>4.55</v>
      </c>
      <c r="S58" s="2">
        <f>SUMIFS(Import!S$2:S$237,Import!$F$2:$F$237,$F58,Import!$G$2:$G$237,$G58)</f>
        <v>21</v>
      </c>
      <c r="T58" s="2">
        <f>SUMIFS(Import!T$2:T$237,Import!$F$2:$F$237,$F58,Import!$G$2:$G$237,$G58)</f>
        <v>44.68</v>
      </c>
      <c r="U58" s="2">
        <f>SUMIFS(Import!U$2:U$237,Import!$F$2:$F$237,$F58,Import!$G$2:$G$237,$G58)</f>
        <v>95.45</v>
      </c>
      <c r="V58" s="2">
        <f>SUMIFS(Import!V$2:V$237,Import!$F$2:$F$237,$F58,Import!$G$2:$G$237,$G58)</f>
        <v>1</v>
      </c>
      <c r="W58" s="2" t="str">
        <f t="shared" si="22"/>
        <v>M</v>
      </c>
      <c r="X58" s="2" t="str">
        <f t="shared" si="22"/>
        <v>GREIG</v>
      </c>
      <c r="Y58" s="2" t="str">
        <f t="shared" si="22"/>
        <v>Moana</v>
      </c>
      <c r="Z58" s="2">
        <f>SUMIFS(Import!Z$2:Z$237,Import!$F$2:$F$237,$F58,Import!$G$2:$G$237,$G58)</f>
        <v>8</v>
      </c>
      <c r="AA58" s="2">
        <f>SUMIFS(Import!AA$2:AA$237,Import!$F$2:$F$237,$F58,Import!$G$2:$G$237,$G58)</f>
        <v>17.02</v>
      </c>
      <c r="AB58" s="2">
        <f>SUMIFS(Import!AB$2:AB$237,Import!$F$2:$F$237,$F58,Import!$G$2:$G$237,$G58)</f>
        <v>38.1</v>
      </c>
      <c r="AC58" s="2">
        <f>SUMIFS(Import!AC$2:AC$237,Import!$F$2:$F$237,$F58,Import!$G$2:$G$237,$G58)</f>
        <v>2</v>
      </c>
      <c r="AD58" s="2" t="str">
        <f t="shared" si="23"/>
        <v>M</v>
      </c>
      <c r="AE58" s="2" t="str">
        <f t="shared" si="23"/>
        <v>MINARDI</v>
      </c>
      <c r="AF58" s="2" t="str">
        <f t="shared" si="23"/>
        <v>Eric</v>
      </c>
      <c r="AG58" s="2">
        <f>SUMIFS(Import!AG$2:AG$237,Import!$F$2:$F$237,$F58,Import!$G$2:$G$237,$G58)</f>
        <v>0</v>
      </c>
      <c r="AH58" s="2">
        <f>SUMIFS(Import!AH$2:AH$237,Import!$F$2:$F$237,$F58,Import!$G$2:$G$237,$G58)</f>
        <v>0</v>
      </c>
      <c r="AI58" s="2">
        <f>SUMIFS(Import!AI$2:AI$237,Import!$F$2:$F$237,$F58,Import!$G$2:$G$237,$G58)</f>
        <v>0</v>
      </c>
      <c r="AJ58" s="2">
        <f>SUMIFS(Import!AJ$2:AJ$237,Import!$F$2:$F$237,$F58,Import!$G$2:$G$237,$G58)</f>
        <v>3</v>
      </c>
      <c r="AK58" s="2" t="str">
        <f t="shared" si="24"/>
        <v>F</v>
      </c>
      <c r="AL58" s="2" t="str">
        <f t="shared" si="24"/>
        <v>SAGE</v>
      </c>
      <c r="AM58" s="2" t="str">
        <f t="shared" si="24"/>
        <v>Maina</v>
      </c>
      <c r="AN58" s="2">
        <f>SUMIFS(Import!AN$2:AN$237,Import!$F$2:$F$237,$F58,Import!$G$2:$G$237,$G58)</f>
        <v>9</v>
      </c>
      <c r="AO58" s="2">
        <f>SUMIFS(Import!AO$2:AO$237,Import!$F$2:$F$237,$F58,Import!$G$2:$G$237,$G58)</f>
        <v>19.149999999999999</v>
      </c>
      <c r="AP58" s="2">
        <f>SUMIFS(Import!AP$2:AP$237,Import!$F$2:$F$237,$F58,Import!$G$2:$G$237,$G58)</f>
        <v>42.86</v>
      </c>
      <c r="AQ58" s="2">
        <f>SUMIFS(Import!AQ$2:AQ$237,Import!$F$2:$F$237,$F58,Import!$G$2:$G$237,$G58)</f>
        <v>4</v>
      </c>
      <c r="AR58" s="2" t="str">
        <f t="shared" si="25"/>
        <v>M</v>
      </c>
      <c r="AS58" s="2" t="str">
        <f t="shared" si="25"/>
        <v>BRUNEAU</v>
      </c>
      <c r="AT58" s="2" t="str">
        <f t="shared" si="25"/>
        <v>Jean-Marie</v>
      </c>
      <c r="AU58" s="2">
        <f>SUMIFS(Import!AU$2:AU$237,Import!$F$2:$F$237,$F58,Import!$G$2:$G$237,$G58)</f>
        <v>0</v>
      </c>
      <c r="AV58" s="2">
        <f>SUMIFS(Import!AV$2:AV$237,Import!$F$2:$F$237,$F58,Import!$G$2:$G$237,$G58)</f>
        <v>0</v>
      </c>
      <c r="AW58" s="2">
        <f>SUMIFS(Import!AW$2:AW$237,Import!$F$2:$F$237,$F58,Import!$G$2:$G$237,$G58)</f>
        <v>0</v>
      </c>
      <c r="AX58" s="2">
        <f>SUMIFS(Import!AX$2:AX$237,Import!$F$2:$F$237,$F58,Import!$G$2:$G$237,$G58)</f>
        <v>5</v>
      </c>
      <c r="AY58" s="2" t="str">
        <f t="shared" si="26"/>
        <v>M</v>
      </c>
      <c r="AZ58" s="2" t="str">
        <f t="shared" si="26"/>
        <v>RAMEL</v>
      </c>
      <c r="BA58" s="2" t="str">
        <f t="shared" si="26"/>
        <v>Michel</v>
      </c>
      <c r="BB58" s="2">
        <f>SUMIFS(Import!BB$2:BB$237,Import!$F$2:$F$237,$F58,Import!$G$2:$G$237,$G58)</f>
        <v>1</v>
      </c>
      <c r="BC58" s="2">
        <f>SUMIFS(Import!BC$2:BC$237,Import!$F$2:$F$237,$F58,Import!$G$2:$G$237,$G58)</f>
        <v>2.13</v>
      </c>
      <c r="BD58" s="2">
        <f>SUMIFS(Import!BD$2:BD$237,Import!$F$2:$F$237,$F58,Import!$G$2:$G$237,$G58)</f>
        <v>4.76</v>
      </c>
      <c r="BE58" s="2">
        <f>SUMIFS(Import!BE$2:BE$237,Import!$F$2:$F$237,$F58,Import!$G$2:$G$237,$G58)</f>
        <v>6</v>
      </c>
      <c r="BF58" s="2" t="str">
        <f t="shared" si="27"/>
        <v>M</v>
      </c>
      <c r="BG58" s="2" t="str">
        <f t="shared" si="27"/>
        <v>NENA</v>
      </c>
      <c r="BH58" s="2" t="str">
        <f t="shared" si="27"/>
        <v>Tauhiti</v>
      </c>
      <c r="BI58" s="2">
        <f>SUMIFS(Import!BI$2:BI$237,Import!$F$2:$F$237,$F58,Import!$G$2:$G$237,$G58)</f>
        <v>1</v>
      </c>
      <c r="BJ58" s="2">
        <f>SUMIFS(Import!BJ$2:BJ$237,Import!$F$2:$F$237,$F58,Import!$G$2:$G$237,$G58)</f>
        <v>2.13</v>
      </c>
      <c r="BK58" s="2">
        <f>SUMIFS(Import!BK$2:BK$237,Import!$F$2:$F$237,$F58,Import!$G$2:$G$237,$G58)</f>
        <v>4.76</v>
      </c>
      <c r="BL58" s="2">
        <f>SUMIFS(Import!BL$2:BL$237,Import!$F$2:$F$237,$F58,Import!$G$2:$G$237,$G58)</f>
        <v>7</v>
      </c>
      <c r="BM58" s="2" t="str">
        <f t="shared" si="28"/>
        <v>M</v>
      </c>
      <c r="BN58" s="2" t="str">
        <f t="shared" si="28"/>
        <v>REGURON</v>
      </c>
      <c r="BO58" s="2" t="str">
        <f t="shared" si="28"/>
        <v>Karl</v>
      </c>
      <c r="BP58" s="2">
        <f>SUMIFS(Import!BP$2:BP$237,Import!$F$2:$F$237,$F58,Import!$G$2:$G$237,$G58)</f>
        <v>0</v>
      </c>
      <c r="BQ58" s="2">
        <f>SUMIFS(Import!BQ$2:BQ$237,Import!$F$2:$F$237,$F58,Import!$G$2:$G$237,$G58)</f>
        <v>0</v>
      </c>
      <c r="BR58" s="2">
        <f>SUMIFS(Import!BR$2:BR$237,Import!$F$2:$F$237,$F58,Import!$G$2:$G$237,$G58)</f>
        <v>0</v>
      </c>
      <c r="BS58" s="2">
        <f>SUMIFS(Import!BS$2:BS$237,Import!$F$2:$F$237,$F58,Import!$G$2:$G$237,$G58)</f>
        <v>8</v>
      </c>
      <c r="BT58" s="2" t="str">
        <f t="shared" si="29"/>
        <v>M</v>
      </c>
      <c r="BU58" s="2" t="str">
        <f t="shared" si="29"/>
        <v>TUHEIAVA</v>
      </c>
      <c r="BV58" s="2" t="str">
        <f t="shared" si="29"/>
        <v>Richard, Ariihau</v>
      </c>
      <c r="BW58" s="2">
        <f>SUMIFS(Import!BW$2:BW$237,Import!$F$2:$F$237,$F58,Import!$G$2:$G$237,$G58)</f>
        <v>2</v>
      </c>
      <c r="BX58" s="2">
        <f>SUMIFS(Import!BX$2:BX$237,Import!$F$2:$F$237,$F58,Import!$G$2:$G$237,$G58)</f>
        <v>4.26</v>
      </c>
      <c r="BY58" s="2">
        <f>SUMIFS(Import!BY$2:BY$237,Import!$F$2:$F$237,$F58,Import!$G$2:$G$237,$G58)</f>
        <v>9.52</v>
      </c>
      <c r="BZ58" s="2">
        <f>SUMIFS(Import!BZ$2:BZ$237,Import!$F$2:$F$237,$F58,Import!$G$2:$G$237,$G58)</f>
        <v>0</v>
      </c>
      <c r="CA58" s="2">
        <f t="shared" si="30"/>
        <v>0</v>
      </c>
      <c r="CB58" s="2">
        <f t="shared" si="30"/>
        <v>0</v>
      </c>
      <c r="CC58" s="2">
        <f t="shared" si="30"/>
        <v>0</v>
      </c>
      <c r="CD58" s="2">
        <f>SUMIFS(Import!CD$2:CD$237,Import!$F$2:$F$237,$F58,Import!$G$2:$G$237,$G58)</f>
        <v>0</v>
      </c>
      <c r="CE58" s="2">
        <f>SUMIFS(Import!CE$2:CE$237,Import!$F$2:$F$237,$F58,Import!$G$2:$G$237,$G58)</f>
        <v>0</v>
      </c>
      <c r="CF58" s="2">
        <f>SUMIFS(Import!CF$2:CF$237,Import!$F$2:$F$237,$F58,Import!$G$2:$G$237,$G58)</f>
        <v>0</v>
      </c>
      <c r="CG58" s="2">
        <f>SUMIFS(Import!CG$2:CG$237,Import!$F$2:$F$237,$F58,Import!$G$2:$G$237,$G58)</f>
        <v>0</v>
      </c>
      <c r="CH58" s="2">
        <f t="shared" si="31"/>
        <v>0</v>
      </c>
      <c r="CI58" s="2">
        <f t="shared" si="31"/>
        <v>0</v>
      </c>
      <c r="CJ58" s="2">
        <f t="shared" si="31"/>
        <v>0</v>
      </c>
      <c r="CK58" s="2">
        <f>SUMIFS(Import!CK$2:CK$237,Import!$F$2:$F$237,$F58,Import!$G$2:$G$237,$G58)</f>
        <v>0</v>
      </c>
      <c r="CL58" s="2">
        <f>SUMIFS(Import!CL$2:CL$237,Import!$F$2:$F$237,$F58,Import!$G$2:$G$237,$G58)</f>
        <v>0</v>
      </c>
      <c r="CM58" s="2">
        <f>SUMIFS(Import!CM$2:CM$237,Import!$F$2:$F$237,$F58,Import!$G$2:$G$237,$G58)</f>
        <v>0</v>
      </c>
      <c r="CN58" s="2">
        <f>SUMIFS(Import!CN$2:CN$237,Import!$F$2:$F$237,$F58,Import!$G$2:$G$237,$G58)</f>
        <v>0</v>
      </c>
      <c r="CO58" s="3">
        <f t="shared" si="32"/>
        <v>0</v>
      </c>
      <c r="CP58" s="3">
        <f t="shared" si="32"/>
        <v>0</v>
      </c>
      <c r="CQ58" s="3">
        <f t="shared" si="32"/>
        <v>0</v>
      </c>
      <c r="CR58" s="2">
        <f>SUMIFS(Import!CR$2:CR$237,Import!$F$2:$F$237,$F58,Import!$G$2:$G$237,$G58)</f>
        <v>0</v>
      </c>
      <c r="CS58" s="2">
        <f>SUMIFS(Import!CS$2:CS$237,Import!$F$2:$F$237,$F58,Import!$G$2:$G$237,$G58)</f>
        <v>0</v>
      </c>
      <c r="CT58" s="2">
        <f>SUMIFS(Import!CT$2:CT$237,Import!$F$2:$F$237,$F58,Import!$G$2:$G$237,$G58)</f>
        <v>0</v>
      </c>
    </row>
    <row r="59" spans="1:98">
      <c r="A59" s="2" t="s">
        <v>38</v>
      </c>
      <c r="B59" s="2" t="s">
        <v>39</v>
      </c>
      <c r="C59" s="2">
        <v>1</v>
      </c>
      <c r="D59" s="2" t="s">
        <v>40</v>
      </c>
      <c r="E59" s="2">
        <v>23</v>
      </c>
      <c r="F59" s="2" t="s">
        <v>55</v>
      </c>
      <c r="G59" s="2">
        <v>5</v>
      </c>
      <c r="H59" s="2">
        <f>IF(SUMIFS(Import!H$2:H$237,Import!$F$2:$F$237,$F59,Import!$G$2:$G$237,$G59)=0,Data_T1!$H59,SUMIFS(Import!H$2:H$237,Import!$F$2:$F$237,$F59,Import!$G$2:$G$237,$G59))</f>
        <v>259</v>
      </c>
      <c r="I59" s="2">
        <f>SUMIFS(Import!I$2:I$237,Import!$F$2:$F$237,$F59,Import!$G$2:$G$237,$G59)</f>
        <v>116</v>
      </c>
      <c r="J59" s="2">
        <f>SUMIFS(Import!J$2:J$237,Import!$F$2:$F$237,$F59,Import!$G$2:$G$237,$G59)</f>
        <v>44.79</v>
      </c>
      <c r="K59" s="2">
        <f>SUMIFS(Import!K$2:K$237,Import!$F$2:$F$237,$F59,Import!$G$2:$G$237,$G59)</f>
        <v>143</v>
      </c>
      <c r="L59" s="2">
        <f>SUMIFS(Import!L$2:L$237,Import!$F$2:$F$237,$F59,Import!$G$2:$G$237,$G59)</f>
        <v>55.21</v>
      </c>
      <c r="M59" s="2">
        <f>SUMIFS(Import!M$2:M$237,Import!$F$2:$F$237,$F59,Import!$G$2:$G$237,$G59)</f>
        <v>2</v>
      </c>
      <c r="N59" s="2">
        <f>SUMIFS(Import!N$2:N$237,Import!$F$2:$F$237,$F59,Import!$G$2:$G$237,$G59)</f>
        <v>0.77</v>
      </c>
      <c r="O59" s="2">
        <f>SUMIFS(Import!O$2:O$237,Import!$F$2:$F$237,$F59,Import!$G$2:$G$237,$G59)</f>
        <v>1.4</v>
      </c>
      <c r="P59" s="2">
        <f>SUMIFS(Import!P$2:P$237,Import!$F$2:$F$237,$F59,Import!$G$2:$G$237,$G59)</f>
        <v>0</v>
      </c>
      <c r="Q59" s="2">
        <f>SUMIFS(Import!Q$2:Q$237,Import!$F$2:$F$237,$F59,Import!$G$2:$G$237,$G59)</f>
        <v>0</v>
      </c>
      <c r="R59" s="2">
        <f>SUMIFS(Import!R$2:R$237,Import!$F$2:$F$237,$F59,Import!$G$2:$G$237,$G59)</f>
        <v>0</v>
      </c>
      <c r="S59" s="2">
        <f>SUMIFS(Import!S$2:S$237,Import!$F$2:$F$237,$F59,Import!$G$2:$G$237,$G59)</f>
        <v>141</v>
      </c>
      <c r="T59" s="2">
        <f>SUMIFS(Import!T$2:T$237,Import!$F$2:$F$237,$F59,Import!$G$2:$G$237,$G59)</f>
        <v>54.44</v>
      </c>
      <c r="U59" s="2">
        <f>SUMIFS(Import!U$2:U$237,Import!$F$2:$F$237,$F59,Import!$G$2:$G$237,$G59)</f>
        <v>98.6</v>
      </c>
      <c r="V59" s="2">
        <f>SUMIFS(Import!V$2:V$237,Import!$F$2:$F$237,$F59,Import!$G$2:$G$237,$G59)</f>
        <v>1</v>
      </c>
      <c r="W59" s="2" t="str">
        <f t="shared" si="22"/>
        <v>M</v>
      </c>
      <c r="X59" s="2" t="str">
        <f t="shared" si="22"/>
        <v>GREIG</v>
      </c>
      <c r="Y59" s="2" t="str">
        <f t="shared" si="22"/>
        <v>Moana</v>
      </c>
      <c r="Z59" s="2">
        <f>SUMIFS(Import!Z$2:Z$237,Import!$F$2:$F$237,$F59,Import!$G$2:$G$237,$G59)</f>
        <v>30</v>
      </c>
      <c r="AA59" s="2">
        <f>SUMIFS(Import!AA$2:AA$237,Import!$F$2:$F$237,$F59,Import!$G$2:$G$237,$G59)</f>
        <v>11.58</v>
      </c>
      <c r="AB59" s="2">
        <f>SUMIFS(Import!AB$2:AB$237,Import!$F$2:$F$237,$F59,Import!$G$2:$G$237,$G59)</f>
        <v>21.28</v>
      </c>
      <c r="AC59" s="2">
        <f>SUMIFS(Import!AC$2:AC$237,Import!$F$2:$F$237,$F59,Import!$G$2:$G$237,$G59)</f>
        <v>2</v>
      </c>
      <c r="AD59" s="2" t="str">
        <f t="shared" si="23"/>
        <v>M</v>
      </c>
      <c r="AE59" s="2" t="str">
        <f t="shared" si="23"/>
        <v>MINARDI</v>
      </c>
      <c r="AF59" s="2" t="str">
        <f t="shared" si="23"/>
        <v>Eric</v>
      </c>
      <c r="AG59" s="2">
        <f>SUMIFS(Import!AG$2:AG$237,Import!$F$2:$F$237,$F59,Import!$G$2:$G$237,$G59)</f>
        <v>0</v>
      </c>
      <c r="AH59" s="2">
        <f>SUMIFS(Import!AH$2:AH$237,Import!$F$2:$F$237,$F59,Import!$G$2:$G$237,$G59)</f>
        <v>0</v>
      </c>
      <c r="AI59" s="2">
        <f>SUMIFS(Import!AI$2:AI$237,Import!$F$2:$F$237,$F59,Import!$G$2:$G$237,$G59)</f>
        <v>0</v>
      </c>
      <c r="AJ59" s="2">
        <f>SUMIFS(Import!AJ$2:AJ$237,Import!$F$2:$F$237,$F59,Import!$G$2:$G$237,$G59)</f>
        <v>3</v>
      </c>
      <c r="AK59" s="2" t="str">
        <f t="shared" si="24"/>
        <v>F</v>
      </c>
      <c r="AL59" s="2" t="str">
        <f t="shared" si="24"/>
        <v>SAGE</v>
      </c>
      <c r="AM59" s="2" t="str">
        <f t="shared" si="24"/>
        <v>Maina</v>
      </c>
      <c r="AN59" s="2">
        <f>SUMIFS(Import!AN$2:AN$237,Import!$F$2:$F$237,$F59,Import!$G$2:$G$237,$G59)</f>
        <v>90</v>
      </c>
      <c r="AO59" s="2">
        <f>SUMIFS(Import!AO$2:AO$237,Import!$F$2:$F$237,$F59,Import!$G$2:$G$237,$G59)</f>
        <v>34.75</v>
      </c>
      <c r="AP59" s="2">
        <f>SUMIFS(Import!AP$2:AP$237,Import!$F$2:$F$237,$F59,Import!$G$2:$G$237,$G59)</f>
        <v>63.83</v>
      </c>
      <c r="AQ59" s="2">
        <f>SUMIFS(Import!AQ$2:AQ$237,Import!$F$2:$F$237,$F59,Import!$G$2:$G$237,$G59)</f>
        <v>4</v>
      </c>
      <c r="AR59" s="2" t="str">
        <f t="shared" si="25"/>
        <v>M</v>
      </c>
      <c r="AS59" s="2" t="str">
        <f t="shared" si="25"/>
        <v>BRUNEAU</v>
      </c>
      <c r="AT59" s="2" t="str">
        <f t="shared" si="25"/>
        <v>Jean-Marie</v>
      </c>
      <c r="AU59" s="2">
        <f>SUMIFS(Import!AU$2:AU$237,Import!$F$2:$F$237,$F59,Import!$G$2:$G$237,$G59)</f>
        <v>0</v>
      </c>
      <c r="AV59" s="2">
        <f>SUMIFS(Import!AV$2:AV$237,Import!$F$2:$F$237,$F59,Import!$G$2:$G$237,$G59)</f>
        <v>0</v>
      </c>
      <c r="AW59" s="2">
        <f>SUMIFS(Import!AW$2:AW$237,Import!$F$2:$F$237,$F59,Import!$G$2:$G$237,$G59)</f>
        <v>0</v>
      </c>
      <c r="AX59" s="2">
        <f>SUMIFS(Import!AX$2:AX$237,Import!$F$2:$F$237,$F59,Import!$G$2:$G$237,$G59)</f>
        <v>5</v>
      </c>
      <c r="AY59" s="2" t="str">
        <f t="shared" si="26"/>
        <v>M</v>
      </c>
      <c r="AZ59" s="2" t="str">
        <f t="shared" si="26"/>
        <v>RAMEL</v>
      </c>
      <c r="BA59" s="2" t="str">
        <f t="shared" si="26"/>
        <v>Michel</v>
      </c>
      <c r="BB59" s="2">
        <f>SUMIFS(Import!BB$2:BB$237,Import!$F$2:$F$237,$F59,Import!$G$2:$G$237,$G59)</f>
        <v>0</v>
      </c>
      <c r="BC59" s="2">
        <f>SUMIFS(Import!BC$2:BC$237,Import!$F$2:$F$237,$F59,Import!$G$2:$G$237,$G59)</f>
        <v>0</v>
      </c>
      <c r="BD59" s="2">
        <f>SUMIFS(Import!BD$2:BD$237,Import!$F$2:$F$237,$F59,Import!$G$2:$G$237,$G59)</f>
        <v>0</v>
      </c>
      <c r="BE59" s="2">
        <f>SUMIFS(Import!BE$2:BE$237,Import!$F$2:$F$237,$F59,Import!$G$2:$G$237,$G59)</f>
        <v>6</v>
      </c>
      <c r="BF59" s="2" t="str">
        <f t="shared" si="27"/>
        <v>M</v>
      </c>
      <c r="BG59" s="2" t="str">
        <f t="shared" si="27"/>
        <v>NENA</v>
      </c>
      <c r="BH59" s="2" t="str">
        <f t="shared" si="27"/>
        <v>Tauhiti</v>
      </c>
      <c r="BI59" s="2">
        <f>SUMIFS(Import!BI$2:BI$237,Import!$F$2:$F$237,$F59,Import!$G$2:$G$237,$G59)</f>
        <v>10</v>
      </c>
      <c r="BJ59" s="2">
        <f>SUMIFS(Import!BJ$2:BJ$237,Import!$F$2:$F$237,$F59,Import!$G$2:$G$237,$G59)</f>
        <v>3.86</v>
      </c>
      <c r="BK59" s="2">
        <f>SUMIFS(Import!BK$2:BK$237,Import!$F$2:$F$237,$F59,Import!$G$2:$G$237,$G59)</f>
        <v>7.09</v>
      </c>
      <c r="BL59" s="2">
        <f>SUMIFS(Import!BL$2:BL$237,Import!$F$2:$F$237,$F59,Import!$G$2:$G$237,$G59)</f>
        <v>7</v>
      </c>
      <c r="BM59" s="2" t="str">
        <f t="shared" si="28"/>
        <v>M</v>
      </c>
      <c r="BN59" s="2" t="str">
        <f t="shared" si="28"/>
        <v>REGURON</v>
      </c>
      <c r="BO59" s="2" t="str">
        <f t="shared" si="28"/>
        <v>Karl</v>
      </c>
      <c r="BP59" s="2">
        <f>SUMIFS(Import!BP$2:BP$237,Import!$F$2:$F$237,$F59,Import!$G$2:$G$237,$G59)</f>
        <v>2</v>
      </c>
      <c r="BQ59" s="2">
        <f>SUMIFS(Import!BQ$2:BQ$237,Import!$F$2:$F$237,$F59,Import!$G$2:$G$237,$G59)</f>
        <v>0.77</v>
      </c>
      <c r="BR59" s="2">
        <f>SUMIFS(Import!BR$2:BR$237,Import!$F$2:$F$237,$F59,Import!$G$2:$G$237,$G59)</f>
        <v>1.42</v>
      </c>
      <c r="BS59" s="2">
        <f>SUMIFS(Import!BS$2:BS$237,Import!$F$2:$F$237,$F59,Import!$G$2:$G$237,$G59)</f>
        <v>8</v>
      </c>
      <c r="BT59" s="2" t="str">
        <f t="shared" si="29"/>
        <v>M</v>
      </c>
      <c r="BU59" s="2" t="str">
        <f t="shared" si="29"/>
        <v>TUHEIAVA</v>
      </c>
      <c r="BV59" s="2" t="str">
        <f t="shared" si="29"/>
        <v>Richard, Ariihau</v>
      </c>
      <c r="BW59" s="2">
        <f>SUMIFS(Import!BW$2:BW$237,Import!$F$2:$F$237,$F59,Import!$G$2:$G$237,$G59)</f>
        <v>9</v>
      </c>
      <c r="BX59" s="2">
        <f>SUMIFS(Import!BX$2:BX$237,Import!$F$2:$F$237,$F59,Import!$G$2:$G$237,$G59)</f>
        <v>3.47</v>
      </c>
      <c r="BY59" s="2">
        <f>SUMIFS(Import!BY$2:BY$237,Import!$F$2:$F$237,$F59,Import!$G$2:$G$237,$G59)</f>
        <v>6.38</v>
      </c>
      <c r="BZ59" s="2">
        <f>SUMIFS(Import!BZ$2:BZ$237,Import!$F$2:$F$237,$F59,Import!$G$2:$G$237,$G59)</f>
        <v>0</v>
      </c>
      <c r="CA59" s="2">
        <f t="shared" si="30"/>
        <v>0</v>
      </c>
      <c r="CB59" s="2">
        <f t="shared" si="30"/>
        <v>0</v>
      </c>
      <c r="CC59" s="2">
        <f t="shared" si="30"/>
        <v>0</v>
      </c>
      <c r="CD59" s="2">
        <f>SUMIFS(Import!CD$2:CD$237,Import!$F$2:$F$237,$F59,Import!$G$2:$G$237,$G59)</f>
        <v>0</v>
      </c>
      <c r="CE59" s="2">
        <f>SUMIFS(Import!CE$2:CE$237,Import!$F$2:$F$237,$F59,Import!$G$2:$G$237,$G59)</f>
        <v>0</v>
      </c>
      <c r="CF59" s="2">
        <f>SUMIFS(Import!CF$2:CF$237,Import!$F$2:$F$237,$F59,Import!$G$2:$G$237,$G59)</f>
        <v>0</v>
      </c>
      <c r="CG59" s="2">
        <f>SUMIFS(Import!CG$2:CG$237,Import!$F$2:$F$237,$F59,Import!$G$2:$G$237,$G59)</f>
        <v>0</v>
      </c>
      <c r="CH59" s="2">
        <f t="shared" si="31"/>
        <v>0</v>
      </c>
      <c r="CI59" s="2">
        <f t="shared" si="31"/>
        <v>0</v>
      </c>
      <c r="CJ59" s="2">
        <f t="shared" si="31"/>
        <v>0</v>
      </c>
      <c r="CK59" s="2">
        <f>SUMIFS(Import!CK$2:CK$237,Import!$F$2:$F$237,$F59,Import!$G$2:$G$237,$G59)</f>
        <v>0</v>
      </c>
      <c r="CL59" s="2">
        <f>SUMIFS(Import!CL$2:CL$237,Import!$F$2:$F$237,$F59,Import!$G$2:$G$237,$G59)</f>
        <v>0</v>
      </c>
      <c r="CM59" s="2">
        <f>SUMIFS(Import!CM$2:CM$237,Import!$F$2:$F$237,$F59,Import!$G$2:$G$237,$G59)</f>
        <v>0</v>
      </c>
      <c r="CN59" s="2">
        <f>SUMIFS(Import!CN$2:CN$237,Import!$F$2:$F$237,$F59,Import!$G$2:$G$237,$G59)</f>
        <v>0</v>
      </c>
      <c r="CO59" s="3">
        <f t="shared" si="32"/>
        <v>0</v>
      </c>
      <c r="CP59" s="3">
        <f t="shared" si="32"/>
        <v>0</v>
      </c>
      <c r="CQ59" s="3">
        <f t="shared" si="32"/>
        <v>0</v>
      </c>
      <c r="CR59" s="2">
        <f>SUMIFS(Import!CR$2:CR$237,Import!$F$2:$F$237,$F59,Import!$G$2:$G$237,$G59)</f>
        <v>0</v>
      </c>
      <c r="CS59" s="2">
        <f>SUMIFS(Import!CS$2:CS$237,Import!$F$2:$F$237,$F59,Import!$G$2:$G$237,$G59)</f>
        <v>0</v>
      </c>
      <c r="CT59" s="2">
        <f>SUMIFS(Import!CT$2:CT$237,Import!$F$2:$F$237,$F59,Import!$G$2:$G$237,$G59)</f>
        <v>0</v>
      </c>
    </row>
    <row r="60" spans="1:98">
      <c r="A60" s="2" t="s">
        <v>38</v>
      </c>
      <c r="B60" s="2" t="s">
        <v>39</v>
      </c>
      <c r="C60" s="2">
        <v>1</v>
      </c>
      <c r="D60" s="2" t="s">
        <v>40</v>
      </c>
      <c r="E60" s="2">
        <v>23</v>
      </c>
      <c r="F60" s="2" t="s">
        <v>55</v>
      </c>
      <c r="G60" s="2">
        <v>6</v>
      </c>
      <c r="H60" s="2">
        <f>IF(SUMIFS(Import!H$2:H$237,Import!$F$2:$F$237,$F60,Import!$G$2:$G$237,$G60)=0,Data_T1!$H60,SUMIFS(Import!H$2:H$237,Import!$F$2:$F$237,$F60,Import!$G$2:$G$237,$G60))</f>
        <v>62</v>
      </c>
      <c r="I60" s="2">
        <f>SUMIFS(Import!I$2:I$237,Import!$F$2:$F$237,$F60,Import!$G$2:$G$237,$G60)</f>
        <v>38</v>
      </c>
      <c r="J60" s="2">
        <f>SUMIFS(Import!J$2:J$237,Import!$F$2:$F$237,$F60,Import!$G$2:$G$237,$G60)</f>
        <v>61.29</v>
      </c>
      <c r="K60" s="2">
        <f>SUMIFS(Import!K$2:K$237,Import!$F$2:$F$237,$F60,Import!$G$2:$G$237,$G60)</f>
        <v>24</v>
      </c>
      <c r="L60" s="2">
        <f>SUMIFS(Import!L$2:L$237,Import!$F$2:$F$237,$F60,Import!$G$2:$G$237,$G60)</f>
        <v>38.71</v>
      </c>
      <c r="M60" s="2">
        <f>SUMIFS(Import!M$2:M$237,Import!$F$2:$F$237,$F60,Import!$G$2:$G$237,$G60)</f>
        <v>0</v>
      </c>
      <c r="N60" s="2">
        <f>SUMIFS(Import!N$2:N$237,Import!$F$2:$F$237,$F60,Import!$G$2:$G$237,$G60)</f>
        <v>0</v>
      </c>
      <c r="O60" s="2">
        <f>SUMIFS(Import!O$2:O$237,Import!$F$2:$F$237,$F60,Import!$G$2:$G$237,$G60)</f>
        <v>0</v>
      </c>
      <c r="P60" s="2">
        <f>SUMIFS(Import!P$2:P$237,Import!$F$2:$F$237,$F60,Import!$G$2:$G$237,$G60)</f>
        <v>0</v>
      </c>
      <c r="Q60" s="2">
        <f>SUMIFS(Import!Q$2:Q$237,Import!$F$2:$F$237,$F60,Import!$G$2:$G$237,$G60)</f>
        <v>0</v>
      </c>
      <c r="R60" s="2">
        <f>SUMIFS(Import!R$2:R$237,Import!$F$2:$F$237,$F60,Import!$G$2:$G$237,$G60)</f>
        <v>0</v>
      </c>
      <c r="S60" s="2">
        <f>SUMIFS(Import!S$2:S$237,Import!$F$2:$F$237,$F60,Import!$G$2:$G$237,$G60)</f>
        <v>24</v>
      </c>
      <c r="T60" s="2">
        <f>SUMIFS(Import!T$2:T$237,Import!$F$2:$F$237,$F60,Import!$G$2:$G$237,$G60)</f>
        <v>38.71</v>
      </c>
      <c r="U60" s="2">
        <f>SUMIFS(Import!U$2:U$237,Import!$F$2:$F$237,$F60,Import!$G$2:$G$237,$G60)</f>
        <v>100</v>
      </c>
      <c r="V60" s="2">
        <f>SUMIFS(Import!V$2:V$237,Import!$F$2:$F$237,$F60,Import!$G$2:$G$237,$G60)</f>
        <v>1</v>
      </c>
      <c r="W60" s="2" t="str">
        <f t="shared" si="22"/>
        <v>M</v>
      </c>
      <c r="X60" s="2" t="str">
        <f t="shared" si="22"/>
        <v>GREIG</v>
      </c>
      <c r="Y60" s="2" t="str">
        <f t="shared" si="22"/>
        <v>Moana</v>
      </c>
      <c r="Z60" s="2">
        <f>SUMIFS(Import!Z$2:Z$237,Import!$F$2:$F$237,$F60,Import!$G$2:$G$237,$G60)</f>
        <v>7</v>
      </c>
      <c r="AA60" s="2">
        <f>SUMIFS(Import!AA$2:AA$237,Import!$F$2:$F$237,$F60,Import!$G$2:$G$237,$G60)</f>
        <v>11.29</v>
      </c>
      <c r="AB60" s="2">
        <f>SUMIFS(Import!AB$2:AB$237,Import!$F$2:$F$237,$F60,Import!$G$2:$G$237,$G60)</f>
        <v>29.17</v>
      </c>
      <c r="AC60" s="2">
        <f>SUMIFS(Import!AC$2:AC$237,Import!$F$2:$F$237,$F60,Import!$G$2:$G$237,$G60)</f>
        <v>2</v>
      </c>
      <c r="AD60" s="2" t="str">
        <f t="shared" si="23"/>
        <v>M</v>
      </c>
      <c r="AE60" s="2" t="str">
        <f t="shared" si="23"/>
        <v>MINARDI</v>
      </c>
      <c r="AF60" s="2" t="str">
        <f t="shared" si="23"/>
        <v>Eric</v>
      </c>
      <c r="AG60" s="2">
        <f>SUMIFS(Import!AG$2:AG$237,Import!$F$2:$F$237,$F60,Import!$G$2:$G$237,$G60)</f>
        <v>0</v>
      </c>
      <c r="AH60" s="2">
        <f>SUMIFS(Import!AH$2:AH$237,Import!$F$2:$F$237,$F60,Import!$G$2:$G$237,$G60)</f>
        <v>0</v>
      </c>
      <c r="AI60" s="2">
        <f>SUMIFS(Import!AI$2:AI$237,Import!$F$2:$F$237,$F60,Import!$G$2:$G$237,$G60)</f>
        <v>0</v>
      </c>
      <c r="AJ60" s="2">
        <f>SUMIFS(Import!AJ$2:AJ$237,Import!$F$2:$F$237,$F60,Import!$G$2:$G$237,$G60)</f>
        <v>3</v>
      </c>
      <c r="AK60" s="2" t="str">
        <f t="shared" si="24"/>
        <v>F</v>
      </c>
      <c r="AL60" s="2" t="str">
        <f t="shared" si="24"/>
        <v>SAGE</v>
      </c>
      <c r="AM60" s="2" t="str">
        <f t="shared" si="24"/>
        <v>Maina</v>
      </c>
      <c r="AN60" s="2">
        <f>SUMIFS(Import!AN$2:AN$237,Import!$F$2:$F$237,$F60,Import!$G$2:$G$237,$G60)</f>
        <v>15</v>
      </c>
      <c r="AO60" s="2">
        <f>SUMIFS(Import!AO$2:AO$237,Import!$F$2:$F$237,$F60,Import!$G$2:$G$237,$G60)</f>
        <v>24.19</v>
      </c>
      <c r="AP60" s="2">
        <f>SUMIFS(Import!AP$2:AP$237,Import!$F$2:$F$237,$F60,Import!$G$2:$G$237,$G60)</f>
        <v>62.5</v>
      </c>
      <c r="AQ60" s="2">
        <f>SUMIFS(Import!AQ$2:AQ$237,Import!$F$2:$F$237,$F60,Import!$G$2:$G$237,$G60)</f>
        <v>4</v>
      </c>
      <c r="AR60" s="2" t="str">
        <f t="shared" si="25"/>
        <v>M</v>
      </c>
      <c r="AS60" s="2" t="str">
        <f t="shared" si="25"/>
        <v>BRUNEAU</v>
      </c>
      <c r="AT60" s="2" t="str">
        <f t="shared" si="25"/>
        <v>Jean-Marie</v>
      </c>
      <c r="AU60" s="2">
        <f>SUMIFS(Import!AU$2:AU$237,Import!$F$2:$F$237,$F60,Import!$G$2:$G$237,$G60)</f>
        <v>0</v>
      </c>
      <c r="AV60" s="2">
        <f>SUMIFS(Import!AV$2:AV$237,Import!$F$2:$F$237,$F60,Import!$G$2:$G$237,$G60)</f>
        <v>0</v>
      </c>
      <c r="AW60" s="2">
        <f>SUMIFS(Import!AW$2:AW$237,Import!$F$2:$F$237,$F60,Import!$G$2:$G$237,$G60)</f>
        <v>0</v>
      </c>
      <c r="AX60" s="2">
        <f>SUMIFS(Import!AX$2:AX$237,Import!$F$2:$F$237,$F60,Import!$G$2:$G$237,$G60)</f>
        <v>5</v>
      </c>
      <c r="AY60" s="2" t="str">
        <f t="shared" si="26"/>
        <v>M</v>
      </c>
      <c r="AZ60" s="2" t="str">
        <f t="shared" si="26"/>
        <v>RAMEL</v>
      </c>
      <c r="BA60" s="2" t="str">
        <f t="shared" si="26"/>
        <v>Michel</v>
      </c>
      <c r="BB60" s="2">
        <f>SUMIFS(Import!BB$2:BB$237,Import!$F$2:$F$237,$F60,Import!$G$2:$G$237,$G60)</f>
        <v>0</v>
      </c>
      <c r="BC60" s="2">
        <f>SUMIFS(Import!BC$2:BC$237,Import!$F$2:$F$237,$F60,Import!$G$2:$G$237,$G60)</f>
        <v>0</v>
      </c>
      <c r="BD60" s="2">
        <f>SUMIFS(Import!BD$2:BD$237,Import!$F$2:$F$237,$F60,Import!$G$2:$G$237,$G60)</f>
        <v>0</v>
      </c>
      <c r="BE60" s="2">
        <f>SUMIFS(Import!BE$2:BE$237,Import!$F$2:$F$237,$F60,Import!$G$2:$G$237,$G60)</f>
        <v>6</v>
      </c>
      <c r="BF60" s="2" t="str">
        <f t="shared" si="27"/>
        <v>M</v>
      </c>
      <c r="BG60" s="2" t="str">
        <f t="shared" si="27"/>
        <v>NENA</v>
      </c>
      <c r="BH60" s="2" t="str">
        <f t="shared" si="27"/>
        <v>Tauhiti</v>
      </c>
      <c r="BI60" s="2">
        <f>SUMIFS(Import!BI$2:BI$237,Import!$F$2:$F$237,$F60,Import!$G$2:$G$237,$G60)</f>
        <v>0</v>
      </c>
      <c r="BJ60" s="2">
        <f>SUMIFS(Import!BJ$2:BJ$237,Import!$F$2:$F$237,$F60,Import!$G$2:$G$237,$G60)</f>
        <v>0</v>
      </c>
      <c r="BK60" s="2">
        <f>SUMIFS(Import!BK$2:BK$237,Import!$F$2:$F$237,$F60,Import!$G$2:$G$237,$G60)</f>
        <v>0</v>
      </c>
      <c r="BL60" s="2">
        <f>SUMIFS(Import!BL$2:BL$237,Import!$F$2:$F$237,$F60,Import!$G$2:$G$237,$G60)</f>
        <v>7</v>
      </c>
      <c r="BM60" s="2" t="str">
        <f t="shared" si="28"/>
        <v>M</v>
      </c>
      <c r="BN60" s="2" t="str">
        <f t="shared" si="28"/>
        <v>REGURON</v>
      </c>
      <c r="BO60" s="2" t="str">
        <f t="shared" si="28"/>
        <v>Karl</v>
      </c>
      <c r="BP60" s="2">
        <f>SUMIFS(Import!BP$2:BP$237,Import!$F$2:$F$237,$F60,Import!$G$2:$G$237,$G60)</f>
        <v>0</v>
      </c>
      <c r="BQ60" s="2">
        <f>SUMIFS(Import!BQ$2:BQ$237,Import!$F$2:$F$237,$F60,Import!$G$2:$G$237,$G60)</f>
        <v>0</v>
      </c>
      <c r="BR60" s="2">
        <f>SUMIFS(Import!BR$2:BR$237,Import!$F$2:$F$237,$F60,Import!$G$2:$G$237,$G60)</f>
        <v>0</v>
      </c>
      <c r="BS60" s="2">
        <f>SUMIFS(Import!BS$2:BS$237,Import!$F$2:$F$237,$F60,Import!$G$2:$G$237,$G60)</f>
        <v>8</v>
      </c>
      <c r="BT60" s="2" t="str">
        <f t="shared" si="29"/>
        <v>M</v>
      </c>
      <c r="BU60" s="2" t="str">
        <f t="shared" si="29"/>
        <v>TUHEIAVA</v>
      </c>
      <c r="BV60" s="2" t="str">
        <f t="shared" si="29"/>
        <v>Richard, Ariihau</v>
      </c>
      <c r="BW60" s="2">
        <f>SUMIFS(Import!BW$2:BW$237,Import!$F$2:$F$237,$F60,Import!$G$2:$G$237,$G60)</f>
        <v>2</v>
      </c>
      <c r="BX60" s="2">
        <f>SUMIFS(Import!BX$2:BX$237,Import!$F$2:$F$237,$F60,Import!$G$2:$G$237,$G60)</f>
        <v>3.23</v>
      </c>
      <c r="BY60" s="2">
        <f>SUMIFS(Import!BY$2:BY$237,Import!$F$2:$F$237,$F60,Import!$G$2:$G$237,$G60)</f>
        <v>8.33</v>
      </c>
      <c r="BZ60" s="2">
        <f>SUMIFS(Import!BZ$2:BZ$237,Import!$F$2:$F$237,$F60,Import!$G$2:$G$237,$G60)</f>
        <v>0</v>
      </c>
      <c r="CA60" s="2">
        <f t="shared" si="30"/>
        <v>0</v>
      </c>
      <c r="CB60" s="2">
        <f t="shared" si="30"/>
        <v>0</v>
      </c>
      <c r="CC60" s="2">
        <f t="shared" si="30"/>
        <v>0</v>
      </c>
      <c r="CD60" s="2">
        <f>SUMIFS(Import!CD$2:CD$237,Import!$F$2:$F$237,$F60,Import!$G$2:$G$237,$G60)</f>
        <v>0</v>
      </c>
      <c r="CE60" s="2">
        <f>SUMIFS(Import!CE$2:CE$237,Import!$F$2:$F$237,$F60,Import!$G$2:$G$237,$G60)</f>
        <v>0</v>
      </c>
      <c r="CF60" s="2">
        <f>SUMIFS(Import!CF$2:CF$237,Import!$F$2:$F$237,$F60,Import!$G$2:$G$237,$G60)</f>
        <v>0</v>
      </c>
      <c r="CG60" s="2">
        <f>SUMIFS(Import!CG$2:CG$237,Import!$F$2:$F$237,$F60,Import!$G$2:$G$237,$G60)</f>
        <v>0</v>
      </c>
      <c r="CH60" s="2">
        <f t="shared" si="31"/>
        <v>0</v>
      </c>
      <c r="CI60" s="2">
        <f t="shared" si="31"/>
        <v>0</v>
      </c>
      <c r="CJ60" s="2">
        <f t="shared" si="31"/>
        <v>0</v>
      </c>
      <c r="CK60" s="2">
        <f>SUMIFS(Import!CK$2:CK$237,Import!$F$2:$F$237,$F60,Import!$G$2:$G$237,$G60)</f>
        <v>0</v>
      </c>
      <c r="CL60" s="2">
        <f>SUMIFS(Import!CL$2:CL$237,Import!$F$2:$F$237,$F60,Import!$G$2:$G$237,$G60)</f>
        <v>0</v>
      </c>
      <c r="CM60" s="2">
        <f>SUMIFS(Import!CM$2:CM$237,Import!$F$2:$F$237,$F60,Import!$G$2:$G$237,$G60)</f>
        <v>0</v>
      </c>
      <c r="CN60" s="2">
        <f>SUMIFS(Import!CN$2:CN$237,Import!$F$2:$F$237,$F60,Import!$G$2:$G$237,$G60)</f>
        <v>0</v>
      </c>
      <c r="CO60" s="3">
        <f t="shared" si="32"/>
        <v>0</v>
      </c>
      <c r="CP60" s="3">
        <f t="shared" si="32"/>
        <v>0</v>
      </c>
      <c r="CQ60" s="3">
        <f t="shared" si="32"/>
        <v>0</v>
      </c>
      <c r="CR60" s="2">
        <f>SUMIFS(Import!CR$2:CR$237,Import!$F$2:$F$237,$F60,Import!$G$2:$G$237,$G60)</f>
        <v>0</v>
      </c>
      <c r="CS60" s="2">
        <f>SUMIFS(Import!CS$2:CS$237,Import!$F$2:$F$237,$F60,Import!$G$2:$G$237,$G60)</f>
        <v>0</v>
      </c>
      <c r="CT60" s="2">
        <f>SUMIFS(Import!CT$2:CT$237,Import!$F$2:$F$237,$F60,Import!$G$2:$G$237,$G60)</f>
        <v>0</v>
      </c>
    </row>
    <row r="61" spans="1:98">
      <c r="A61" s="2" t="s">
        <v>38</v>
      </c>
      <c r="B61" s="2" t="s">
        <v>39</v>
      </c>
      <c r="C61" s="2">
        <v>3</v>
      </c>
      <c r="D61" s="2" t="s">
        <v>44</v>
      </c>
      <c r="E61" s="2">
        <v>24</v>
      </c>
      <c r="F61" s="2" t="s">
        <v>56</v>
      </c>
      <c r="G61" s="2">
        <v>1</v>
      </c>
      <c r="H61" s="2">
        <f>IF(SUMIFS(Import!H$2:H$237,Import!$F$2:$F$237,$F61,Import!$G$2:$G$237,$G61)=0,Data_T1!$H61,SUMIFS(Import!H$2:H$237,Import!$F$2:$F$237,$F61,Import!$G$2:$G$237,$G61))</f>
        <v>357</v>
      </c>
      <c r="I61" s="2">
        <f>SUMIFS(Import!I$2:I$237,Import!$F$2:$F$237,$F61,Import!$G$2:$G$237,$G61)</f>
        <v>192</v>
      </c>
      <c r="J61" s="2">
        <f>SUMIFS(Import!J$2:J$237,Import!$F$2:$F$237,$F61,Import!$G$2:$G$237,$G61)</f>
        <v>53.78</v>
      </c>
      <c r="K61" s="2">
        <f>SUMIFS(Import!K$2:K$237,Import!$F$2:$F$237,$F61,Import!$G$2:$G$237,$G61)</f>
        <v>165</v>
      </c>
      <c r="L61" s="2">
        <f>SUMIFS(Import!L$2:L$237,Import!$F$2:$F$237,$F61,Import!$G$2:$G$237,$G61)</f>
        <v>46.22</v>
      </c>
      <c r="M61" s="2">
        <f>SUMIFS(Import!M$2:M$237,Import!$F$2:$F$237,$F61,Import!$G$2:$G$237,$G61)</f>
        <v>0</v>
      </c>
      <c r="N61" s="2">
        <f>SUMIFS(Import!N$2:N$237,Import!$F$2:$F$237,$F61,Import!$G$2:$G$237,$G61)</f>
        <v>0</v>
      </c>
      <c r="O61" s="2">
        <f>SUMIFS(Import!O$2:O$237,Import!$F$2:$F$237,$F61,Import!$G$2:$G$237,$G61)</f>
        <v>0</v>
      </c>
      <c r="P61" s="2">
        <f>SUMIFS(Import!P$2:P$237,Import!$F$2:$F$237,$F61,Import!$G$2:$G$237,$G61)</f>
        <v>2</v>
      </c>
      <c r="Q61" s="2">
        <f>SUMIFS(Import!Q$2:Q$237,Import!$F$2:$F$237,$F61,Import!$G$2:$G$237,$G61)</f>
        <v>0.56000000000000005</v>
      </c>
      <c r="R61" s="2">
        <f>SUMIFS(Import!R$2:R$237,Import!$F$2:$F$237,$F61,Import!$G$2:$G$237,$G61)</f>
        <v>1.21</v>
      </c>
      <c r="S61" s="2">
        <f>SUMIFS(Import!S$2:S$237,Import!$F$2:$F$237,$F61,Import!$G$2:$G$237,$G61)</f>
        <v>163</v>
      </c>
      <c r="T61" s="2">
        <f>SUMIFS(Import!T$2:T$237,Import!$F$2:$F$237,$F61,Import!$G$2:$G$237,$G61)</f>
        <v>45.66</v>
      </c>
      <c r="U61" s="2">
        <f>SUMIFS(Import!U$2:U$237,Import!$F$2:$F$237,$F61,Import!$G$2:$G$237,$G61)</f>
        <v>98.79</v>
      </c>
      <c r="V61" s="2">
        <f>SUMIFS(Import!V$2:V$237,Import!$F$2:$F$237,$F61,Import!$G$2:$G$237,$G61)</f>
        <v>1</v>
      </c>
      <c r="W61" s="2" t="str">
        <f t="shared" si="22"/>
        <v>M</v>
      </c>
      <c r="X61" s="2" t="str">
        <f t="shared" si="22"/>
        <v>HOWELL</v>
      </c>
      <c r="Y61" s="2" t="str">
        <f t="shared" si="22"/>
        <v>Patrick</v>
      </c>
      <c r="Z61" s="2">
        <f>SUMIFS(Import!Z$2:Z$237,Import!$F$2:$F$237,$F61,Import!$G$2:$G$237,$G61)</f>
        <v>86</v>
      </c>
      <c r="AA61" s="2">
        <f>SUMIFS(Import!AA$2:AA$237,Import!$F$2:$F$237,$F61,Import!$G$2:$G$237,$G61)</f>
        <v>24.09</v>
      </c>
      <c r="AB61" s="2">
        <f>SUMIFS(Import!AB$2:AB$237,Import!$F$2:$F$237,$F61,Import!$G$2:$G$237,$G61)</f>
        <v>52.76</v>
      </c>
      <c r="AC61" s="2">
        <f>SUMIFS(Import!AC$2:AC$237,Import!$F$2:$F$237,$F61,Import!$G$2:$G$237,$G61)</f>
        <v>2</v>
      </c>
      <c r="AD61" s="2" t="str">
        <f t="shared" si="23"/>
        <v>F</v>
      </c>
      <c r="AE61" s="2" t="str">
        <f t="shared" si="23"/>
        <v>MARA</v>
      </c>
      <c r="AF61" s="2" t="str">
        <f t="shared" si="23"/>
        <v>Astride</v>
      </c>
      <c r="AG61" s="2">
        <f>SUMIFS(Import!AG$2:AG$237,Import!$F$2:$F$237,$F61,Import!$G$2:$G$237,$G61)</f>
        <v>1</v>
      </c>
      <c r="AH61" s="2">
        <f>SUMIFS(Import!AH$2:AH$237,Import!$F$2:$F$237,$F61,Import!$G$2:$G$237,$G61)</f>
        <v>0.28000000000000003</v>
      </c>
      <c r="AI61" s="2">
        <f>SUMIFS(Import!AI$2:AI$237,Import!$F$2:$F$237,$F61,Import!$G$2:$G$237,$G61)</f>
        <v>0.61</v>
      </c>
      <c r="AJ61" s="2">
        <f>SUMIFS(Import!AJ$2:AJ$237,Import!$F$2:$F$237,$F61,Import!$G$2:$G$237,$G61)</f>
        <v>3</v>
      </c>
      <c r="AK61" s="2" t="str">
        <f t="shared" si="24"/>
        <v>M</v>
      </c>
      <c r="AL61" s="2" t="str">
        <f t="shared" si="24"/>
        <v>LANTEIRES</v>
      </c>
      <c r="AM61" s="2" t="str">
        <f t="shared" si="24"/>
        <v>Teiva</v>
      </c>
      <c r="AN61" s="2">
        <f>SUMIFS(Import!AN$2:AN$237,Import!$F$2:$F$237,$F61,Import!$G$2:$G$237,$G61)</f>
        <v>0</v>
      </c>
      <c r="AO61" s="2">
        <f>SUMIFS(Import!AO$2:AO$237,Import!$F$2:$F$237,$F61,Import!$G$2:$G$237,$G61)</f>
        <v>0</v>
      </c>
      <c r="AP61" s="2">
        <f>SUMIFS(Import!AP$2:AP$237,Import!$F$2:$F$237,$F61,Import!$G$2:$G$237,$G61)</f>
        <v>0</v>
      </c>
      <c r="AQ61" s="2">
        <f>SUMIFS(Import!AQ$2:AQ$237,Import!$F$2:$F$237,$F61,Import!$G$2:$G$237,$G61)</f>
        <v>4</v>
      </c>
      <c r="AR61" s="2" t="str">
        <f t="shared" si="25"/>
        <v>F</v>
      </c>
      <c r="AS61" s="2" t="str">
        <f t="shared" si="25"/>
        <v>ATGER</v>
      </c>
      <c r="AT61" s="2" t="str">
        <f t="shared" si="25"/>
        <v>Corinne</v>
      </c>
      <c r="AU61" s="2">
        <f>SUMIFS(Import!AU$2:AU$237,Import!$F$2:$F$237,$F61,Import!$G$2:$G$237,$G61)</f>
        <v>2</v>
      </c>
      <c r="AV61" s="2">
        <f>SUMIFS(Import!AV$2:AV$237,Import!$F$2:$F$237,$F61,Import!$G$2:$G$237,$G61)</f>
        <v>0.56000000000000005</v>
      </c>
      <c r="AW61" s="2">
        <f>SUMIFS(Import!AW$2:AW$237,Import!$F$2:$F$237,$F61,Import!$G$2:$G$237,$G61)</f>
        <v>1.23</v>
      </c>
      <c r="AX61" s="2">
        <f>SUMIFS(Import!AX$2:AX$237,Import!$F$2:$F$237,$F61,Import!$G$2:$G$237,$G61)</f>
        <v>5</v>
      </c>
      <c r="AY61" s="2" t="str">
        <f t="shared" si="26"/>
        <v>M</v>
      </c>
      <c r="AZ61" s="2" t="str">
        <f t="shared" si="26"/>
        <v>BROTHERSON</v>
      </c>
      <c r="BA61" s="2" t="str">
        <f t="shared" si="26"/>
        <v>Moetai, Charles</v>
      </c>
      <c r="BB61" s="2">
        <f>SUMIFS(Import!BB$2:BB$237,Import!$F$2:$F$237,$F61,Import!$G$2:$G$237,$G61)</f>
        <v>24</v>
      </c>
      <c r="BC61" s="2">
        <f>SUMIFS(Import!BC$2:BC$237,Import!$F$2:$F$237,$F61,Import!$G$2:$G$237,$G61)</f>
        <v>6.72</v>
      </c>
      <c r="BD61" s="2">
        <f>SUMIFS(Import!BD$2:BD$237,Import!$F$2:$F$237,$F61,Import!$G$2:$G$237,$G61)</f>
        <v>14.72</v>
      </c>
      <c r="BE61" s="2">
        <f>SUMIFS(Import!BE$2:BE$237,Import!$F$2:$F$237,$F61,Import!$G$2:$G$237,$G61)</f>
        <v>6</v>
      </c>
      <c r="BF61" s="2" t="str">
        <f t="shared" si="27"/>
        <v>M</v>
      </c>
      <c r="BG61" s="2" t="str">
        <f t="shared" si="27"/>
        <v>DUBOIS</v>
      </c>
      <c r="BH61" s="2" t="str">
        <f t="shared" si="27"/>
        <v>Vincent</v>
      </c>
      <c r="BI61" s="2">
        <f>SUMIFS(Import!BI$2:BI$237,Import!$F$2:$F$237,$F61,Import!$G$2:$G$237,$G61)</f>
        <v>30</v>
      </c>
      <c r="BJ61" s="2">
        <f>SUMIFS(Import!BJ$2:BJ$237,Import!$F$2:$F$237,$F61,Import!$G$2:$G$237,$G61)</f>
        <v>8.4</v>
      </c>
      <c r="BK61" s="2">
        <f>SUMIFS(Import!BK$2:BK$237,Import!$F$2:$F$237,$F61,Import!$G$2:$G$237,$G61)</f>
        <v>18.399999999999999</v>
      </c>
      <c r="BL61" s="2">
        <f>SUMIFS(Import!BL$2:BL$237,Import!$F$2:$F$237,$F61,Import!$G$2:$G$237,$G61)</f>
        <v>7</v>
      </c>
      <c r="BM61" s="2" t="str">
        <f t="shared" si="28"/>
        <v>M</v>
      </c>
      <c r="BN61" s="2" t="str">
        <f t="shared" si="28"/>
        <v>ROI</v>
      </c>
      <c r="BO61" s="2" t="str">
        <f t="shared" si="28"/>
        <v>Albert</v>
      </c>
      <c r="BP61" s="2">
        <f>SUMIFS(Import!BP$2:BP$237,Import!$F$2:$F$237,$F61,Import!$G$2:$G$237,$G61)</f>
        <v>19</v>
      </c>
      <c r="BQ61" s="2">
        <f>SUMIFS(Import!BQ$2:BQ$237,Import!$F$2:$F$237,$F61,Import!$G$2:$G$237,$G61)</f>
        <v>5.32</v>
      </c>
      <c r="BR61" s="2">
        <f>SUMIFS(Import!BR$2:BR$237,Import!$F$2:$F$237,$F61,Import!$G$2:$G$237,$G61)</f>
        <v>11.66</v>
      </c>
      <c r="BS61" s="2">
        <f>SUMIFS(Import!BS$2:BS$237,Import!$F$2:$F$237,$F61,Import!$G$2:$G$237,$G61)</f>
        <v>8</v>
      </c>
      <c r="BT61" s="2" t="str">
        <f t="shared" si="29"/>
        <v>F</v>
      </c>
      <c r="BU61" s="2" t="str">
        <f t="shared" si="29"/>
        <v>TIXIER</v>
      </c>
      <c r="BV61" s="2" t="str">
        <f t="shared" si="29"/>
        <v>Dominique</v>
      </c>
      <c r="BW61" s="2">
        <f>SUMIFS(Import!BW$2:BW$237,Import!$F$2:$F$237,$F61,Import!$G$2:$G$237,$G61)</f>
        <v>1</v>
      </c>
      <c r="BX61" s="2">
        <f>SUMIFS(Import!BX$2:BX$237,Import!$F$2:$F$237,$F61,Import!$G$2:$G$237,$G61)</f>
        <v>0.28000000000000003</v>
      </c>
      <c r="BY61" s="2">
        <f>SUMIFS(Import!BY$2:BY$237,Import!$F$2:$F$237,$F61,Import!$G$2:$G$237,$G61)</f>
        <v>0.61</v>
      </c>
      <c r="BZ61" s="2">
        <f>SUMIFS(Import!BZ$2:BZ$237,Import!$F$2:$F$237,$F61,Import!$G$2:$G$237,$G61)</f>
        <v>0</v>
      </c>
      <c r="CA61" s="2">
        <f t="shared" si="30"/>
        <v>0</v>
      </c>
      <c r="CB61" s="2">
        <f t="shared" si="30"/>
        <v>0</v>
      </c>
      <c r="CC61" s="2">
        <f t="shared" si="30"/>
        <v>0</v>
      </c>
      <c r="CD61" s="2">
        <f>SUMIFS(Import!CD$2:CD$237,Import!$F$2:$F$237,$F61,Import!$G$2:$G$237,$G61)</f>
        <v>0</v>
      </c>
      <c r="CE61" s="2">
        <f>SUMIFS(Import!CE$2:CE$237,Import!$F$2:$F$237,$F61,Import!$G$2:$G$237,$G61)</f>
        <v>0</v>
      </c>
      <c r="CF61" s="2">
        <f>SUMIFS(Import!CF$2:CF$237,Import!$F$2:$F$237,$F61,Import!$G$2:$G$237,$G61)</f>
        <v>0</v>
      </c>
      <c r="CG61" s="2">
        <f>SUMIFS(Import!CG$2:CG$237,Import!$F$2:$F$237,$F61,Import!$G$2:$G$237,$G61)</f>
        <v>0</v>
      </c>
      <c r="CH61" s="2">
        <f t="shared" si="31"/>
        <v>0</v>
      </c>
      <c r="CI61" s="2">
        <f t="shared" si="31"/>
        <v>0</v>
      </c>
      <c r="CJ61" s="2">
        <f t="shared" si="31"/>
        <v>0</v>
      </c>
      <c r="CK61" s="2">
        <f>SUMIFS(Import!CK$2:CK$237,Import!$F$2:$F$237,$F61,Import!$G$2:$G$237,$G61)</f>
        <v>0</v>
      </c>
      <c r="CL61" s="2">
        <f>SUMIFS(Import!CL$2:CL$237,Import!$F$2:$F$237,$F61,Import!$G$2:$G$237,$G61)</f>
        <v>0</v>
      </c>
      <c r="CM61" s="2">
        <f>SUMIFS(Import!CM$2:CM$237,Import!$F$2:$F$237,$F61,Import!$G$2:$G$237,$G61)</f>
        <v>0</v>
      </c>
      <c r="CN61" s="2">
        <f>SUMIFS(Import!CN$2:CN$237,Import!$F$2:$F$237,$F61,Import!$G$2:$G$237,$G61)</f>
        <v>0</v>
      </c>
      <c r="CO61" s="3">
        <f t="shared" si="32"/>
        <v>0</v>
      </c>
      <c r="CP61" s="3">
        <f t="shared" si="32"/>
        <v>0</v>
      </c>
      <c r="CQ61" s="3">
        <f t="shared" si="32"/>
        <v>0</v>
      </c>
      <c r="CR61" s="2">
        <f>SUMIFS(Import!CR$2:CR$237,Import!$F$2:$F$237,$F61,Import!$G$2:$G$237,$G61)</f>
        <v>0</v>
      </c>
      <c r="CS61" s="2">
        <f>SUMIFS(Import!CS$2:CS$237,Import!$F$2:$F$237,$F61,Import!$G$2:$G$237,$G61)</f>
        <v>0</v>
      </c>
      <c r="CT61" s="2">
        <f>SUMIFS(Import!CT$2:CT$237,Import!$F$2:$F$237,$F61,Import!$G$2:$G$237,$G61)</f>
        <v>0</v>
      </c>
    </row>
    <row r="62" spans="1:98">
      <c r="A62" s="2" t="s">
        <v>38</v>
      </c>
      <c r="B62" s="2" t="s">
        <v>39</v>
      </c>
      <c r="C62" s="2">
        <v>3</v>
      </c>
      <c r="D62" s="2" t="s">
        <v>44</v>
      </c>
      <c r="E62" s="2">
        <v>24</v>
      </c>
      <c r="F62" s="2" t="s">
        <v>56</v>
      </c>
      <c r="G62" s="2">
        <v>2</v>
      </c>
      <c r="H62" s="2">
        <f>IF(SUMIFS(Import!H$2:H$237,Import!$F$2:$F$237,$F62,Import!$G$2:$G$237,$G62)=0,Data_T1!$H62,SUMIFS(Import!H$2:H$237,Import!$F$2:$F$237,$F62,Import!$G$2:$G$237,$G62))</f>
        <v>730</v>
      </c>
      <c r="I62" s="2">
        <f>SUMIFS(Import!I$2:I$237,Import!$F$2:$F$237,$F62,Import!$G$2:$G$237,$G62)</f>
        <v>300</v>
      </c>
      <c r="J62" s="2">
        <f>SUMIFS(Import!J$2:J$237,Import!$F$2:$F$237,$F62,Import!$G$2:$G$237,$G62)</f>
        <v>41.1</v>
      </c>
      <c r="K62" s="2">
        <f>SUMIFS(Import!K$2:K$237,Import!$F$2:$F$237,$F62,Import!$G$2:$G$237,$G62)</f>
        <v>430</v>
      </c>
      <c r="L62" s="2">
        <f>SUMIFS(Import!L$2:L$237,Import!$F$2:$F$237,$F62,Import!$G$2:$G$237,$G62)</f>
        <v>58.9</v>
      </c>
      <c r="M62" s="2">
        <f>SUMIFS(Import!M$2:M$237,Import!$F$2:$F$237,$F62,Import!$G$2:$G$237,$G62)</f>
        <v>3</v>
      </c>
      <c r="N62" s="2">
        <f>SUMIFS(Import!N$2:N$237,Import!$F$2:$F$237,$F62,Import!$G$2:$G$237,$G62)</f>
        <v>0.41</v>
      </c>
      <c r="O62" s="2">
        <f>SUMIFS(Import!O$2:O$237,Import!$F$2:$F$237,$F62,Import!$G$2:$G$237,$G62)</f>
        <v>0.7</v>
      </c>
      <c r="P62" s="2">
        <f>SUMIFS(Import!P$2:P$237,Import!$F$2:$F$237,$F62,Import!$G$2:$G$237,$G62)</f>
        <v>3</v>
      </c>
      <c r="Q62" s="2">
        <f>SUMIFS(Import!Q$2:Q$237,Import!$F$2:$F$237,$F62,Import!$G$2:$G$237,$G62)</f>
        <v>0.41</v>
      </c>
      <c r="R62" s="2">
        <f>SUMIFS(Import!R$2:R$237,Import!$F$2:$F$237,$F62,Import!$G$2:$G$237,$G62)</f>
        <v>0.7</v>
      </c>
      <c r="S62" s="2">
        <f>SUMIFS(Import!S$2:S$237,Import!$F$2:$F$237,$F62,Import!$G$2:$G$237,$G62)</f>
        <v>424</v>
      </c>
      <c r="T62" s="2">
        <f>SUMIFS(Import!T$2:T$237,Import!$F$2:$F$237,$F62,Import!$G$2:$G$237,$G62)</f>
        <v>58.08</v>
      </c>
      <c r="U62" s="2">
        <f>SUMIFS(Import!U$2:U$237,Import!$F$2:$F$237,$F62,Import!$G$2:$G$237,$G62)</f>
        <v>98.6</v>
      </c>
      <c r="V62" s="2">
        <f>SUMIFS(Import!V$2:V$237,Import!$F$2:$F$237,$F62,Import!$G$2:$G$237,$G62)</f>
        <v>1</v>
      </c>
      <c r="W62" s="2" t="str">
        <f t="shared" ref="W62:Y81" si="33">VLOOKUP($C62,Import_Donnees,COLUMN()-2,FALSE)</f>
        <v>M</v>
      </c>
      <c r="X62" s="2" t="str">
        <f t="shared" si="33"/>
        <v>HOWELL</v>
      </c>
      <c r="Y62" s="2" t="str">
        <f t="shared" si="33"/>
        <v>Patrick</v>
      </c>
      <c r="Z62" s="2">
        <f>SUMIFS(Import!Z$2:Z$237,Import!$F$2:$F$237,$F62,Import!$G$2:$G$237,$G62)</f>
        <v>227</v>
      </c>
      <c r="AA62" s="2">
        <f>SUMIFS(Import!AA$2:AA$237,Import!$F$2:$F$237,$F62,Import!$G$2:$G$237,$G62)</f>
        <v>31.1</v>
      </c>
      <c r="AB62" s="2">
        <f>SUMIFS(Import!AB$2:AB$237,Import!$F$2:$F$237,$F62,Import!$G$2:$G$237,$G62)</f>
        <v>53.54</v>
      </c>
      <c r="AC62" s="2">
        <f>SUMIFS(Import!AC$2:AC$237,Import!$F$2:$F$237,$F62,Import!$G$2:$G$237,$G62)</f>
        <v>2</v>
      </c>
      <c r="AD62" s="2" t="str">
        <f t="shared" ref="AD62:AF81" si="34">VLOOKUP($C62,Import_Donnees,COLUMN()-2,FALSE)</f>
        <v>F</v>
      </c>
      <c r="AE62" s="2" t="str">
        <f t="shared" si="34"/>
        <v>MARA</v>
      </c>
      <c r="AF62" s="2" t="str">
        <f t="shared" si="34"/>
        <v>Astride</v>
      </c>
      <c r="AG62" s="2">
        <f>SUMIFS(Import!AG$2:AG$237,Import!$F$2:$F$237,$F62,Import!$G$2:$G$237,$G62)</f>
        <v>0</v>
      </c>
      <c r="AH62" s="2">
        <f>SUMIFS(Import!AH$2:AH$237,Import!$F$2:$F$237,$F62,Import!$G$2:$G$237,$G62)</f>
        <v>0</v>
      </c>
      <c r="AI62" s="2">
        <f>SUMIFS(Import!AI$2:AI$237,Import!$F$2:$F$237,$F62,Import!$G$2:$G$237,$G62)</f>
        <v>0</v>
      </c>
      <c r="AJ62" s="2">
        <f>SUMIFS(Import!AJ$2:AJ$237,Import!$F$2:$F$237,$F62,Import!$G$2:$G$237,$G62)</f>
        <v>3</v>
      </c>
      <c r="AK62" s="2" t="str">
        <f t="shared" ref="AK62:AM81" si="35">VLOOKUP($C62,Import_Donnees,COLUMN()-2,FALSE)</f>
        <v>M</v>
      </c>
      <c r="AL62" s="2" t="str">
        <f t="shared" si="35"/>
        <v>LANTEIRES</v>
      </c>
      <c r="AM62" s="2" t="str">
        <f t="shared" si="35"/>
        <v>Teiva</v>
      </c>
      <c r="AN62" s="2">
        <f>SUMIFS(Import!AN$2:AN$237,Import!$F$2:$F$237,$F62,Import!$G$2:$G$237,$G62)</f>
        <v>2</v>
      </c>
      <c r="AO62" s="2">
        <f>SUMIFS(Import!AO$2:AO$237,Import!$F$2:$F$237,$F62,Import!$G$2:$G$237,$G62)</f>
        <v>0.27</v>
      </c>
      <c r="AP62" s="2">
        <f>SUMIFS(Import!AP$2:AP$237,Import!$F$2:$F$237,$F62,Import!$G$2:$G$237,$G62)</f>
        <v>0.47</v>
      </c>
      <c r="AQ62" s="2">
        <f>SUMIFS(Import!AQ$2:AQ$237,Import!$F$2:$F$237,$F62,Import!$G$2:$G$237,$G62)</f>
        <v>4</v>
      </c>
      <c r="AR62" s="2" t="str">
        <f t="shared" ref="AR62:AT81" si="36">VLOOKUP($C62,Import_Donnees,COLUMN()-2,FALSE)</f>
        <v>F</v>
      </c>
      <c r="AS62" s="2" t="str">
        <f t="shared" si="36"/>
        <v>ATGER</v>
      </c>
      <c r="AT62" s="2" t="str">
        <f t="shared" si="36"/>
        <v>Corinne</v>
      </c>
      <c r="AU62" s="2">
        <f>SUMIFS(Import!AU$2:AU$237,Import!$F$2:$F$237,$F62,Import!$G$2:$G$237,$G62)</f>
        <v>4</v>
      </c>
      <c r="AV62" s="2">
        <f>SUMIFS(Import!AV$2:AV$237,Import!$F$2:$F$237,$F62,Import!$G$2:$G$237,$G62)</f>
        <v>0.55000000000000004</v>
      </c>
      <c r="AW62" s="2">
        <f>SUMIFS(Import!AW$2:AW$237,Import!$F$2:$F$237,$F62,Import!$G$2:$G$237,$G62)</f>
        <v>0.94</v>
      </c>
      <c r="AX62" s="2">
        <f>SUMIFS(Import!AX$2:AX$237,Import!$F$2:$F$237,$F62,Import!$G$2:$G$237,$G62)</f>
        <v>5</v>
      </c>
      <c r="AY62" s="2" t="str">
        <f t="shared" ref="AY62:BA81" si="37">VLOOKUP($C62,Import_Donnees,COLUMN()-2,FALSE)</f>
        <v>M</v>
      </c>
      <c r="AZ62" s="2" t="str">
        <f t="shared" si="37"/>
        <v>BROTHERSON</v>
      </c>
      <c r="BA62" s="2" t="str">
        <f t="shared" si="37"/>
        <v>Moetai, Charles</v>
      </c>
      <c r="BB62" s="2">
        <f>SUMIFS(Import!BB$2:BB$237,Import!$F$2:$F$237,$F62,Import!$G$2:$G$237,$G62)</f>
        <v>62</v>
      </c>
      <c r="BC62" s="2">
        <f>SUMIFS(Import!BC$2:BC$237,Import!$F$2:$F$237,$F62,Import!$G$2:$G$237,$G62)</f>
        <v>8.49</v>
      </c>
      <c r="BD62" s="2">
        <f>SUMIFS(Import!BD$2:BD$237,Import!$F$2:$F$237,$F62,Import!$G$2:$G$237,$G62)</f>
        <v>14.62</v>
      </c>
      <c r="BE62" s="2">
        <f>SUMIFS(Import!BE$2:BE$237,Import!$F$2:$F$237,$F62,Import!$G$2:$G$237,$G62)</f>
        <v>6</v>
      </c>
      <c r="BF62" s="2" t="str">
        <f t="shared" ref="BF62:BH81" si="38">VLOOKUP($C62,Import_Donnees,COLUMN()-2,FALSE)</f>
        <v>M</v>
      </c>
      <c r="BG62" s="2" t="str">
        <f t="shared" si="38"/>
        <v>DUBOIS</v>
      </c>
      <c r="BH62" s="2" t="str">
        <f t="shared" si="38"/>
        <v>Vincent</v>
      </c>
      <c r="BI62" s="2">
        <f>SUMIFS(Import!BI$2:BI$237,Import!$F$2:$F$237,$F62,Import!$G$2:$G$237,$G62)</f>
        <v>113</v>
      </c>
      <c r="BJ62" s="2">
        <f>SUMIFS(Import!BJ$2:BJ$237,Import!$F$2:$F$237,$F62,Import!$G$2:$G$237,$G62)</f>
        <v>15.48</v>
      </c>
      <c r="BK62" s="2">
        <f>SUMIFS(Import!BK$2:BK$237,Import!$F$2:$F$237,$F62,Import!$G$2:$G$237,$G62)</f>
        <v>26.65</v>
      </c>
      <c r="BL62" s="2">
        <f>SUMIFS(Import!BL$2:BL$237,Import!$F$2:$F$237,$F62,Import!$G$2:$G$237,$G62)</f>
        <v>7</v>
      </c>
      <c r="BM62" s="2" t="str">
        <f t="shared" ref="BM62:BO81" si="39">VLOOKUP($C62,Import_Donnees,COLUMN()-2,FALSE)</f>
        <v>M</v>
      </c>
      <c r="BN62" s="2" t="str">
        <f t="shared" si="39"/>
        <v>ROI</v>
      </c>
      <c r="BO62" s="2" t="str">
        <f t="shared" si="39"/>
        <v>Albert</v>
      </c>
      <c r="BP62" s="2">
        <f>SUMIFS(Import!BP$2:BP$237,Import!$F$2:$F$237,$F62,Import!$G$2:$G$237,$G62)</f>
        <v>16</v>
      </c>
      <c r="BQ62" s="2">
        <f>SUMIFS(Import!BQ$2:BQ$237,Import!$F$2:$F$237,$F62,Import!$G$2:$G$237,$G62)</f>
        <v>2.19</v>
      </c>
      <c r="BR62" s="2">
        <f>SUMIFS(Import!BR$2:BR$237,Import!$F$2:$F$237,$F62,Import!$G$2:$G$237,$G62)</f>
        <v>3.77</v>
      </c>
      <c r="BS62" s="2">
        <f>SUMIFS(Import!BS$2:BS$237,Import!$F$2:$F$237,$F62,Import!$G$2:$G$237,$G62)</f>
        <v>8</v>
      </c>
      <c r="BT62" s="2" t="str">
        <f t="shared" ref="BT62:BV81" si="40">VLOOKUP($C62,Import_Donnees,COLUMN()-2,FALSE)</f>
        <v>F</v>
      </c>
      <c r="BU62" s="2" t="str">
        <f t="shared" si="40"/>
        <v>TIXIER</v>
      </c>
      <c r="BV62" s="2" t="str">
        <f t="shared" si="40"/>
        <v>Dominique</v>
      </c>
      <c r="BW62" s="2">
        <f>SUMIFS(Import!BW$2:BW$237,Import!$F$2:$F$237,$F62,Import!$G$2:$G$237,$G62)</f>
        <v>0</v>
      </c>
      <c r="BX62" s="2">
        <f>SUMIFS(Import!BX$2:BX$237,Import!$F$2:$F$237,$F62,Import!$G$2:$G$237,$G62)</f>
        <v>0</v>
      </c>
      <c r="BY62" s="2">
        <f>SUMIFS(Import!BY$2:BY$237,Import!$F$2:$F$237,$F62,Import!$G$2:$G$237,$G62)</f>
        <v>0</v>
      </c>
      <c r="BZ62" s="2">
        <f>SUMIFS(Import!BZ$2:BZ$237,Import!$F$2:$F$237,$F62,Import!$G$2:$G$237,$G62)</f>
        <v>0</v>
      </c>
      <c r="CA62" s="2">
        <f t="shared" ref="CA62:CC81" si="41">VLOOKUP($C62,Import_Donnees,COLUMN()-2,FALSE)</f>
        <v>0</v>
      </c>
      <c r="CB62" s="2">
        <f t="shared" si="41"/>
        <v>0</v>
      </c>
      <c r="CC62" s="2">
        <f t="shared" si="41"/>
        <v>0</v>
      </c>
      <c r="CD62" s="2">
        <f>SUMIFS(Import!CD$2:CD$237,Import!$F$2:$F$237,$F62,Import!$G$2:$G$237,$G62)</f>
        <v>0</v>
      </c>
      <c r="CE62" s="2">
        <f>SUMIFS(Import!CE$2:CE$237,Import!$F$2:$F$237,$F62,Import!$G$2:$G$237,$G62)</f>
        <v>0</v>
      </c>
      <c r="CF62" s="2">
        <f>SUMIFS(Import!CF$2:CF$237,Import!$F$2:$F$237,$F62,Import!$G$2:$G$237,$G62)</f>
        <v>0</v>
      </c>
      <c r="CG62" s="2">
        <f>SUMIFS(Import!CG$2:CG$237,Import!$F$2:$F$237,$F62,Import!$G$2:$G$237,$G62)</f>
        <v>0</v>
      </c>
      <c r="CH62" s="2">
        <f t="shared" ref="CH62:CJ81" si="42">VLOOKUP($C62,Import_Donnees,COLUMN()-2,FALSE)</f>
        <v>0</v>
      </c>
      <c r="CI62" s="2">
        <f t="shared" si="42"/>
        <v>0</v>
      </c>
      <c r="CJ62" s="2">
        <f t="shared" si="42"/>
        <v>0</v>
      </c>
      <c r="CK62" s="2">
        <f>SUMIFS(Import!CK$2:CK$237,Import!$F$2:$F$237,$F62,Import!$G$2:$G$237,$G62)</f>
        <v>0</v>
      </c>
      <c r="CL62" s="2">
        <f>SUMIFS(Import!CL$2:CL$237,Import!$F$2:$F$237,$F62,Import!$G$2:$G$237,$G62)</f>
        <v>0</v>
      </c>
      <c r="CM62" s="2">
        <f>SUMIFS(Import!CM$2:CM$237,Import!$F$2:$F$237,$F62,Import!$G$2:$G$237,$G62)</f>
        <v>0</v>
      </c>
      <c r="CN62" s="2">
        <f>SUMIFS(Import!CN$2:CN$237,Import!$F$2:$F$237,$F62,Import!$G$2:$G$237,$G62)</f>
        <v>0</v>
      </c>
      <c r="CO62" s="3">
        <f t="shared" ref="CO62:CQ81" si="43">VLOOKUP($C62,Import_Donnees,COLUMN()-2,FALSE)</f>
        <v>0</v>
      </c>
      <c r="CP62" s="3">
        <f t="shared" si="43"/>
        <v>0</v>
      </c>
      <c r="CQ62" s="3">
        <f t="shared" si="43"/>
        <v>0</v>
      </c>
      <c r="CR62" s="2">
        <f>SUMIFS(Import!CR$2:CR$237,Import!$F$2:$F$237,$F62,Import!$G$2:$G$237,$G62)</f>
        <v>0</v>
      </c>
      <c r="CS62" s="2">
        <f>SUMIFS(Import!CS$2:CS$237,Import!$F$2:$F$237,$F62,Import!$G$2:$G$237,$G62)</f>
        <v>0</v>
      </c>
      <c r="CT62" s="2">
        <f>SUMIFS(Import!CT$2:CT$237,Import!$F$2:$F$237,$F62,Import!$G$2:$G$237,$G62)</f>
        <v>0</v>
      </c>
    </row>
    <row r="63" spans="1:98">
      <c r="A63" s="2" t="s">
        <v>38</v>
      </c>
      <c r="B63" s="2" t="s">
        <v>39</v>
      </c>
      <c r="C63" s="2">
        <v>3</v>
      </c>
      <c r="D63" s="2" t="s">
        <v>44</v>
      </c>
      <c r="E63" s="2">
        <v>24</v>
      </c>
      <c r="F63" s="2" t="s">
        <v>56</v>
      </c>
      <c r="G63" s="2">
        <v>3</v>
      </c>
      <c r="H63" s="2">
        <f>IF(SUMIFS(Import!H$2:H$237,Import!$F$2:$F$237,$F63,Import!$G$2:$G$237,$G63)=0,Data_T1!$H63,SUMIFS(Import!H$2:H$237,Import!$F$2:$F$237,$F63,Import!$G$2:$G$237,$G63))</f>
        <v>1533</v>
      </c>
      <c r="I63" s="2">
        <f>SUMIFS(Import!I$2:I$237,Import!$F$2:$F$237,$F63,Import!$G$2:$G$237,$G63)</f>
        <v>701</v>
      </c>
      <c r="J63" s="2">
        <f>SUMIFS(Import!J$2:J$237,Import!$F$2:$F$237,$F63,Import!$G$2:$G$237,$G63)</f>
        <v>45.73</v>
      </c>
      <c r="K63" s="2">
        <f>SUMIFS(Import!K$2:K$237,Import!$F$2:$F$237,$F63,Import!$G$2:$G$237,$G63)</f>
        <v>832</v>
      </c>
      <c r="L63" s="2">
        <f>SUMIFS(Import!L$2:L$237,Import!$F$2:$F$237,$F63,Import!$G$2:$G$237,$G63)</f>
        <v>54.27</v>
      </c>
      <c r="M63" s="2">
        <f>SUMIFS(Import!M$2:M$237,Import!$F$2:$F$237,$F63,Import!$G$2:$G$237,$G63)</f>
        <v>4</v>
      </c>
      <c r="N63" s="2">
        <f>SUMIFS(Import!N$2:N$237,Import!$F$2:$F$237,$F63,Import!$G$2:$G$237,$G63)</f>
        <v>0.26</v>
      </c>
      <c r="O63" s="2">
        <f>SUMIFS(Import!O$2:O$237,Import!$F$2:$F$237,$F63,Import!$G$2:$G$237,$G63)</f>
        <v>0.48</v>
      </c>
      <c r="P63" s="2">
        <f>SUMIFS(Import!P$2:P$237,Import!$F$2:$F$237,$F63,Import!$G$2:$G$237,$G63)</f>
        <v>3</v>
      </c>
      <c r="Q63" s="2">
        <f>SUMIFS(Import!Q$2:Q$237,Import!$F$2:$F$237,$F63,Import!$G$2:$G$237,$G63)</f>
        <v>0.2</v>
      </c>
      <c r="R63" s="2">
        <f>SUMIFS(Import!R$2:R$237,Import!$F$2:$F$237,$F63,Import!$G$2:$G$237,$G63)</f>
        <v>0.36</v>
      </c>
      <c r="S63" s="2">
        <f>SUMIFS(Import!S$2:S$237,Import!$F$2:$F$237,$F63,Import!$G$2:$G$237,$G63)</f>
        <v>825</v>
      </c>
      <c r="T63" s="2">
        <f>SUMIFS(Import!T$2:T$237,Import!$F$2:$F$237,$F63,Import!$G$2:$G$237,$G63)</f>
        <v>53.82</v>
      </c>
      <c r="U63" s="2">
        <f>SUMIFS(Import!U$2:U$237,Import!$F$2:$F$237,$F63,Import!$G$2:$G$237,$G63)</f>
        <v>99.16</v>
      </c>
      <c r="V63" s="2">
        <f>SUMIFS(Import!V$2:V$237,Import!$F$2:$F$237,$F63,Import!$G$2:$G$237,$G63)</f>
        <v>1</v>
      </c>
      <c r="W63" s="2" t="str">
        <f t="shared" si="33"/>
        <v>M</v>
      </c>
      <c r="X63" s="2" t="str">
        <f t="shared" si="33"/>
        <v>HOWELL</v>
      </c>
      <c r="Y63" s="2" t="str">
        <f t="shared" si="33"/>
        <v>Patrick</v>
      </c>
      <c r="Z63" s="2">
        <f>SUMIFS(Import!Z$2:Z$237,Import!$F$2:$F$237,$F63,Import!$G$2:$G$237,$G63)</f>
        <v>444</v>
      </c>
      <c r="AA63" s="2">
        <f>SUMIFS(Import!AA$2:AA$237,Import!$F$2:$F$237,$F63,Import!$G$2:$G$237,$G63)</f>
        <v>28.96</v>
      </c>
      <c r="AB63" s="2">
        <f>SUMIFS(Import!AB$2:AB$237,Import!$F$2:$F$237,$F63,Import!$G$2:$G$237,$G63)</f>
        <v>53.82</v>
      </c>
      <c r="AC63" s="2">
        <f>SUMIFS(Import!AC$2:AC$237,Import!$F$2:$F$237,$F63,Import!$G$2:$G$237,$G63)</f>
        <v>2</v>
      </c>
      <c r="AD63" s="2" t="str">
        <f t="shared" si="34"/>
        <v>F</v>
      </c>
      <c r="AE63" s="2" t="str">
        <f t="shared" si="34"/>
        <v>MARA</v>
      </c>
      <c r="AF63" s="2" t="str">
        <f t="shared" si="34"/>
        <v>Astride</v>
      </c>
      <c r="AG63" s="2">
        <f>SUMIFS(Import!AG$2:AG$237,Import!$F$2:$F$237,$F63,Import!$G$2:$G$237,$G63)</f>
        <v>4</v>
      </c>
      <c r="AH63" s="2">
        <f>SUMIFS(Import!AH$2:AH$237,Import!$F$2:$F$237,$F63,Import!$G$2:$G$237,$G63)</f>
        <v>0.26</v>
      </c>
      <c r="AI63" s="2">
        <f>SUMIFS(Import!AI$2:AI$237,Import!$F$2:$F$237,$F63,Import!$G$2:$G$237,$G63)</f>
        <v>0.48</v>
      </c>
      <c r="AJ63" s="2">
        <f>SUMIFS(Import!AJ$2:AJ$237,Import!$F$2:$F$237,$F63,Import!$G$2:$G$237,$G63)</f>
        <v>3</v>
      </c>
      <c r="AK63" s="2" t="str">
        <f t="shared" si="35"/>
        <v>M</v>
      </c>
      <c r="AL63" s="2" t="str">
        <f t="shared" si="35"/>
        <v>LANTEIRES</v>
      </c>
      <c r="AM63" s="2" t="str">
        <f t="shared" si="35"/>
        <v>Teiva</v>
      </c>
      <c r="AN63" s="2">
        <f>SUMIFS(Import!AN$2:AN$237,Import!$F$2:$F$237,$F63,Import!$G$2:$G$237,$G63)</f>
        <v>4</v>
      </c>
      <c r="AO63" s="2">
        <f>SUMIFS(Import!AO$2:AO$237,Import!$F$2:$F$237,$F63,Import!$G$2:$G$237,$G63)</f>
        <v>0.26</v>
      </c>
      <c r="AP63" s="2">
        <f>SUMIFS(Import!AP$2:AP$237,Import!$F$2:$F$237,$F63,Import!$G$2:$G$237,$G63)</f>
        <v>0.48</v>
      </c>
      <c r="AQ63" s="2">
        <f>SUMIFS(Import!AQ$2:AQ$237,Import!$F$2:$F$237,$F63,Import!$G$2:$G$237,$G63)</f>
        <v>4</v>
      </c>
      <c r="AR63" s="2" t="str">
        <f t="shared" si="36"/>
        <v>F</v>
      </c>
      <c r="AS63" s="2" t="str">
        <f t="shared" si="36"/>
        <v>ATGER</v>
      </c>
      <c r="AT63" s="2" t="str">
        <f t="shared" si="36"/>
        <v>Corinne</v>
      </c>
      <c r="AU63" s="2">
        <f>SUMIFS(Import!AU$2:AU$237,Import!$F$2:$F$237,$F63,Import!$G$2:$G$237,$G63)</f>
        <v>1</v>
      </c>
      <c r="AV63" s="2">
        <f>SUMIFS(Import!AV$2:AV$237,Import!$F$2:$F$237,$F63,Import!$G$2:$G$237,$G63)</f>
        <v>7.0000000000000007E-2</v>
      </c>
      <c r="AW63" s="2">
        <f>SUMIFS(Import!AW$2:AW$237,Import!$F$2:$F$237,$F63,Import!$G$2:$G$237,$G63)</f>
        <v>0.12</v>
      </c>
      <c r="AX63" s="2">
        <f>SUMIFS(Import!AX$2:AX$237,Import!$F$2:$F$237,$F63,Import!$G$2:$G$237,$G63)</f>
        <v>5</v>
      </c>
      <c r="AY63" s="2" t="str">
        <f t="shared" si="37"/>
        <v>M</v>
      </c>
      <c r="AZ63" s="2" t="str">
        <f t="shared" si="37"/>
        <v>BROTHERSON</v>
      </c>
      <c r="BA63" s="2" t="str">
        <f t="shared" si="37"/>
        <v>Moetai, Charles</v>
      </c>
      <c r="BB63" s="2">
        <f>SUMIFS(Import!BB$2:BB$237,Import!$F$2:$F$237,$F63,Import!$G$2:$G$237,$G63)</f>
        <v>140</v>
      </c>
      <c r="BC63" s="2">
        <f>SUMIFS(Import!BC$2:BC$237,Import!$F$2:$F$237,$F63,Import!$G$2:$G$237,$G63)</f>
        <v>9.1300000000000008</v>
      </c>
      <c r="BD63" s="2">
        <f>SUMIFS(Import!BD$2:BD$237,Import!$F$2:$F$237,$F63,Import!$G$2:$G$237,$G63)</f>
        <v>16.97</v>
      </c>
      <c r="BE63" s="2">
        <f>SUMIFS(Import!BE$2:BE$237,Import!$F$2:$F$237,$F63,Import!$G$2:$G$237,$G63)</f>
        <v>6</v>
      </c>
      <c r="BF63" s="2" t="str">
        <f t="shared" si="38"/>
        <v>M</v>
      </c>
      <c r="BG63" s="2" t="str">
        <f t="shared" si="38"/>
        <v>DUBOIS</v>
      </c>
      <c r="BH63" s="2" t="str">
        <f t="shared" si="38"/>
        <v>Vincent</v>
      </c>
      <c r="BI63" s="2">
        <f>SUMIFS(Import!BI$2:BI$237,Import!$F$2:$F$237,$F63,Import!$G$2:$G$237,$G63)</f>
        <v>110</v>
      </c>
      <c r="BJ63" s="2">
        <f>SUMIFS(Import!BJ$2:BJ$237,Import!$F$2:$F$237,$F63,Import!$G$2:$G$237,$G63)</f>
        <v>7.18</v>
      </c>
      <c r="BK63" s="2">
        <f>SUMIFS(Import!BK$2:BK$237,Import!$F$2:$F$237,$F63,Import!$G$2:$G$237,$G63)</f>
        <v>13.33</v>
      </c>
      <c r="BL63" s="2">
        <f>SUMIFS(Import!BL$2:BL$237,Import!$F$2:$F$237,$F63,Import!$G$2:$G$237,$G63)</f>
        <v>7</v>
      </c>
      <c r="BM63" s="2" t="str">
        <f t="shared" si="39"/>
        <v>M</v>
      </c>
      <c r="BN63" s="2" t="str">
        <f t="shared" si="39"/>
        <v>ROI</v>
      </c>
      <c r="BO63" s="2" t="str">
        <f t="shared" si="39"/>
        <v>Albert</v>
      </c>
      <c r="BP63" s="2">
        <f>SUMIFS(Import!BP$2:BP$237,Import!$F$2:$F$237,$F63,Import!$G$2:$G$237,$G63)</f>
        <v>119</v>
      </c>
      <c r="BQ63" s="2">
        <f>SUMIFS(Import!BQ$2:BQ$237,Import!$F$2:$F$237,$F63,Import!$G$2:$G$237,$G63)</f>
        <v>7.76</v>
      </c>
      <c r="BR63" s="2">
        <f>SUMIFS(Import!BR$2:BR$237,Import!$F$2:$F$237,$F63,Import!$G$2:$G$237,$G63)</f>
        <v>14.42</v>
      </c>
      <c r="BS63" s="2">
        <f>SUMIFS(Import!BS$2:BS$237,Import!$F$2:$F$237,$F63,Import!$G$2:$G$237,$G63)</f>
        <v>8</v>
      </c>
      <c r="BT63" s="2" t="str">
        <f t="shared" si="40"/>
        <v>F</v>
      </c>
      <c r="BU63" s="2" t="str">
        <f t="shared" si="40"/>
        <v>TIXIER</v>
      </c>
      <c r="BV63" s="2" t="str">
        <f t="shared" si="40"/>
        <v>Dominique</v>
      </c>
      <c r="BW63" s="2">
        <f>SUMIFS(Import!BW$2:BW$237,Import!$F$2:$F$237,$F63,Import!$G$2:$G$237,$G63)</f>
        <v>3</v>
      </c>
      <c r="BX63" s="2">
        <f>SUMIFS(Import!BX$2:BX$237,Import!$F$2:$F$237,$F63,Import!$G$2:$G$237,$G63)</f>
        <v>0.2</v>
      </c>
      <c r="BY63" s="2">
        <f>SUMIFS(Import!BY$2:BY$237,Import!$F$2:$F$237,$F63,Import!$G$2:$G$237,$G63)</f>
        <v>0.36</v>
      </c>
      <c r="BZ63" s="2">
        <f>SUMIFS(Import!BZ$2:BZ$237,Import!$F$2:$F$237,$F63,Import!$G$2:$G$237,$G63)</f>
        <v>0</v>
      </c>
      <c r="CA63" s="2">
        <f t="shared" si="41"/>
        <v>0</v>
      </c>
      <c r="CB63" s="2">
        <f t="shared" si="41"/>
        <v>0</v>
      </c>
      <c r="CC63" s="2">
        <f t="shared" si="41"/>
        <v>0</v>
      </c>
      <c r="CD63" s="2">
        <f>SUMIFS(Import!CD$2:CD$237,Import!$F$2:$F$237,$F63,Import!$G$2:$G$237,$G63)</f>
        <v>0</v>
      </c>
      <c r="CE63" s="2">
        <f>SUMIFS(Import!CE$2:CE$237,Import!$F$2:$F$237,$F63,Import!$G$2:$G$237,$G63)</f>
        <v>0</v>
      </c>
      <c r="CF63" s="2">
        <f>SUMIFS(Import!CF$2:CF$237,Import!$F$2:$F$237,$F63,Import!$G$2:$G$237,$G63)</f>
        <v>0</v>
      </c>
      <c r="CG63" s="2">
        <f>SUMIFS(Import!CG$2:CG$237,Import!$F$2:$F$237,$F63,Import!$G$2:$G$237,$G63)</f>
        <v>0</v>
      </c>
      <c r="CH63" s="2">
        <f t="shared" si="42"/>
        <v>0</v>
      </c>
      <c r="CI63" s="2">
        <f t="shared" si="42"/>
        <v>0</v>
      </c>
      <c r="CJ63" s="2">
        <f t="shared" si="42"/>
        <v>0</v>
      </c>
      <c r="CK63" s="2">
        <f>SUMIFS(Import!CK$2:CK$237,Import!$F$2:$F$237,$F63,Import!$G$2:$G$237,$G63)</f>
        <v>0</v>
      </c>
      <c r="CL63" s="2">
        <f>SUMIFS(Import!CL$2:CL$237,Import!$F$2:$F$237,$F63,Import!$G$2:$G$237,$G63)</f>
        <v>0</v>
      </c>
      <c r="CM63" s="2">
        <f>SUMIFS(Import!CM$2:CM$237,Import!$F$2:$F$237,$F63,Import!$G$2:$G$237,$G63)</f>
        <v>0</v>
      </c>
      <c r="CN63" s="2">
        <f>SUMIFS(Import!CN$2:CN$237,Import!$F$2:$F$237,$F63,Import!$G$2:$G$237,$G63)</f>
        <v>0</v>
      </c>
      <c r="CO63" s="3">
        <f t="shared" si="43"/>
        <v>0</v>
      </c>
      <c r="CP63" s="3">
        <f t="shared" si="43"/>
        <v>0</v>
      </c>
      <c r="CQ63" s="3">
        <f t="shared" si="43"/>
        <v>0</v>
      </c>
      <c r="CR63" s="2">
        <f>SUMIFS(Import!CR$2:CR$237,Import!$F$2:$F$237,$F63,Import!$G$2:$G$237,$G63)</f>
        <v>0</v>
      </c>
      <c r="CS63" s="2">
        <f>SUMIFS(Import!CS$2:CS$237,Import!$F$2:$F$237,$F63,Import!$G$2:$G$237,$G63)</f>
        <v>0</v>
      </c>
      <c r="CT63" s="2">
        <f>SUMIFS(Import!CT$2:CT$237,Import!$F$2:$F$237,$F63,Import!$G$2:$G$237,$G63)</f>
        <v>0</v>
      </c>
    </row>
    <row r="64" spans="1:98">
      <c r="A64" s="2" t="s">
        <v>38</v>
      </c>
      <c r="B64" s="2" t="s">
        <v>39</v>
      </c>
      <c r="C64" s="2">
        <v>3</v>
      </c>
      <c r="D64" s="2" t="s">
        <v>44</v>
      </c>
      <c r="E64" s="2">
        <v>24</v>
      </c>
      <c r="F64" s="2" t="s">
        <v>56</v>
      </c>
      <c r="G64" s="2">
        <v>4</v>
      </c>
      <c r="H64" s="2">
        <f>IF(SUMIFS(Import!H$2:H$237,Import!$F$2:$F$237,$F64,Import!$G$2:$G$237,$G64)=0,Data_T1!$H64,SUMIFS(Import!H$2:H$237,Import!$F$2:$F$237,$F64,Import!$G$2:$G$237,$G64))</f>
        <v>799</v>
      </c>
      <c r="I64" s="2">
        <f>SUMIFS(Import!I$2:I$237,Import!$F$2:$F$237,$F64,Import!$G$2:$G$237,$G64)</f>
        <v>403</v>
      </c>
      <c r="J64" s="2">
        <f>SUMIFS(Import!J$2:J$237,Import!$F$2:$F$237,$F64,Import!$G$2:$G$237,$G64)</f>
        <v>50.44</v>
      </c>
      <c r="K64" s="2">
        <f>SUMIFS(Import!K$2:K$237,Import!$F$2:$F$237,$F64,Import!$G$2:$G$237,$G64)</f>
        <v>396</v>
      </c>
      <c r="L64" s="2">
        <f>SUMIFS(Import!L$2:L$237,Import!$F$2:$F$237,$F64,Import!$G$2:$G$237,$G64)</f>
        <v>49.56</v>
      </c>
      <c r="M64" s="2">
        <f>SUMIFS(Import!M$2:M$237,Import!$F$2:$F$237,$F64,Import!$G$2:$G$237,$G64)</f>
        <v>1</v>
      </c>
      <c r="N64" s="2">
        <f>SUMIFS(Import!N$2:N$237,Import!$F$2:$F$237,$F64,Import!$G$2:$G$237,$G64)</f>
        <v>0.13</v>
      </c>
      <c r="O64" s="2">
        <f>SUMIFS(Import!O$2:O$237,Import!$F$2:$F$237,$F64,Import!$G$2:$G$237,$G64)</f>
        <v>0.25</v>
      </c>
      <c r="P64" s="2">
        <f>SUMIFS(Import!P$2:P$237,Import!$F$2:$F$237,$F64,Import!$G$2:$G$237,$G64)</f>
        <v>5</v>
      </c>
      <c r="Q64" s="2">
        <f>SUMIFS(Import!Q$2:Q$237,Import!$F$2:$F$237,$F64,Import!$G$2:$G$237,$G64)</f>
        <v>0.63</v>
      </c>
      <c r="R64" s="2">
        <f>SUMIFS(Import!R$2:R$237,Import!$F$2:$F$237,$F64,Import!$G$2:$G$237,$G64)</f>
        <v>1.26</v>
      </c>
      <c r="S64" s="2">
        <f>SUMIFS(Import!S$2:S$237,Import!$F$2:$F$237,$F64,Import!$G$2:$G$237,$G64)</f>
        <v>390</v>
      </c>
      <c r="T64" s="2">
        <f>SUMIFS(Import!T$2:T$237,Import!$F$2:$F$237,$F64,Import!$G$2:$G$237,$G64)</f>
        <v>48.81</v>
      </c>
      <c r="U64" s="2">
        <f>SUMIFS(Import!U$2:U$237,Import!$F$2:$F$237,$F64,Import!$G$2:$G$237,$G64)</f>
        <v>98.48</v>
      </c>
      <c r="V64" s="2">
        <f>SUMIFS(Import!V$2:V$237,Import!$F$2:$F$237,$F64,Import!$G$2:$G$237,$G64)</f>
        <v>1</v>
      </c>
      <c r="W64" s="2" t="str">
        <f t="shared" si="33"/>
        <v>M</v>
      </c>
      <c r="X64" s="2" t="str">
        <f t="shared" si="33"/>
        <v>HOWELL</v>
      </c>
      <c r="Y64" s="2" t="str">
        <f t="shared" si="33"/>
        <v>Patrick</v>
      </c>
      <c r="Z64" s="2">
        <f>SUMIFS(Import!Z$2:Z$237,Import!$F$2:$F$237,$F64,Import!$G$2:$G$237,$G64)</f>
        <v>158</v>
      </c>
      <c r="AA64" s="2">
        <f>SUMIFS(Import!AA$2:AA$237,Import!$F$2:$F$237,$F64,Import!$G$2:$G$237,$G64)</f>
        <v>19.77</v>
      </c>
      <c r="AB64" s="2">
        <f>SUMIFS(Import!AB$2:AB$237,Import!$F$2:$F$237,$F64,Import!$G$2:$G$237,$G64)</f>
        <v>40.51</v>
      </c>
      <c r="AC64" s="2">
        <f>SUMIFS(Import!AC$2:AC$237,Import!$F$2:$F$237,$F64,Import!$G$2:$G$237,$G64)</f>
        <v>2</v>
      </c>
      <c r="AD64" s="2" t="str">
        <f t="shared" si="34"/>
        <v>F</v>
      </c>
      <c r="AE64" s="2" t="str">
        <f t="shared" si="34"/>
        <v>MARA</v>
      </c>
      <c r="AF64" s="2" t="str">
        <f t="shared" si="34"/>
        <v>Astride</v>
      </c>
      <c r="AG64" s="2">
        <f>SUMIFS(Import!AG$2:AG$237,Import!$F$2:$F$237,$F64,Import!$G$2:$G$237,$G64)</f>
        <v>2</v>
      </c>
      <c r="AH64" s="2">
        <f>SUMIFS(Import!AH$2:AH$237,Import!$F$2:$F$237,$F64,Import!$G$2:$G$237,$G64)</f>
        <v>0.25</v>
      </c>
      <c r="AI64" s="2">
        <f>SUMIFS(Import!AI$2:AI$237,Import!$F$2:$F$237,$F64,Import!$G$2:$G$237,$G64)</f>
        <v>0.51</v>
      </c>
      <c r="AJ64" s="2">
        <f>SUMIFS(Import!AJ$2:AJ$237,Import!$F$2:$F$237,$F64,Import!$G$2:$G$237,$G64)</f>
        <v>3</v>
      </c>
      <c r="AK64" s="2" t="str">
        <f t="shared" si="35"/>
        <v>M</v>
      </c>
      <c r="AL64" s="2" t="str">
        <f t="shared" si="35"/>
        <v>LANTEIRES</v>
      </c>
      <c r="AM64" s="2" t="str">
        <f t="shared" si="35"/>
        <v>Teiva</v>
      </c>
      <c r="AN64" s="2">
        <f>SUMIFS(Import!AN$2:AN$237,Import!$F$2:$F$237,$F64,Import!$G$2:$G$237,$G64)</f>
        <v>2</v>
      </c>
      <c r="AO64" s="2">
        <f>SUMIFS(Import!AO$2:AO$237,Import!$F$2:$F$237,$F64,Import!$G$2:$G$237,$G64)</f>
        <v>0.25</v>
      </c>
      <c r="AP64" s="2">
        <f>SUMIFS(Import!AP$2:AP$237,Import!$F$2:$F$237,$F64,Import!$G$2:$G$237,$G64)</f>
        <v>0.51</v>
      </c>
      <c r="AQ64" s="2">
        <f>SUMIFS(Import!AQ$2:AQ$237,Import!$F$2:$F$237,$F64,Import!$G$2:$G$237,$G64)</f>
        <v>4</v>
      </c>
      <c r="AR64" s="2" t="str">
        <f t="shared" si="36"/>
        <v>F</v>
      </c>
      <c r="AS64" s="2" t="str">
        <f t="shared" si="36"/>
        <v>ATGER</v>
      </c>
      <c r="AT64" s="2" t="str">
        <f t="shared" si="36"/>
        <v>Corinne</v>
      </c>
      <c r="AU64" s="2">
        <f>SUMIFS(Import!AU$2:AU$237,Import!$F$2:$F$237,$F64,Import!$G$2:$G$237,$G64)</f>
        <v>1</v>
      </c>
      <c r="AV64" s="2">
        <f>SUMIFS(Import!AV$2:AV$237,Import!$F$2:$F$237,$F64,Import!$G$2:$G$237,$G64)</f>
        <v>0.13</v>
      </c>
      <c r="AW64" s="2">
        <f>SUMIFS(Import!AW$2:AW$237,Import!$F$2:$F$237,$F64,Import!$G$2:$G$237,$G64)</f>
        <v>0.26</v>
      </c>
      <c r="AX64" s="2">
        <f>SUMIFS(Import!AX$2:AX$237,Import!$F$2:$F$237,$F64,Import!$G$2:$G$237,$G64)</f>
        <v>5</v>
      </c>
      <c r="AY64" s="2" t="str">
        <f t="shared" si="37"/>
        <v>M</v>
      </c>
      <c r="AZ64" s="2" t="str">
        <f t="shared" si="37"/>
        <v>BROTHERSON</v>
      </c>
      <c r="BA64" s="2" t="str">
        <f t="shared" si="37"/>
        <v>Moetai, Charles</v>
      </c>
      <c r="BB64" s="2">
        <f>SUMIFS(Import!BB$2:BB$237,Import!$F$2:$F$237,$F64,Import!$G$2:$G$237,$G64)</f>
        <v>116</v>
      </c>
      <c r="BC64" s="2">
        <f>SUMIFS(Import!BC$2:BC$237,Import!$F$2:$F$237,$F64,Import!$G$2:$G$237,$G64)</f>
        <v>14.52</v>
      </c>
      <c r="BD64" s="2">
        <f>SUMIFS(Import!BD$2:BD$237,Import!$F$2:$F$237,$F64,Import!$G$2:$G$237,$G64)</f>
        <v>29.74</v>
      </c>
      <c r="BE64" s="2">
        <f>SUMIFS(Import!BE$2:BE$237,Import!$F$2:$F$237,$F64,Import!$G$2:$G$237,$G64)</f>
        <v>6</v>
      </c>
      <c r="BF64" s="2" t="str">
        <f t="shared" si="38"/>
        <v>M</v>
      </c>
      <c r="BG64" s="2" t="str">
        <f t="shared" si="38"/>
        <v>DUBOIS</v>
      </c>
      <c r="BH64" s="2" t="str">
        <f t="shared" si="38"/>
        <v>Vincent</v>
      </c>
      <c r="BI64" s="2">
        <f>SUMIFS(Import!BI$2:BI$237,Import!$F$2:$F$237,$F64,Import!$G$2:$G$237,$G64)</f>
        <v>62</v>
      </c>
      <c r="BJ64" s="2">
        <f>SUMIFS(Import!BJ$2:BJ$237,Import!$F$2:$F$237,$F64,Import!$G$2:$G$237,$G64)</f>
        <v>7.76</v>
      </c>
      <c r="BK64" s="2">
        <f>SUMIFS(Import!BK$2:BK$237,Import!$F$2:$F$237,$F64,Import!$G$2:$G$237,$G64)</f>
        <v>15.9</v>
      </c>
      <c r="BL64" s="2">
        <f>SUMIFS(Import!BL$2:BL$237,Import!$F$2:$F$237,$F64,Import!$G$2:$G$237,$G64)</f>
        <v>7</v>
      </c>
      <c r="BM64" s="2" t="str">
        <f t="shared" si="39"/>
        <v>M</v>
      </c>
      <c r="BN64" s="2" t="str">
        <f t="shared" si="39"/>
        <v>ROI</v>
      </c>
      <c r="BO64" s="2" t="str">
        <f t="shared" si="39"/>
        <v>Albert</v>
      </c>
      <c r="BP64" s="2">
        <f>SUMIFS(Import!BP$2:BP$237,Import!$F$2:$F$237,$F64,Import!$G$2:$G$237,$G64)</f>
        <v>47</v>
      </c>
      <c r="BQ64" s="2">
        <f>SUMIFS(Import!BQ$2:BQ$237,Import!$F$2:$F$237,$F64,Import!$G$2:$G$237,$G64)</f>
        <v>5.88</v>
      </c>
      <c r="BR64" s="2">
        <f>SUMIFS(Import!BR$2:BR$237,Import!$F$2:$F$237,$F64,Import!$G$2:$G$237,$G64)</f>
        <v>12.05</v>
      </c>
      <c r="BS64" s="2">
        <f>SUMIFS(Import!BS$2:BS$237,Import!$F$2:$F$237,$F64,Import!$G$2:$G$237,$G64)</f>
        <v>8</v>
      </c>
      <c r="BT64" s="2" t="str">
        <f t="shared" si="40"/>
        <v>F</v>
      </c>
      <c r="BU64" s="2" t="str">
        <f t="shared" si="40"/>
        <v>TIXIER</v>
      </c>
      <c r="BV64" s="2" t="str">
        <f t="shared" si="40"/>
        <v>Dominique</v>
      </c>
      <c r="BW64" s="2">
        <f>SUMIFS(Import!BW$2:BW$237,Import!$F$2:$F$237,$F64,Import!$G$2:$G$237,$G64)</f>
        <v>2</v>
      </c>
      <c r="BX64" s="2">
        <f>SUMIFS(Import!BX$2:BX$237,Import!$F$2:$F$237,$F64,Import!$G$2:$G$237,$G64)</f>
        <v>0.25</v>
      </c>
      <c r="BY64" s="2">
        <f>SUMIFS(Import!BY$2:BY$237,Import!$F$2:$F$237,$F64,Import!$G$2:$G$237,$G64)</f>
        <v>0.51</v>
      </c>
      <c r="BZ64" s="2">
        <f>SUMIFS(Import!BZ$2:BZ$237,Import!$F$2:$F$237,$F64,Import!$G$2:$G$237,$G64)</f>
        <v>0</v>
      </c>
      <c r="CA64" s="2">
        <f t="shared" si="41"/>
        <v>0</v>
      </c>
      <c r="CB64" s="2">
        <f t="shared" si="41"/>
        <v>0</v>
      </c>
      <c r="CC64" s="2">
        <f t="shared" si="41"/>
        <v>0</v>
      </c>
      <c r="CD64" s="2">
        <f>SUMIFS(Import!CD$2:CD$237,Import!$F$2:$F$237,$F64,Import!$G$2:$G$237,$G64)</f>
        <v>0</v>
      </c>
      <c r="CE64" s="2">
        <f>SUMIFS(Import!CE$2:CE$237,Import!$F$2:$F$237,$F64,Import!$G$2:$G$237,$G64)</f>
        <v>0</v>
      </c>
      <c r="CF64" s="2">
        <f>SUMIFS(Import!CF$2:CF$237,Import!$F$2:$F$237,$F64,Import!$G$2:$G$237,$G64)</f>
        <v>0</v>
      </c>
      <c r="CG64" s="2">
        <f>SUMIFS(Import!CG$2:CG$237,Import!$F$2:$F$237,$F64,Import!$G$2:$G$237,$G64)</f>
        <v>0</v>
      </c>
      <c r="CH64" s="2">
        <f t="shared" si="42"/>
        <v>0</v>
      </c>
      <c r="CI64" s="2">
        <f t="shared" si="42"/>
        <v>0</v>
      </c>
      <c r="CJ64" s="2">
        <f t="shared" si="42"/>
        <v>0</v>
      </c>
      <c r="CK64" s="2">
        <f>SUMIFS(Import!CK$2:CK$237,Import!$F$2:$F$237,$F64,Import!$G$2:$G$237,$G64)</f>
        <v>0</v>
      </c>
      <c r="CL64" s="2">
        <f>SUMIFS(Import!CL$2:CL$237,Import!$F$2:$F$237,$F64,Import!$G$2:$G$237,$G64)</f>
        <v>0</v>
      </c>
      <c r="CM64" s="2">
        <f>SUMIFS(Import!CM$2:CM$237,Import!$F$2:$F$237,$F64,Import!$G$2:$G$237,$G64)</f>
        <v>0</v>
      </c>
      <c r="CN64" s="2">
        <f>SUMIFS(Import!CN$2:CN$237,Import!$F$2:$F$237,$F64,Import!$G$2:$G$237,$G64)</f>
        <v>0</v>
      </c>
      <c r="CO64" s="3">
        <f t="shared" si="43"/>
        <v>0</v>
      </c>
      <c r="CP64" s="3">
        <f t="shared" si="43"/>
        <v>0</v>
      </c>
      <c r="CQ64" s="3">
        <f t="shared" si="43"/>
        <v>0</v>
      </c>
      <c r="CR64" s="2">
        <f>SUMIFS(Import!CR$2:CR$237,Import!$F$2:$F$237,$F64,Import!$G$2:$G$237,$G64)</f>
        <v>0</v>
      </c>
      <c r="CS64" s="2">
        <f>SUMIFS(Import!CS$2:CS$237,Import!$F$2:$F$237,$F64,Import!$G$2:$G$237,$G64)</f>
        <v>0</v>
      </c>
      <c r="CT64" s="2">
        <f>SUMIFS(Import!CT$2:CT$237,Import!$F$2:$F$237,$F64,Import!$G$2:$G$237,$G64)</f>
        <v>0</v>
      </c>
    </row>
    <row r="65" spans="1:98">
      <c r="A65" s="2" t="s">
        <v>38</v>
      </c>
      <c r="B65" s="2" t="s">
        <v>39</v>
      </c>
      <c r="C65" s="2">
        <v>3</v>
      </c>
      <c r="D65" s="2" t="s">
        <v>44</v>
      </c>
      <c r="E65" s="2">
        <v>24</v>
      </c>
      <c r="F65" s="2" t="s">
        <v>56</v>
      </c>
      <c r="G65" s="2">
        <v>5</v>
      </c>
      <c r="H65" s="2">
        <f>IF(SUMIFS(Import!H$2:H$237,Import!$F$2:$F$237,$F65,Import!$G$2:$G$237,$G65)=0,Data_T1!$H65,SUMIFS(Import!H$2:H$237,Import!$F$2:$F$237,$F65,Import!$G$2:$G$237,$G65))</f>
        <v>418</v>
      </c>
      <c r="I65" s="2">
        <f>SUMIFS(Import!I$2:I$237,Import!$F$2:$F$237,$F65,Import!$G$2:$G$237,$G65)</f>
        <v>178</v>
      </c>
      <c r="J65" s="2">
        <f>SUMIFS(Import!J$2:J$237,Import!$F$2:$F$237,$F65,Import!$G$2:$G$237,$G65)</f>
        <v>42.58</v>
      </c>
      <c r="K65" s="2">
        <f>SUMIFS(Import!K$2:K$237,Import!$F$2:$F$237,$F65,Import!$G$2:$G$237,$G65)</f>
        <v>240</v>
      </c>
      <c r="L65" s="2">
        <f>SUMIFS(Import!L$2:L$237,Import!$F$2:$F$237,$F65,Import!$G$2:$G$237,$G65)</f>
        <v>57.42</v>
      </c>
      <c r="M65" s="2">
        <f>SUMIFS(Import!M$2:M$237,Import!$F$2:$F$237,$F65,Import!$G$2:$G$237,$G65)</f>
        <v>1</v>
      </c>
      <c r="N65" s="2">
        <f>SUMIFS(Import!N$2:N$237,Import!$F$2:$F$237,$F65,Import!$G$2:$G$237,$G65)</f>
        <v>0.24</v>
      </c>
      <c r="O65" s="2">
        <f>SUMIFS(Import!O$2:O$237,Import!$F$2:$F$237,$F65,Import!$G$2:$G$237,$G65)</f>
        <v>0.42</v>
      </c>
      <c r="P65" s="2">
        <f>SUMIFS(Import!P$2:P$237,Import!$F$2:$F$237,$F65,Import!$G$2:$G$237,$G65)</f>
        <v>2</v>
      </c>
      <c r="Q65" s="2">
        <f>SUMIFS(Import!Q$2:Q$237,Import!$F$2:$F$237,$F65,Import!$G$2:$G$237,$G65)</f>
        <v>0.48</v>
      </c>
      <c r="R65" s="2">
        <f>SUMIFS(Import!R$2:R$237,Import!$F$2:$F$237,$F65,Import!$G$2:$G$237,$G65)</f>
        <v>0.83</v>
      </c>
      <c r="S65" s="2">
        <f>SUMIFS(Import!S$2:S$237,Import!$F$2:$F$237,$F65,Import!$G$2:$G$237,$G65)</f>
        <v>237</v>
      </c>
      <c r="T65" s="2">
        <f>SUMIFS(Import!T$2:T$237,Import!$F$2:$F$237,$F65,Import!$G$2:$G$237,$G65)</f>
        <v>56.7</v>
      </c>
      <c r="U65" s="2">
        <f>SUMIFS(Import!U$2:U$237,Import!$F$2:$F$237,$F65,Import!$G$2:$G$237,$G65)</f>
        <v>98.75</v>
      </c>
      <c r="V65" s="2">
        <f>SUMIFS(Import!V$2:V$237,Import!$F$2:$F$237,$F65,Import!$G$2:$G$237,$G65)</f>
        <v>1</v>
      </c>
      <c r="W65" s="2" t="str">
        <f t="shared" si="33"/>
        <v>M</v>
      </c>
      <c r="X65" s="2" t="str">
        <f t="shared" si="33"/>
        <v>HOWELL</v>
      </c>
      <c r="Y65" s="2" t="str">
        <f t="shared" si="33"/>
        <v>Patrick</v>
      </c>
      <c r="Z65" s="2">
        <f>SUMIFS(Import!Z$2:Z$237,Import!$F$2:$F$237,$F65,Import!$G$2:$G$237,$G65)</f>
        <v>89</v>
      </c>
      <c r="AA65" s="2">
        <f>SUMIFS(Import!AA$2:AA$237,Import!$F$2:$F$237,$F65,Import!$G$2:$G$237,$G65)</f>
        <v>21.29</v>
      </c>
      <c r="AB65" s="2">
        <f>SUMIFS(Import!AB$2:AB$237,Import!$F$2:$F$237,$F65,Import!$G$2:$G$237,$G65)</f>
        <v>37.549999999999997</v>
      </c>
      <c r="AC65" s="2">
        <f>SUMIFS(Import!AC$2:AC$237,Import!$F$2:$F$237,$F65,Import!$G$2:$G$237,$G65)</f>
        <v>2</v>
      </c>
      <c r="AD65" s="2" t="str">
        <f t="shared" si="34"/>
        <v>F</v>
      </c>
      <c r="AE65" s="2" t="str">
        <f t="shared" si="34"/>
        <v>MARA</v>
      </c>
      <c r="AF65" s="2" t="str">
        <f t="shared" si="34"/>
        <v>Astride</v>
      </c>
      <c r="AG65" s="2">
        <f>SUMIFS(Import!AG$2:AG$237,Import!$F$2:$F$237,$F65,Import!$G$2:$G$237,$G65)</f>
        <v>2</v>
      </c>
      <c r="AH65" s="2">
        <f>SUMIFS(Import!AH$2:AH$237,Import!$F$2:$F$237,$F65,Import!$G$2:$G$237,$G65)</f>
        <v>0.48</v>
      </c>
      <c r="AI65" s="2">
        <f>SUMIFS(Import!AI$2:AI$237,Import!$F$2:$F$237,$F65,Import!$G$2:$G$237,$G65)</f>
        <v>0.84</v>
      </c>
      <c r="AJ65" s="2">
        <f>SUMIFS(Import!AJ$2:AJ$237,Import!$F$2:$F$237,$F65,Import!$G$2:$G$237,$G65)</f>
        <v>3</v>
      </c>
      <c r="AK65" s="2" t="str">
        <f t="shared" si="35"/>
        <v>M</v>
      </c>
      <c r="AL65" s="2" t="str">
        <f t="shared" si="35"/>
        <v>LANTEIRES</v>
      </c>
      <c r="AM65" s="2" t="str">
        <f t="shared" si="35"/>
        <v>Teiva</v>
      </c>
      <c r="AN65" s="2">
        <f>SUMIFS(Import!AN$2:AN$237,Import!$F$2:$F$237,$F65,Import!$G$2:$G$237,$G65)</f>
        <v>1</v>
      </c>
      <c r="AO65" s="2">
        <f>SUMIFS(Import!AO$2:AO$237,Import!$F$2:$F$237,$F65,Import!$G$2:$G$237,$G65)</f>
        <v>0.24</v>
      </c>
      <c r="AP65" s="2">
        <f>SUMIFS(Import!AP$2:AP$237,Import!$F$2:$F$237,$F65,Import!$G$2:$G$237,$G65)</f>
        <v>0.42</v>
      </c>
      <c r="AQ65" s="2">
        <f>SUMIFS(Import!AQ$2:AQ$237,Import!$F$2:$F$237,$F65,Import!$G$2:$G$237,$G65)</f>
        <v>4</v>
      </c>
      <c r="AR65" s="2" t="str">
        <f t="shared" si="36"/>
        <v>F</v>
      </c>
      <c r="AS65" s="2" t="str">
        <f t="shared" si="36"/>
        <v>ATGER</v>
      </c>
      <c r="AT65" s="2" t="str">
        <f t="shared" si="36"/>
        <v>Corinne</v>
      </c>
      <c r="AU65" s="2">
        <f>SUMIFS(Import!AU$2:AU$237,Import!$F$2:$F$237,$F65,Import!$G$2:$G$237,$G65)</f>
        <v>1</v>
      </c>
      <c r="AV65" s="2">
        <f>SUMIFS(Import!AV$2:AV$237,Import!$F$2:$F$237,$F65,Import!$G$2:$G$237,$G65)</f>
        <v>0.24</v>
      </c>
      <c r="AW65" s="2">
        <f>SUMIFS(Import!AW$2:AW$237,Import!$F$2:$F$237,$F65,Import!$G$2:$G$237,$G65)</f>
        <v>0.42</v>
      </c>
      <c r="AX65" s="2">
        <f>SUMIFS(Import!AX$2:AX$237,Import!$F$2:$F$237,$F65,Import!$G$2:$G$237,$G65)</f>
        <v>5</v>
      </c>
      <c r="AY65" s="2" t="str">
        <f t="shared" si="37"/>
        <v>M</v>
      </c>
      <c r="AZ65" s="2" t="str">
        <f t="shared" si="37"/>
        <v>BROTHERSON</v>
      </c>
      <c r="BA65" s="2" t="str">
        <f t="shared" si="37"/>
        <v>Moetai, Charles</v>
      </c>
      <c r="BB65" s="2">
        <f>SUMIFS(Import!BB$2:BB$237,Import!$F$2:$F$237,$F65,Import!$G$2:$G$237,$G65)</f>
        <v>50</v>
      </c>
      <c r="BC65" s="2">
        <f>SUMIFS(Import!BC$2:BC$237,Import!$F$2:$F$237,$F65,Import!$G$2:$G$237,$G65)</f>
        <v>11.96</v>
      </c>
      <c r="BD65" s="2">
        <f>SUMIFS(Import!BD$2:BD$237,Import!$F$2:$F$237,$F65,Import!$G$2:$G$237,$G65)</f>
        <v>21.1</v>
      </c>
      <c r="BE65" s="2">
        <f>SUMIFS(Import!BE$2:BE$237,Import!$F$2:$F$237,$F65,Import!$G$2:$G$237,$G65)</f>
        <v>6</v>
      </c>
      <c r="BF65" s="2" t="str">
        <f t="shared" si="38"/>
        <v>M</v>
      </c>
      <c r="BG65" s="2" t="str">
        <f t="shared" si="38"/>
        <v>DUBOIS</v>
      </c>
      <c r="BH65" s="2" t="str">
        <f t="shared" si="38"/>
        <v>Vincent</v>
      </c>
      <c r="BI65" s="2">
        <f>SUMIFS(Import!BI$2:BI$237,Import!$F$2:$F$237,$F65,Import!$G$2:$G$237,$G65)</f>
        <v>17</v>
      </c>
      <c r="BJ65" s="2">
        <f>SUMIFS(Import!BJ$2:BJ$237,Import!$F$2:$F$237,$F65,Import!$G$2:$G$237,$G65)</f>
        <v>4.07</v>
      </c>
      <c r="BK65" s="2">
        <f>SUMIFS(Import!BK$2:BK$237,Import!$F$2:$F$237,$F65,Import!$G$2:$G$237,$G65)</f>
        <v>7.17</v>
      </c>
      <c r="BL65" s="2">
        <f>SUMIFS(Import!BL$2:BL$237,Import!$F$2:$F$237,$F65,Import!$G$2:$G$237,$G65)</f>
        <v>7</v>
      </c>
      <c r="BM65" s="2" t="str">
        <f t="shared" si="39"/>
        <v>M</v>
      </c>
      <c r="BN65" s="2" t="str">
        <f t="shared" si="39"/>
        <v>ROI</v>
      </c>
      <c r="BO65" s="2" t="str">
        <f t="shared" si="39"/>
        <v>Albert</v>
      </c>
      <c r="BP65" s="2">
        <f>SUMIFS(Import!BP$2:BP$237,Import!$F$2:$F$237,$F65,Import!$G$2:$G$237,$G65)</f>
        <v>75</v>
      </c>
      <c r="BQ65" s="2">
        <f>SUMIFS(Import!BQ$2:BQ$237,Import!$F$2:$F$237,$F65,Import!$G$2:$G$237,$G65)</f>
        <v>17.940000000000001</v>
      </c>
      <c r="BR65" s="2">
        <f>SUMIFS(Import!BR$2:BR$237,Import!$F$2:$F$237,$F65,Import!$G$2:$G$237,$G65)</f>
        <v>31.65</v>
      </c>
      <c r="BS65" s="2">
        <f>SUMIFS(Import!BS$2:BS$237,Import!$F$2:$F$237,$F65,Import!$G$2:$G$237,$G65)</f>
        <v>8</v>
      </c>
      <c r="BT65" s="2" t="str">
        <f t="shared" si="40"/>
        <v>F</v>
      </c>
      <c r="BU65" s="2" t="str">
        <f t="shared" si="40"/>
        <v>TIXIER</v>
      </c>
      <c r="BV65" s="2" t="str">
        <f t="shared" si="40"/>
        <v>Dominique</v>
      </c>
      <c r="BW65" s="2">
        <f>SUMIFS(Import!BW$2:BW$237,Import!$F$2:$F$237,$F65,Import!$G$2:$G$237,$G65)</f>
        <v>2</v>
      </c>
      <c r="BX65" s="2">
        <f>SUMIFS(Import!BX$2:BX$237,Import!$F$2:$F$237,$F65,Import!$G$2:$G$237,$G65)</f>
        <v>0.48</v>
      </c>
      <c r="BY65" s="2">
        <f>SUMIFS(Import!BY$2:BY$237,Import!$F$2:$F$237,$F65,Import!$G$2:$G$237,$G65)</f>
        <v>0.84</v>
      </c>
      <c r="BZ65" s="2">
        <f>SUMIFS(Import!BZ$2:BZ$237,Import!$F$2:$F$237,$F65,Import!$G$2:$G$237,$G65)</f>
        <v>0</v>
      </c>
      <c r="CA65" s="2">
        <f t="shared" si="41"/>
        <v>0</v>
      </c>
      <c r="CB65" s="2">
        <f t="shared" si="41"/>
        <v>0</v>
      </c>
      <c r="CC65" s="2">
        <f t="shared" si="41"/>
        <v>0</v>
      </c>
      <c r="CD65" s="2">
        <f>SUMIFS(Import!CD$2:CD$237,Import!$F$2:$F$237,$F65,Import!$G$2:$G$237,$G65)</f>
        <v>0</v>
      </c>
      <c r="CE65" s="2">
        <f>SUMIFS(Import!CE$2:CE$237,Import!$F$2:$F$237,$F65,Import!$G$2:$G$237,$G65)</f>
        <v>0</v>
      </c>
      <c r="CF65" s="2">
        <f>SUMIFS(Import!CF$2:CF$237,Import!$F$2:$F$237,$F65,Import!$G$2:$G$237,$G65)</f>
        <v>0</v>
      </c>
      <c r="CG65" s="2">
        <f>SUMIFS(Import!CG$2:CG$237,Import!$F$2:$F$237,$F65,Import!$G$2:$G$237,$G65)</f>
        <v>0</v>
      </c>
      <c r="CH65" s="2">
        <f t="shared" si="42"/>
        <v>0</v>
      </c>
      <c r="CI65" s="2">
        <f t="shared" si="42"/>
        <v>0</v>
      </c>
      <c r="CJ65" s="2">
        <f t="shared" si="42"/>
        <v>0</v>
      </c>
      <c r="CK65" s="2">
        <f>SUMIFS(Import!CK$2:CK$237,Import!$F$2:$F$237,$F65,Import!$G$2:$G$237,$G65)</f>
        <v>0</v>
      </c>
      <c r="CL65" s="2">
        <f>SUMIFS(Import!CL$2:CL$237,Import!$F$2:$F$237,$F65,Import!$G$2:$G$237,$G65)</f>
        <v>0</v>
      </c>
      <c r="CM65" s="2">
        <f>SUMIFS(Import!CM$2:CM$237,Import!$F$2:$F$237,$F65,Import!$G$2:$G$237,$G65)</f>
        <v>0</v>
      </c>
      <c r="CN65" s="2">
        <f>SUMIFS(Import!CN$2:CN$237,Import!$F$2:$F$237,$F65,Import!$G$2:$G$237,$G65)</f>
        <v>0</v>
      </c>
      <c r="CO65" s="3">
        <f t="shared" si="43"/>
        <v>0</v>
      </c>
      <c r="CP65" s="3">
        <f t="shared" si="43"/>
        <v>0</v>
      </c>
      <c r="CQ65" s="3">
        <f t="shared" si="43"/>
        <v>0</v>
      </c>
      <c r="CR65" s="2">
        <f>SUMIFS(Import!CR$2:CR$237,Import!$F$2:$F$237,$F65,Import!$G$2:$G$237,$G65)</f>
        <v>0</v>
      </c>
      <c r="CS65" s="2">
        <f>SUMIFS(Import!CS$2:CS$237,Import!$F$2:$F$237,$F65,Import!$G$2:$G$237,$G65)</f>
        <v>0</v>
      </c>
      <c r="CT65" s="2">
        <f>SUMIFS(Import!CT$2:CT$237,Import!$F$2:$F$237,$F65,Import!$G$2:$G$237,$G65)</f>
        <v>0</v>
      </c>
    </row>
    <row r="66" spans="1:98">
      <c r="A66" s="2" t="s">
        <v>38</v>
      </c>
      <c r="B66" s="2" t="s">
        <v>39</v>
      </c>
      <c r="C66" s="2">
        <v>3</v>
      </c>
      <c r="D66" s="2" t="s">
        <v>44</v>
      </c>
      <c r="E66" s="2">
        <v>24</v>
      </c>
      <c r="F66" s="2" t="s">
        <v>56</v>
      </c>
      <c r="G66" s="2">
        <v>6</v>
      </c>
      <c r="H66" s="2">
        <f>IF(SUMIFS(Import!H$2:H$237,Import!$F$2:$F$237,$F66,Import!$G$2:$G$237,$G66)=0,Data_T1!$H66,SUMIFS(Import!H$2:H$237,Import!$F$2:$F$237,$F66,Import!$G$2:$G$237,$G66))</f>
        <v>461</v>
      </c>
      <c r="I66" s="2">
        <f>SUMIFS(Import!I$2:I$237,Import!$F$2:$F$237,$F66,Import!$G$2:$G$237,$G66)</f>
        <v>193</v>
      </c>
      <c r="J66" s="2">
        <f>SUMIFS(Import!J$2:J$237,Import!$F$2:$F$237,$F66,Import!$G$2:$G$237,$G66)</f>
        <v>41.87</v>
      </c>
      <c r="K66" s="2">
        <f>SUMIFS(Import!K$2:K$237,Import!$F$2:$F$237,$F66,Import!$G$2:$G$237,$G66)</f>
        <v>268</v>
      </c>
      <c r="L66" s="2">
        <f>SUMIFS(Import!L$2:L$237,Import!$F$2:$F$237,$F66,Import!$G$2:$G$237,$G66)</f>
        <v>58.13</v>
      </c>
      <c r="M66" s="2">
        <f>SUMIFS(Import!M$2:M$237,Import!$F$2:$F$237,$F66,Import!$G$2:$G$237,$G66)</f>
        <v>0</v>
      </c>
      <c r="N66" s="2">
        <f>SUMIFS(Import!N$2:N$237,Import!$F$2:$F$237,$F66,Import!$G$2:$G$237,$G66)</f>
        <v>0</v>
      </c>
      <c r="O66" s="2">
        <f>SUMIFS(Import!O$2:O$237,Import!$F$2:$F$237,$F66,Import!$G$2:$G$237,$G66)</f>
        <v>0</v>
      </c>
      <c r="P66" s="2">
        <f>SUMIFS(Import!P$2:P$237,Import!$F$2:$F$237,$F66,Import!$G$2:$G$237,$G66)</f>
        <v>0</v>
      </c>
      <c r="Q66" s="2">
        <f>SUMIFS(Import!Q$2:Q$237,Import!$F$2:$F$237,$F66,Import!$G$2:$G$237,$G66)</f>
        <v>0</v>
      </c>
      <c r="R66" s="2">
        <f>SUMIFS(Import!R$2:R$237,Import!$F$2:$F$237,$F66,Import!$G$2:$G$237,$G66)</f>
        <v>0</v>
      </c>
      <c r="S66" s="2">
        <f>SUMIFS(Import!S$2:S$237,Import!$F$2:$F$237,$F66,Import!$G$2:$G$237,$G66)</f>
        <v>268</v>
      </c>
      <c r="T66" s="2">
        <f>SUMIFS(Import!T$2:T$237,Import!$F$2:$F$237,$F66,Import!$G$2:$G$237,$G66)</f>
        <v>58.13</v>
      </c>
      <c r="U66" s="2">
        <f>SUMIFS(Import!U$2:U$237,Import!$F$2:$F$237,$F66,Import!$G$2:$G$237,$G66)</f>
        <v>100</v>
      </c>
      <c r="V66" s="2">
        <f>SUMIFS(Import!V$2:V$237,Import!$F$2:$F$237,$F66,Import!$G$2:$G$237,$G66)</f>
        <v>1</v>
      </c>
      <c r="W66" s="2" t="str">
        <f t="shared" si="33"/>
        <v>M</v>
      </c>
      <c r="X66" s="2" t="str">
        <f t="shared" si="33"/>
        <v>HOWELL</v>
      </c>
      <c r="Y66" s="2" t="str">
        <f t="shared" si="33"/>
        <v>Patrick</v>
      </c>
      <c r="Z66" s="2">
        <f>SUMIFS(Import!Z$2:Z$237,Import!$F$2:$F$237,$F66,Import!$G$2:$G$237,$G66)</f>
        <v>91</v>
      </c>
      <c r="AA66" s="2">
        <f>SUMIFS(Import!AA$2:AA$237,Import!$F$2:$F$237,$F66,Import!$G$2:$G$237,$G66)</f>
        <v>19.739999999999998</v>
      </c>
      <c r="AB66" s="2">
        <f>SUMIFS(Import!AB$2:AB$237,Import!$F$2:$F$237,$F66,Import!$G$2:$G$237,$G66)</f>
        <v>33.96</v>
      </c>
      <c r="AC66" s="2">
        <f>SUMIFS(Import!AC$2:AC$237,Import!$F$2:$F$237,$F66,Import!$G$2:$G$237,$G66)</f>
        <v>2</v>
      </c>
      <c r="AD66" s="2" t="str">
        <f t="shared" si="34"/>
        <v>F</v>
      </c>
      <c r="AE66" s="2" t="str">
        <f t="shared" si="34"/>
        <v>MARA</v>
      </c>
      <c r="AF66" s="2" t="str">
        <f t="shared" si="34"/>
        <v>Astride</v>
      </c>
      <c r="AG66" s="2">
        <f>SUMIFS(Import!AG$2:AG$237,Import!$F$2:$F$237,$F66,Import!$G$2:$G$237,$G66)</f>
        <v>1</v>
      </c>
      <c r="AH66" s="2">
        <f>SUMIFS(Import!AH$2:AH$237,Import!$F$2:$F$237,$F66,Import!$G$2:$G$237,$G66)</f>
        <v>0.22</v>
      </c>
      <c r="AI66" s="2">
        <f>SUMIFS(Import!AI$2:AI$237,Import!$F$2:$F$237,$F66,Import!$G$2:$G$237,$G66)</f>
        <v>0.37</v>
      </c>
      <c r="AJ66" s="2">
        <f>SUMIFS(Import!AJ$2:AJ$237,Import!$F$2:$F$237,$F66,Import!$G$2:$G$237,$G66)</f>
        <v>3</v>
      </c>
      <c r="AK66" s="2" t="str">
        <f t="shared" si="35"/>
        <v>M</v>
      </c>
      <c r="AL66" s="2" t="str">
        <f t="shared" si="35"/>
        <v>LANTEIRES</v>
      </c>
      <c r="AM66" s="2" t="str">
        <f t="shared" si="35"/>
        <v>Teiva</v>
      </c>
      <c r="AN66" s="2">
        <f>SUMIFS(Import!AN$2:AN$237,Import!$F$2:$F$237,$F66,Import!$G$2:$G$237,$G66)</f>
        <v>0</v>
      </c>
      <c r="AO66" s="2">
        <f>SUMIFS(Import!AO$2:AO$237,Import!$F$2:$F$237,$F66,Import!$G$2:$G$237,$G66)</f>
        <v>0</v>
      </c>
      <c r="AP66" s="2">
        <f>SUMIFS(Import!AP$2:AP$237,Import!$F$2:$F$237,$F66,Import!$G$2:$G$237,$G66)</f>
        <v>0</v>
      </c>
      <c r="AQ66" s="2">
        <f>SUMIFS(Import!AQ$2:AQ$237,Import!$F$2:$F$237,$F66,Import!$G$2:$G$237,$G66)</f>
        <v>4</v>
      </c>
      <c r="AR66" s="2" t="str">
        <f t="shared" si="36"/>
        <v>F</v>
      </c>
      <c r="AS66" s="2" t="str">
        <f t="shared" si="36"/>
        <v>ATGER</v>
      </c>
      <c r="AT66" s="2" t="str">
        <f t="shared" si="36"/>
        <v>Corinne</v>
      </c>
      <c r="AU66" s="2">
        <f>SUMIFS(Import!AU$2:AU$237,Import!$F$2:$F$237,$F66,Import!$G$2:$G$237,$G66)</f>
        <v>3</v>
      </c>
      <c r="AV66" s="2">
        <f>SUMIFS(Import!AV$2:AV$237,Import!$F$2:$F$237,$F66,Import!$G$2:$G$237,$G66)</f>
        <v>0.65</v>
      </c>
      <c r="AW66" s="2">
        <f>SUMIFS(Import!AW$2:AW$237,Import!$F$2:$F$237,$F66,Import!$G$2:$G$237,$G66)</f>
        <v>1.1200000000000001</v>
      </c>
      <c r="AX66" s="2">
        <f>SUMIFS(Import!AX$2:AX$237,Import!$F$2:$F$237,$F66,Import!$G$2:$G$237,$G66)</f>
        <v>5</v>
      </c>
      <c r="AY66" s="2" t="str">
        <f t="shared" si="37"/>
        <v>M</v>
      </c>
      <c r="AZ66" s="2" t="str">
        <f t="shared" si="37"/>
        <v>BROTHERSON</v>
      </c>
      <c r="BA66" s="2" t="str">
        <f t="shared" si="37"/>
        <v>Moetai, Charles</v>
      </c>
      <c r="BB66" s="2">
        <f>SUMIFS(Import!BB$2:BB$237,Import!$F$2:$F$237,$F66,Import!$G$2:$G$237,$G66)</f>
        <v>101</v>
      </c>
      <c r="BC66" s="2">
        <f>SUMIFS(Import!BC$2:BC$237,Import!$F$2:$F$237,$F66,Import!$G$2:$G$237,$G66)</f>
        <v>21.91</v>
      </c>
      <c r="BD66" s="2">
        <f>SUMIFS(Import!BD$2:BD$237,Import!$F$2:$F$237,$F66,Import!$G$2:$G$237,$G66)</f>
        <v>37.69</v>
      </c>
      <c r="BE66" s="2">
        <f>SUMIFS(Import!BE$2:BE$237,Import!$F$2:$F$237,$F66,Import!$G$2:$G$237,$G66)</f>
        <v>6</v>
      </c>
      <c r="BF66" s="2" t="str">
        <f t="shared" si="38"/>
        <v>M</v>
      </c>
      <c r="BG66" s="2" t="str">
        <f t="shared" si="38"/>
        <v>DUBOIS</v>
      </c>
      <c r="BH66" s="2" t="str">
        <f t="shared" si="38"/>
        <v>Vincent</v>
      </c>
      <c r="BI66" s="2">
        <f>SUMIFS(Import!BI$2:BI$237,Import!$F$2:$F$237,$F66,Import!$G$2:$G$237,$G66)</f>
        <v>54</v>
      </c>
      <c r="BJ66" s="2">
        <f>SUMIFS(Import!BJ$2:BJ$237,Import!$F$2:$F$237,$F66,Import!$G$2:$G$237,$G66)</f>
        <v>11.71</v>
      </c>
      <c r="BK66" s="2">
        <f>SUMIFS(Import!BK$2:BK$237,Import!$F$2:$F$237,$F66,Import!$G$2:$G$237,$G66)</f>
        <v>20.149999999999999</v>
      </c>
      <c r="BL66" s="2">
        <f>SUMIFS(Import!BL$2:BL$237,Import!$F$2:$F$237,$F66,Import!$G$2:$G$237,$G66)</f>
        <v>7</v>
      </c>
      <c r="BM66" s="2" t="str">
        <f t="shared" si="39"/>
        <v>M</v>
      </c>
      <c r="BN66" s="2" t="str">
        <f t="shared" si="39"/>
        <v>ROI</v>
      </c>
      <c r="BO66" s="2" t="str">
        <f t="shared" si="39"/>
        <v>Albert</v>
      </c>
      <c r="BP66" s="2">
        <f>SUMIFS(Import!BP$2:BP$237,Import!$F$2:$F$237,$F66,Import!$G$2:$G$237,$G66)</f>
        <v>17</v>
      </c>
      <c r="BQ66" s="2">
        <f>SUMIFS(Import!BQ$2:BQ$237,Import!$F$2:$F$237,$F66,Import!$G$2:$G$237,$G66)</f>
        <v>3.69</v>
      </c>
      <c r="BR66" s="2">
        <f>SUMIFS(Import!BR$2:BR$237,Import!$F$2:$F$237,$F66,Import!$G$2:$G$237,$G66)</f>
        <v>6.34</v>
      </c>
      <c r="BS66" s="2">
        <f>SUMIFS(Import!BS$2:BS$237,Import!$F$2:$F$237,$F66,Import!$G$2:$G$237,$G66)</f>
        <v>8</v>
      </c>
      <c r="BT66" s="2" t="str">
        <f t="shared" si="40"/>
        <v>F</v>
      </c>
      <c r="BU66" s="2" t="str">
        <f t="shared" si="40"/>
        <v>TIXIER</v>
      </c>
      <c r="BV66" s="2" t="str">
        <f t="shared" si="40"/>
        <v>Dominique</v>
      </c>
      <c r="BW66" s="2">
        <f>SUMIFS(Import!BW$2:BW$237,Import!$F$2:$F$237,$F66,Import!$G$2:$G$237,$G66)</f>
        <v>1</v>
      </c>
      <c r="BX66" s="2">
        <f>SUMIFS(Import!BX$2:BX$237,Import!$F$2:$F$237,$F66,Import!$G$2:$G$237,$G66)</f>
        <v>0.22</v>
      </c>
      <c r="BY66" s="2">
        <f>SUMIFS(Import!BY$2:BY$237,Import!$F$2:$F$237,$F66,Import!$G$2:$G$237,$G66)</f>
        <v>0.37</v>
      </c>
      <c r="BZ66" s="2">
        <f>SUMIFS(Import!BZ$2:BZ$237,Import!$F$2:$F$237,$F66,Import!$G$2:$G$237,$G66)</f>
        <v>0</v>
      </c>
      <c r="CA66" s="2">
        <f t="shared" si="41"/>
        <v>0</v>
      </c>
      <c r="CB66" s="2">
        <f t="shared" si="41"/>
        <v>0</v>
      </c>
      <c r="CC66" s="2">
        <f t="shared" si="41"/>
        <v>0</v>
      </c>
      <c r="CD66" s="2">
        <f>SUMIFS(Import!CD$2:CD$237,Import!$F$2:$F$237,$F66,Import!$G$2:$G$237,$G66)</f>
        <v>0</v>
      </c>
      <c r="CE66" s="2">
        <f>SUMIFS(Import!CE$2:CE$237,Import!$F$2:$F$237,$F66,Import!$G$2:$G$237,$G66)</f>
        <v>0</v>
      </c>
      <c r="CF66" s="2">
        <f>SUMIFS(Import!CF$2:CF$237,Import!$F$2:$F$237,$F66,Import!$G$2:$G$237,$G66)</f>
        <v>0</v>
      </c>
      <c r="CG66" s="2">
        <f>SUMIFS(Import!CG$2:CG$237,Import!$F$2:$F$237,$F66,Import!$G$2:$G$237,$G66)</f>
        <v>0</v>
      </c>
      <c r="CH66" s="2">
        <f t="shared" si="42"/>
        <v>0</v>
      </c>
      <c r="CI66" s="2">
        <f t="shared" si="42"/>
        <v>0</v>
      </c>
      <c r="CJ66" s="2">
        <f t="shared" si="42"/>
        <v>0</v>
      </c>
      <c r="CK66" s="2">
        <f>SUMIFS(Import!CK$2:CK$237,Import!$F$2:$F$237,$F66,Import!$G$2:$G$237,$G66)</f>
        <v>0</v>
      </c>
      <c r="CL66" s="2">
        <f>SUMIFS(Import!CL$2:CL$237,Import!$F$2:$F$237,$F66,Import!$G$2:$G$237,$G66)</f>
        <v>0</v>
      </c>
      <c r="CM66" s="2">
        <f>SUMIFS(Import!CM$2:CM$237,Import!$F$2:$F$237,$F66,Import!$G$2:$G$237,$G66)</f>
        <v>0</v>
      </c>
      <c r="CN66" s="2">
        <f>SUMIFS(Import!CN$2:CN$237,Import!$F$2:$F$237,$F66,Import!$G$2:$G$237,$G66)</f>
        <v>0</v>
      </c>
      <c r="CO66" s="3">
        <f t="shared" si="43"/>
        <v>0</v>
      </c>
      <c r="CP66" s="3">
        <f t="shared" si="43"/>
        <v>0</v>
      </c>
      <c r="CQ66" s="3">
        <f t="shared" si="43"/>
        <v>0</v>
      </c>
      <c r="CR66" s="2">
        <f>SUMIFS(Import!CR$2:CR$237,Import!$F$2:$F$237,$F66,Import!$G$2:$G$237,$G66)</f>
        <v>0</v>
      </c>
      <c r="CS66" s="2">
        <f>SUMIFS(Import!CS$2:CS$237,Import!$F$2:$F$237,$F66,Import!$G$2:$G$237,$G66)</f>
        <v>0</v>
      </c>
      <c r="CT66" s="2">
        <f>SUMIFS(Import!CT$2:CT$237,Import!$F$2:$F$237,$F66,Import!$G$2:$G$237,$G66)</f>
        <v>0</v>
      </c>
    </row>
    <row r="67" spans="1:98">
      <c r="A67" s="2" t="s">
        <v>38</v>
      </c>
      <c r="B67" s="2" t="s">
        <v>39</v>
      </c>
      <c r="C67" s="2">
        <v>3</v>
      </c>
      <c r="D67" s="2" t="s">
        <v>44</v>
      </c>
      <c r="E67" s="2">
        <v>24</v>
      </c>
      <c r="F67" s="2" t="s">
        <v>56</v>
      </c>
      <c r="G67" s="2">
        <v>7</v>
      </c>
      <c r="H67" s="2">
        <f>IF(SUMIFS(Import!H$2:H$237,Import!$F$2:$F$237,$F67,Import!$G$2:$G$237,$G67)=0,Data_T1!$H67,SUMIFS(Import!H$2:H$237,Import!$F$2:$F$237,$F67,Import!$G$2:$G$237,$G67))</f>
        <v>500</v>
      </c>
      <c r="I67" s="2">
        <f>SUMIFS(Import!I$2:I$237,Import!$F$2:$F$237,$F67,Import!$G$2:$G$237,$G67)</f>
        <v>192</v>
      </c>
      <c r="J67" s="2">
        <f>SUMIFS(Import!J$2:J$237,Import!$F$2:$F$237,$F67,Import!$G$2:$G$237,$G67)</f>
        <v>38.4</v>
      </c>
      <c r="K67" s="2">
        <f>SUMIFS(Import!K$2:K$237,Import!$F$2:$F$237,$F67,Import!$G$2:$G$237,$G67)</f>
        <v>308</v>
      </c>
      <c r="L67" s="2">
        <f>SUMIFS(Import!L$2:L$237,Import!$F$2:$F$237,$F67,Import!$G$2:$G$237,$G67)</f>
        <v>61.6</v>
      </c>
      <c r="M67" s="2">
        <f>SUMIFS(Import!M$2:M$237,Import!$F$2:$F$237,$F67,Import!$G$2:$G$237,$G67)</f>
        <v>0</v>
      </c>
      <c r="N67" s="2">
        <f>SUMIFS(Import!N$2:N$237,Import!$F$2:$F$237,$F67,Import!$G$2:$G$237,$G67)</f>
        <v>0</v>
      </c>
      <c r="O67" s="2">
        <f>SUMIFS(Import!O$2:O$237,Import!$F$2:$F$237,$F67,Import!$G$2:$G$237,$G67)</f>
        <v>0</v>
      </c>
      <c r="P67" s="2">
        <f>SUMIFS(Import!P$2:P$237,Import!$F$2:$F$237,$F67,Import!$G$2:$G$237,$G67)</f>
        <v>1</v>
      </c>
      <c r="Q67" s="2">
        <f>SUMIFS(Import!Q$2:Q$237,Import!$F$2:$F$237,$F67,Import!$G$2:$G$237,$G67)</f>
        <v>0.2</v>
      </c>
      <c r="R67" s="2">
        <f>SUMIFS(Import!R$2:R$237,Import!$F$2:$F$237,$F67,Import!$G$2:$G$237,$G67)</f>
        <v>0.32</v>
      </c>
      <c r="S67" s="2">
        <f>SUMIFS(Import!S$2:S$237,Import!$F$2:$F$237,$F67,Import!$G$2:$G$237,$G67)</f>
        <v>307</v>
      </c>
      <c r="T67" s="2">
        <f>SUMIFS(Import!T$2:T$237,Import!$F$2:$F$237,$F67,Import!$G$2:$G$237,$G67)</f>
        <v>61.4</v>
      </c>
      <c r="U67" s="2">
        <f>SUMIFS(Import!U$2:U$237,Import!$F$2:$F$237,$F67,Import!$G$2:$G$237,$G67)</f>
        <v>99.68</v>
      </c>
      <c r="V67" s="2">
        <f>SUMIFS(Import!V$2:V$237,Import!$F$2:$F$237,$F67,Import!$G$2:$G$237,$G67)</f>
        <v>1</v>
      </c>
      <c r="W67" s="2" t="str">
        <f t="shared" si="33"/>
        <v>M</v>
      </c>
      <c r="X67" s="2" t="str">
        <f t="shared" si="33"/>
        <v>HOWELL</v>
      </c>
      <c r="Y67" s="2" t="str">
        <f t="shared" si="33"/>
        <v>Patrick</v>
      </c>
      <c r="Z67" s="2">
        <f>SUMIFS(Import!Z$2:Z$237,Import!$F$2:$F$237,$F67,Import!$G$2:$G$237,$G67)</f>
        <v>171</v>
      </c>
      <c r="AA67" s="2">
        <f>SUMIFS(Import!AA$2:AA$237,Import!$F$2:$F$237,$F67,Import!$G$2:$G$237,$G67)</f>
        <v>34.200000000000003</v>
      </c>
      <c r="AB67" s="2">
        <f>SUMIFS(Import!AB$2:AB$237,Import!$F$2:$F$237,$F67,Import!$G$2:$G$237,$G67)</f>
        <v>55.7</v>
      </c>
      <c r="AC67" s="2">
        <f>SUMIFS(Import!AC$2:AC$237,Import!$F$2:$F$237,$F67,Import!$G$2:$G$237,$G67)</f>
        <v>2</v>
      </c>
      <c r="AD67" s="2" t="str">
        <f t="shared" si="34"/>
        <v>F</v>
      </c>
      <c r="AE67" s="2" t="str">
        <f t="shared" si="34"/>
        <v>MARA</v>
      </c>
      <c r="AF67" s="2" t="str">
        <f t="shared" si="34"/>
        <v>Astride</v>
      </c>
      <c r="AG67" s="2">
        <f>SUMIFS(Import!AG$2:AG$237,Import!$F$2:$F$237,$F67,Import!$G$2:$G$237,$G67)</f>
        <v>1</v>
      </c>
      <c r="AH67" s="2">
        <f>SUMIFS(Import!AH$2:AH$237,Import!$F$2:$F$237,$F67,Import!$G$2:$G$237,$G67)</f>
        <v>0.2</v>
      </c>
      <c r="AI67" s="2">
        <f>SUMIFS(Import!AI$2:AI$237,Import!$F$2:$F$237,$F67,Import!$G$2:$G$237,$G67)</f>
        <v>0.33</v>
      </c>
      <c r="AJ67" s="2">
        <f>SUMIFS(Import!AJ$2:AJ$237,Import!$F$2:$F$237,$F67,Import!$G$2:$G$237,$G67)</f>
        <v>3</v>
      </c>
      <c r="AK67" s="2" t="str">
        <f t="shared" si="35"/>
        <v>M</v>
      </c>
      <c r="AL67" s="2" t="str">
        <f t="shared" si="35"/>
        <v>LANTEIRES</v>
      </c>
      <c r="AM67" s="2" t="str">
        <f t="shared" si="35"/>
        <v>Teiva</v>
      </c>
      <c r="AN67" s="2">
        <f>SUMIFS(Import!AN$2:AN$237,Import!$F$2:$F$237,$F67,Import!$G$2:$G$237,$G67)</f>
        <v>0</v>
      </c>
      <c r="AO67" s="2">
        <f>SUMIFS(Import!AO$2:AO$237,Import!$F$2:$F$237,$F67,Import!$G$2:$G$237,$G67)</f>
        <v>0</v>
      </c>
      <c r="AP67" s="2">
        <f>SUMIFS(Import!AP$2:AP$237,Import!$F$2:$F$237,$F67,Import!$G$2:$G$237,$G67)</f>
        <v>0</v>
      </c>
      <c r="AQ67" s="2">
        <f>SUMIFS(Import!AQ$2:AQ$237,Import!$F$2:$F$237,$F67,Import!$G$2:$G$237,$G67)</f>
        <v>4</v>
      </c>
      <c r="AR67" s="2" t="str">
        <f t="shared" si="36"/>
        <v>F</v>
      </c>
      <c r="AS67" s="2" t="str">
        <f t="shared" si="36"/>
        <v>ATGER</v>
      </c>
      <c r="AT67" s="2" t="str">
        <f t="shared" si="36"/>
        <v>Corinne</v>
      </c>
      <c r="AU67" s="2">
        <f>SUMIFS(Import!AU$2:AU$237,Import!$F$2:$F$237,$F67,Import!$G$2:$G$237,$G67)</f>
        <v>3</v>
      </c>
      <c r="AV67" s="2">
        <f>SUMIFS(Import!AV$2:AV$237,Import!$F$2:$F$237,$F67,Import!$G$2:$G$237,$G67)</f>
        <v>0.6</v>
      </c>
      <c r="AW67" s="2">
        <f>SUMIFS(Import!AW$2:AW$237,Import!$F$2:$F$237,$F67,Import!$G$2:$G$237,$G67)</f>
        <v>0.98</v>
      </c>
      <c r="AX67" s="2">
        <f>SUMIFS(Import!AX$2:AX$237,Import!$F$2:$F$237,$F67,Import!$G$2:$G$237,$G67)</f>
        <v>5</v>
      </c>
      <c r="AY67" s="2" t="str">
        <f t="shared" si="37"/>
        <v>M</v>
      </c>
      <c r="AZ67" s="2" t="str">
        <f t="shared" si="37"/>
        <v>BROTHERSON</v>
      </c>
      <c r="BA67" s="2" t="str">
        <f t="shared" si="37"/>
        <v>Moetai, Charles</v>
      </c>
      <c r="BB67" s="2">
        <f>SUMIFS(Import!BB$2:BB$237,Import!$F$2:$F$237,$F67,Import!$G$2:$G$237,$G67)</f>
        <v>83</v>
      </c>
      <c r="BC67" s="2">
        <f>SUMIFS(Import!BC$2:BC$237,Import!$F$2:$F$237,$F67,Import!$G$2:$G$237,$G67)</f>
        <v>16.600000000000001</v>
      </c>
      <c r="BD67" s="2">
        <f>SUMIFS(Import!BD$2:BD$237,Import!$F$2:$F$237,$F67,Import!$G$2:$G$237,$G67)</f>
        <v>27.04</v>
      </c>
      <c r="BE67" s="2">
        <f>SUMIFS(Import!BE$2:BE$237,Import!$F$2:$F$237,$F67,Import!$G$2:$G$237,$G67)</f>
        <v>6</v>
      </c>
      <c r="BF67" s="2" t="str">
        <f t="shared" si="38"/>
        <v>M</v>
      </c>
      <c r="BG67" s="2" t="str">
        <f t="shared" si="38"/>
        <v>DUBOIS</v>
      </c>
      <c r="BH67" s="2" t="str">
        <f t="shared" si="38"/>
        <v>Vincent</v>
      </c>
      <c r="BI67" s="2">
        <f>SUMIFS(Import!BI$2:BI$237,Import!$F$2:$F$237,$F67,Import!$G$2:$G$237,$G67)</f>
        <v>29</v>
      </c>
      <c r="BJ67" s="2">
        <f>SUMIFS(Import!BJ$2:BJ$237,Import!$F$2:$F$237,$F67,Import!$G$2:$G$237,$G67)</f>
        <v>5.8</v>
      </c>
      <c r="BK67" s="2">
        <f>SUMIFS(Import!BK$2:BK$237,Import!$F$2:$F$237,$F67,Import!$G$2:$G$237,$G67)</f>
        <v>9.4499999999999993</v>
      </c>
      <c r="BL67" s="2">
        <f>SUMIFS(Import!BL$2:BL$237,Import!$F$2:$F$237,$F67,Import!$G$2:$G$237,$G67)</f>
        <v>7</v>
      </c>
      <c r="BM67" s="2" t="str">
        <f t="shared" si="39"/>
        <v>M</v>
      </c>
      <c r="BN67" s="2" t="str">
        <f t="shared" si="39"/>
        <v>ROI</v>
      </c>
      <c r="BO67" s="2" t="str">
        <f t="shared" si="39"/>
        <v>Albert</v>
      </c>
      <c r="BP67" s="2">
        <f>SUMIFS(Import!BP$2:BP$237,Import!$F$2:$F$237,$F67,Import!$G$2:$G$237,$G67)</f>
        <v>20</v>
      </c>
      <c r="BQ67" s="2">
        <f>SUMIFS(Import!BQ$2:BQ$237,Import!$F$2:$F$237,$F67,Import!$G$2:$G$237,$G67)</f>
        <v>4</v>
      </c>
      <c r="BR67" s="2">
        <f>SUMIFS(Import!BR$2:BR$237,Import!$F$2:$F$237,$F67,Import!$G$2:$G$237,$G67)</f>
        <v>6.51</v>
      </c>
      <c r="BS67" s="2">
        <f>SUMIFS(Import!BS$2:BS$237,Import!$F$2:$F$237,$F67,Import!$G$2:$G$237,$G67)</f>
        <v>8</v>
      </c>
      <c r="BT67" s="2" t="str">
        <f t="shared" si="40"/>
        <v>F</v>
      </c>
      <c r="BU67" s="2" t="str">
        <f t="shared" si="40"/>
        <v>TIXIER</v>
      </c>
      <c r="BV67" s="2" t="str">
        <f t="shared" si="40"/>
        <v>Dominique</v>
      </c>
      <c r="BW67" s="2">
        <f>SUMIFS(Import!BW$2:BW$237,Import!$F$2:$F$237,$F67,Import!$G$2:$G$237,$G67)</f>
        <v>0</v>
      </c>
      <c r="BX67" s="2">
        <f>SUMIFS(Import!BX$2:BX$237,Import!$F$2:$F$237,$F67,Import!$G$2:$G$237,$G67)</f>
        <v>0</v>
      </c>
      <c r="BY67" s="2">
        <f>SUMIFS(Import!BY$2:BY$237,Import!$F$2:$F$237,$F67,Import!$G$2:$G$237,$G67)</f>
        <v>0</v>
      </c>
      <c r="BZ67" s="2">
        <f>SUMIFS(Import!BZ$2:BZ$237,Import!$F$2:$F$237,$F67,Import!$G$2:$G$237,$G67)</f>
        <v>0</v>
      </c>
      <c r="CA67" s="2">
        <f t="shared" si="41"/>
        <v>0</v>
      </c>
      <c r="CB67" s="2">
        <f t="shared" si="41"/>
        <v>0</v>
      </c>
      <c r="CC67" s="2">
        <f t="shared" si="41"/>
        <v>0</v>
      </c>
      <c r="CD67" s="2">
        <f>SUMIFS(Import!CD$2:CD$237,Import!$F$2:$F$237,$F67,Import!$G$2:$G$237,$G67)</f>
        <v>0</v>
      </c>
      <c r="CE67" s="2">
        <f>SUMIFS(Import!CE$2:CE$237,Import!$F$2:$F$237,$F67,Import!$G$2:$G$237,$G67)</f>
        <v>0</v>
      </c>
      <c r="CF67" s="2">
        <f>SUMIFS(Import!CF$2:CF$237,Import!$F$2:$F$237,$F67,Import!$G$2:$G$237,$G67)</f>
        <v>0</v>
      </c>
      <c r="CG67" s="2">
        <f>SUMIFS(Import!CG$2:CG$237,Import!$F$2:$F$237,$F67,Import!$G$2:$G$237,$G67)</f>
        <v>0</v>
      </c>
      <c r="CH67" s="2">
        <f t="shared" si="42"/>
        <v>0</v>
      </c>
      <c r="CI67" s="2">
        <f t="shared" si="42"/>
        <v>0</v>
      </c>
      <c r="CJ67" s="2">
        <f t="shared" si="42"/>
        <v>0</v>
      </c>
      <c r="CK67" s="2">
        <f>SUMIFS(Import!CK$2:CK$237,Import!$F$2:$F$237,$F67,Import!$G$2:$G$237,$G67)</f>
        <v>0</v>
      </c>
      <c r="CL67" s="2">
        <f>SUMIFS(Import!CL$2:CL$237,Import!$F$2:$F$237,$F67,Import!$G$2:$G$237,$G67)</f>
        <v>0</v>
      </c>
      <c r="CM67" s="2">
        <f>SUMIFS(Import!CM$2:CM$237,Import!$F$2:$F$237,$F67,Import!$G$2:$G$237,$G67)</f>
        <v>0</v>
      </c>
      <c r="CN67" s="2">
        <f>SUMIFS(Import!CN$2:CN$237,Import!$F$2:$F$237,$F67,Import!$G$2:$G$237,$G67)</f>
        <v>0</v>
      </c>
      <c r="CO67" s="3">
        <f t="shared" si="43"/>
        <v>0</v>
      </c>
      <c r="CP67" s="3">
        <f t="shared" si="43"/>
        <v>0</v>
      </c>
      <c r="CQ67" s="3">
        <f t="shared" si="43"/>
        <v>0</v>
      </c>
      <c r="CR67" s="2">
        <f>SUMIFS(Import!CR$2:CR$237,Import!$F$2:$F$237,$F67,Import!$G$2:$G$237,$G67)</f>
        <v>0</v>
      </c>
      <c r="CS67" s="2">
        <f>SUMIFS(Import!CS$2:CS$237,Import!$F$2:$F$237,$F67,Import!$G$2:$G$237,$G67)</f>
        <v>0</v>
      </c>
      <c r="CT67" s="2">
        <f>SUMIFS(Import!CT$2:CT$237,Import!$F$2:$F$237,$F67,Import!$G$2:$G$237,$G67)</f>
        <v>0</v>
      </c>
    </row>
    <row r="68" spans="1:98">
      <c r="A68" s="2" t="s">
        <v>38</v>
      </c>
      <c r="B68" s="2" t="s">
        <v>39</v>
      </c>
      <c r="C68" s="2">
        <v>3</v>
      </c>
      <c r="D68" s="2" t="s">
        <v>44</v>
      </c>
      <c r="E68" s="2">
        <v>24</v>
      </c>
      <c r="F68" s="2" t="s">
        <v>56</v>
      </c>
      <c r="G68" s="2">
        <v>8</v>
      </c>
      <c r="H68" s="2">
        <f>IF(SUMIFS(Import!H$2:H$237,Import!$F$2:$F$237,$F68,Import!$G$2:$G$237,$G68)=0,Data_T1!$H68,SUMIFS(Import!H$2:H$237,Import!$F$2:$F$237,$F68,Import!$G$2:$G$237,$G68))</f>
        <v>349</v>
      </c>
      <c r="I68" s="2">
        <f>SUMIFS(Import!I$2:I$237,Import!$F$2:$F$237,$F68,Import!$G$2:$G$237,$G68)</f>
        <v>105</v>
      </c>
      <c r="J68" s="2">
        <f>SUMIFS(Import!J$2:J$237,Import!$F$2:$F$237,$F68,Import!$G$2:$G$237,$G68)</f>
        <v>30.09</v>
      </c>
      <c r="K68" s="2">
        <f>SUMIFS(Import!K$2:K$237,Import!$F$2:$F$237,$F68,Import!$G$2:$G$237,$G68)</f>
        <v>244</v>
      </c>
      <c r="L68" s="2">
        <f>SUMIFS(Import!L$2:L$237,Import!$F$2:$F$237,$F68,Import!$G$2:$G$237,$G68)</f>
        <v>69.91</v>
      </c>
      <c r="M68" s="2">
        <f>SUMIFS(Import!M$2:M$237,Import!$F$2:$F$237,$F68,Import!$G$2:$G$237,$G68)</f>
        <v>0</v>
      </c>
      <c r="N68" s="2">
        <f>SUMIFS(Import!N$2:N$237,Import!$F$2:$F$237,$F68,Import!$G$2:$G$237,$G68)</f>
        <v>0</v>
      </c>
      <c r="O68" s="2">
        <f>SUMIFS(Import!O$2:O$237,Import!$F$2:$F$237,$F68,Import!$G$2:$G$237,$G68)</f>
        <v>0</v>
      </c>
      <c r="P68" s="2">
        <f>SUMIFS(Import!P$2:P$237,Import!$F$2:$F$237,$F68,Import!$G$2:$G$237,$G68)</f>
        <v>3</v>
      </c>
      <c r="Q68" s="2">
        <f>SUMIFS(Import!Q$2:Q$237,Import!$F$2:$F$237,$F68,Import!$G$2:$G$237,$G68)</f>
        <v>0.86</v>
      </c>
      <c r="R68" s="2">
        <f>SUMIFS(Import!R$2:R$237,Import!$F$2:$F$237,$F68,Import!$G$2:$G$237,$G68)</f>
        <v>1.23</v>
      </c>
      <c r="S68" s="2">
        <f>SUMIFS(Import!S$2:S$237,Import!$F$2:$F$237,$F68,Import!$G$2:$G$237,$G68)</f>
        <v>241</v>
      </c>
      <c r="T68" s="2">
        <f>SUMIFS(Import!T$2:T$237,Import!$F$2:$F$237,$F68,Import!$G$2:$G$237,$G68)</f>
        <v>69.05</v>
      </c>
      <c r="U68" s="2">
        <f>SUMIFS(Import!U$2:U$237,Import!$F$2:$F$237,$F68,Import!$G$2:$G$237,$G68)</f>
        <v>98.77</v>
      </c>
      <c r="V68" s="2">
        <f>SUMIFS(Import!V$2:V$237,Import!$F$2:$F$237,$F68,Import!$G$2:$G$237,$G68)</f>
        <v>1</v>
      </c>
      <c r="W68" s="2" t="str">
        <f t="shared" si="33"/>
        <v>M</v>
      </c>
      <c r="X68" s="2" t="str">
        <f t="shared" si="33"/>
        <v>HOWELL</v>
      </c>
      <c r="Y68" s="2" t="str">
        <f t="shared" si="33"/>
        <v>Patrick</v>
      </c>
      <c r="Z68" s="2">
        <f>SUMIFS(Import!Z$2:Z$237,Import!$F$2:$F$237,$F68,Import!$G$2:$G$237,$G68)</f>
        <v>115</v>
      </c>
      <c r="AA68" s="2">
        <f>SUMIFS(Import!AA$2:AA$237,Import!$F$2:$F$237,$F68,Import!$G$2:$G$237,$G68)</f>
        <v>32.950000000000003</v>
      </c>
      <c r="AB68" s="2">
        <f>SUMIFS(Import!AB$2:AB$237,Import!$F$2:$F$237,$F68,Import!$G$2:$G$237,$G68)</f>
        <v>47.72</v>
      </c>
      <c r="AC68" s="2">
        <f>SUMIFS(Import!AC$2:AC$237,Import!$F$2:$F$237,$F68,Import!$G$2:$G$237,$G68)</f>
        <v>2</v>
      </c>
      <c r="AD68" s="2" t="str">
        <f t="shared" si="34"/>
        <v>F</v>
      </c>
      <c r="AE68" s="2" t="str">
        <f t="shared" si="34"/>
        <v>MARA</v>
      </c>
      <c r="AF68" s="2" t="str">
        <f t="shared" si="34"/>
        <v>Astride</v>
      </c>
      <c r="AG68" s="2">
        <f>SUMIFS(Import!AG$2:AG$237,Import!$F$2:$F$237,$F68,Import!$G$2:$G$237,$G68)</f>
        <v>0</v>
      </c>
      <c r="AH68" s="2">
        <f>SUMIFS(Import!AH$2:AH$237,Import!$F$2:$F$237,$F68,Import!$G$2:$G$237,$G68)</f>
        <v>0</v>
      </c>
      <c r="AI68" s="2">
        <f>SUMIFS(Import!AI$2:AI$237,Import!$F$2:$F$237,$F68,Import!$G$2:$G$237,$G68)</f>
        <v>0</v>
      </c>
      <c r="AJ68" s="2">
        <f>SUMIFS(Import!AJ$2:AJ$237,Import!$F$2:$F$237,$F68,Import!$G$2:$G$237,$G68)</f>
        <v>3</v>
      </c>
      <c r="AK68" s="2" t="str">
        <f t="shared" si="35"/>
        <v>M</v>
      </c>
      <c r="AL68" s="2" t="str">
        <f t="shared" si="35"/>
        <v>LANTEIRES</v>
      </c>
      <c r="AM68" s="2" t="str">
        <f t="shared" si="35"/>
        <v>Teiva</v>
      </c>
      <c r="AN68" s="2">
        <f>SUMIFS(Import!AN$2:AN$237,Import!$F$2:$F$237,$F68,Import!$G$2:$G$237,$G68)</f>
        <v>0</v>
      </c>
      <c r="AO68" s="2">
        <f>SUMIFS(Import!AO$2:AO$237,Import!$F$2:$F$237,$F68,Import!$G$2:$G$237,$G68)</f>
        <v>0</v>
      </c>
      <c r="AP68" s="2">
        <f>SUMIFS(Import!AP$2:AP$237,Import!$F$2:$F$237,$F68,Import!$G$2:$G$237,$G68)</f>
        <v>0</v>
      </c>
      <c r="AQ68" s="2">
        <f>SUMIFS(Import!AQ$2:AQ$237,Import!$F$2:$F$237,$F68,Import!$G$2:$G$237,$G68)</f>
        <v>4</v>
      </c>
      <c r="AR68" s="2" t="str">
        <f t="shared" si="36"/>
        <v>F</v>
      </c>
      <c r="AS68" s="2" t="str">
        <f t="shared" si="36"/>
        <v>ATGER</v>
      </c>
      <c r="AT68" s="2" t="str">
        <f t="shared" si="36"/>
        <v>Corinne</v>
      </c>
      <c r="AU68" s="2">
        <f>SUMIFS(Import!AU$2:AU$237,Import!$F$2:$F$237,$F68,Import!$G$2:$G$237,$G68)</f>
        <v>0</v>
      </c>
      <c r="AV68" s="2">
        <f>SUMIFS(Import!AV$2:AV$237,Import!$F$2:$F$237,$F68,Import!$G$2:$G$237,$G68)</f>
        <v>0</v>
      </c>
      <c r="AW68" s="2">
        <f>SUMIFS(Import!AW$2:AW$237,Import!$F$2:$F$237,$F68,Import!$G$2:$G$237,$G68)</f>
        <v>0</v>
      </c>
      <c r="AX68" s="2">
        <f>SUMIFS(Import!AX$2:AX$237,Import!$F$2:$F$237,$F68,Import!$G$2:$G$237,$G68)</f>
        <v>5</v>
      </c>
      <c r="AY68" s="2" t="str">
        <f t="shared" si="37"/>
        <v>M</v>
      </c>
      <c r="AZ68" s="2" t="str">
        <f t="shared" si="37"/>
        <v>BROTHERSON</v>
      </c>
      <c r="BA68" s="2" t="str">
        <f t="shared" si="37"/>
        <v>Moetai, Charles</v>
      </c>
      <c r="BB68" s="2">
        <f>SUMIFS(Import!BB$2:BB$237,Import!$F$2:$F$237,$F68,Import!$G$2:$G$237,$G68)</f>
        <v>30</v>
      </c>
      <c r="BC68" s="2">
        <f>SUMIFS(Import!BC$2:BC$237,Import!$F$2:$F$237,$F68,Import!$G$2:$G$237,$G68)</f>
        <v>8.6</v>
      </c>
      <c r="BD68" s="2">
        <f>SUMIFS(Import!BD$2:BD$237,Import!$F$2:$F$237,$F68,Import!$G$2:$G$237,$G68)</f>
        <v>12.45</v>
      </c>
      <c r="BE68" s="2">
        <f>SUMIFS(Import!BE$2:BE$237,Import!$F$2:$F$237,$F68,Import!$G$2:$G$237,$G68)</f>
        <v>6</v>
      </c>
      <c r="BF68" s="2" t="str">
        <f t="shared" si="38"/>
        <v>M</v>
      </c>
      <c r="BG68" s="2" t="str">
        <f t="shared" si="38"/>
        <v>DUBOIS</v>
      </c>
      <c r="BH68" s="2" t="str">
        <f t="shared" si="38"/>
        <v>Vincent</v>
      </c>
      <c r="BI68" s="2">
        <f>SUMIFS(Import!BI$2:BI$237,Import!$F$2:$F$237,$F68,Import!$G$2:$G$237,$G68)</f>
        <v>72</v>
      </c>
      <c r="BJ68" s="2">
        <f>SUMIFS(Import!BJ$2:BJ$237,Import!$F$2:$F$237,$F68,Import!$G$2:$G$237,$G68)</f>
        <v>20.63</v>
      </c>
      <c r="BK68" s="2">
        <f>SUMIFS(Import!BK$2:BK$237,Import!$F$2:$F$237,$F68,Import!$G$2:$G$237,$G68)</f>
        <v>29.88</v>
      </c>
      <c r="BL68" s="2">
        <f>SUMIFS(Import!BL$2:BL$237,Import!$F$2:$F$237,$F68,Import!$G$2:$G$237,$G68)</f>
        <v>7</v>
      </c>
      <c r="BM68" s="2" t="str">
        <f t="shared" si="39"/>
        <v>M</v>
      </c>
      <c r="BN68" s="2" t="str">
        <f t="shared" si="39"/>
        <v>ROI</v>
      </c>
      <c r="BO68" s="2" t="str">
        <f t="shared" si="39"/>
        <v>Albert</v>
      </c>
      <c r="BP68" s="2">
        <f>SUMIFS(Import!BP$2:BP$237,Import!$F$2:$F$237,$F68,Import!$G$2:$G$237,$G68)</f>
        <v>24</v>
      </c>
      <c r="BQ68" s="2">
        <f>SUMIFS(Import!BQ$2:BQ$237,Import!$F$2:$F$237,$F68,Import!$G$2:$G$237,$G68)</f>
        <v>6.88</v>
      </c>
      <c r="BR68" s="2">
        <f>SUMIFS(Import!BR$2:BR$237,Import!$F$2:$F$237,$F68,Import!$G$2:$G$237,$G68)</f>
        <v>9.9600000000000009</v>
      </c>
      <c r="BS68" s="2">
        <f>SUMIFS(Import!BS$2:BS$237,Import!$F$2:$F$237,$F68,Import!$G$2:$G$237,$G68)</f>
        <v>8</v>
      </c>
      <c r="BT68" s="2" t="str">
        <f t="shared" si="40"/>
        <v>F</v>
      </c>
      <c r="BU68" s="2" t="str">
        <f t="shared" si="40"/>
        <v>TIXIER</v>
      </c>
      <c r="BV68" s="2" t="str">
        <f t="shared" si="40"/>
        <v>Dominique</v>
      </c>
      <c r="BW68" s="2">
        <f>SUMIFS(Import!BW$2:BW$237,Import!$F$2:$F$237,$F68,Import!$G$2:$G$237,$G68)</f>
        <v>0</v>
      </c>
      <c r="BX68" s="2">
        <f>SUMIFS(Import!BX$2:BX$237,Import!$F$2:$F$237,$F68,Import!$G$2:$G$237,$G68)</f>
        <v>0</v>
      </c>
      <c r="BY68" s="2">
        <f>SUMIFS(Import!BY$2:BY$237,Import!$F$2:$F$237,$F68,Import!$G$2:$G$237,$G68)</f>
        <v>0</v>
      </c>
      <c r="BZ68" s="2">
        <f>SUMIFS(Import!BZ$2:BZ$237,Import!$F$2:$F$237,$F68,Import!$G$2:$G$237,$G68)</f>
        <v>0</v>
      </c>
      <c r="CA68" s="2">
        <f t="shared" si="41"/>
        <v>0</v>
      </c>
      <c r="CB68" s="2">
        <f t="shared" si="41"/>
        <v>0</v>
      </c>
      <c r="CC68" s="2">
        <f t="shared" si="41"/>
        <v>0</v>
      </c>
      <c r="CD68" s="2">
        <f>SUMIFS(Import!CD$2:CD$237,Import!$F$2:$F$237,$F68,Import!$G$2:$G$237,$G68)</f>
        <v>0</v>
      </c>
      <c r="CE68" s="2">
        <f>SUMIFS(Import!CE$2:CE$237,Import!$F$2:$F$237,$F68,Import!$G$2:$G$237,$G68)</f>
        <v>0</v>
      </c>
      <c r="CF68" s="2">
        <f>SUMIFS(Import!CF$2:CF$237,Import!$F$2:$F$237,$F68,Import!$G$2:$G$237,$G68)</f>
        <v>0</v>
      </c>
      <c r="CG68" s="2">
        <f>SUMIFS(Import!CG$2:CG$237,Import!$F$2:$F$237,$F68,Import!$G$2:$G$237,$G68)</f>
        <v>0</v>
      </c>
      <c r="CH68" s="2">
        <f t="shared" si="42"/>
        <v>0</v>
      </c>
      <c r="CI68" s="2">
        <f t="shared" si="42"/>
        <v>0</v>
      </c>
      <c r="CJ68" s="2">
        <f t="shared" si="42"/>
        <v>0</v>
      </c>
      <c r="CK68" s="2">
        <f>SUMIFS(Import!CK$2:CK$237,Import!$F$2:$F$237,$F68,Import!$G$2:$G$237,$G68)</f>
        <v>0</v>
      </c>
      <c r="CL68" s="2">
        <f>SUMIFS(Import!CL$2:CL$237,Import!$F$2:$F$237,$F68,Import!$G$2:$G$237,$G68)</f>
        <v>0</v>
      </c>
      <c r="CM68" s="2">
        <f>SUMIFS(Import!CM$2:CM$237,Import!$F$2:$F$237,$F68,Import!$G$2:$G$237,$G68)</f>
        <v>0</v>
      </c>
      <c r="CN68" s="2">
        <f>SUMIFS(Import!CN$2:CN$237,Import!$F$2:$F$237,$F68,Import!$G$2:$G$237,$G68)</f>
        <v>0</v>
      </c>
      <c r="CO68" s="3">
        <f t="shared" si="43"/>
        <v>0</v>
      </c>
      <c r="CP68" s="3">
        <f t="shared" si="43"/>
        <v>0</v>
      </c>
      <c r="CQ68" s="3">
        <f t="shared" si="43"/>
        <v>0</v>
      </c>
      <c r="CR68" s="2">
        <f>SUMIFS(Import!CR$2:CR$237,Import!$F$2:$F$237,$F68,Import!$G$2:$G$237,$G68)</f>
        <v>0</v>
      </c>
      <c r="CS68" s="2">
        <f>SUMIFS(Import!CS$2:CS$237,Import!$F$2:$F$237,$F68,Import!$G$2:$G$237,$G68)</f>
        <v>0</v>
      </c>
      <c r="CT68" s="2">
        <f>SUMIFS(Import!CT$2:CT$237,Import!$F$2:$F$237,$F68,Import!$G$2:$G$237,$G68)</f>
        <v>0</v>
      </c>
    </row>
    <row r="69" spans="1:98">
      <c r="A69" s="2" t="s">
        <v>38</v>
      </c>
      <c r="B69" s="2" t="s">
        <v>39</v>
      </c>
      <c r="C69" s="2">
        <v>2</v>
      </c>
      <c r="D69" s="2" t="s">
        <v>53</v>
      </c>
      <c r="E69" s="2">
        <v>25</v>
      </c>
      <c r="F69" s="2" t="s">
        <v>57</v>
      </c>
      <c r="G69" s="2">
        <v>1</v>
      </c>
      <c r="H69" s="2">
        <f>IF(SUMIFS(Import!H$2:H$237,Import!$F$2:$F$237,$F69,Import!$G$2:$G$237,$G69)=0,Data_T1!$H69,SUMIFS(Import!H$2:H$237,Import!$F$2:$F$237,$F69,Import!$G$2:$G$237,$G69))</f>
        <v>809</v>
      </c>
      <c r="I69" s="2">
        <f>SUMIFS(Import!I$2:I$237,Import!$F$2:$F$237,$F69,Import!$G$2:$G$237,$G69)</f>
        <v>539</v>
      </c>
      <c r="J69" s="2">
        <f>SUMIFS(Import!J$2:J$237,Import!$F$2:$F$237,$F69,Import!$G$2:$G$237,$G69)</f>
        <v>66.63</v>
      </c>
      <c r="K69" s="2">
        <f>SUMIFS(Import!K$2:K$237,Import!$F$2:$F$237,$F69,Import!$G$2:$G$237,$G69)</f>
        <v>270</v>
      </c>
      <c r="L69" s="2">
        <f>SUMIFS(Import!L$2:L$237,Import!$F$2:$F$237,$F69,Import!$G$2:$G$237,$G69)</f>
        <v>33.369999999999997</v>
      </c>
      <c r="M69" s="2">
        <f>SUMIFS(Import!M$2:M$237,Import!$F$2:$F$237,$F69,Import!$G$2:$G$237,$G69)</f>
        <v>7</v>
      </c>
      <c r="N69" s="2">
        <f>SUMIFS(Import!N$2:N$237,Import!$F$2:$F$237,$F69,Import!$G$2:$G$237,$G69)</f>
        <v>0.87</v>
      </c>
      <c r="O69" s="2">
        <f>SUMIFS(Import!O$2:O$237,Import!$F$2:$F$237,$F69,Import!$G$2:$G$237,$G69)</f>
        <v>2.59</v>
      </c>
      <c r="P69" s="2">
        <f>SUMIFS(Import!P$2:P$237,Import!$F$2:$F$237,$F69,Import!$G$2:$G$237,$G69)</f>
        <v>4</v>
      </c>
      <c r="Q69" s="2">
        <f>SUMIFS(Import!Q$2:Q$237,Import!$F$2:$F$237,$F69,Import!$G$2:$G$237,$G69)</f>
        <v>0.49</v>
      </c>
      <c r="R69" s="2">
        <f>SUMIFS(Import!R$2:R$237,Import!$F$2:$F$237,$F69,Import!$G$2:$G$237,$G69)</f>
        <v>1.48</v>
      </c>
      <c r="S69" s="2">
        <f>SUMIFS(Import!S$2:S$237,Import!$F$2:$F$237,$F69,Import!$G$2:$G$237,$G69)</f>
        <v>259</v>
      </c>
      <c r="T69" s="2">
        <f>SUMIFS(Import!T$2:T$237,Import!$F$2:$F$237,$F69,Import!$G$2:$G$237,$G69)</f>
        <v>32.01</v>
      </c>
      <c r="U69" s="2">
        <f>SUMIFS(Import!U$2:U$237,Import!$F$2:$F$237,$F69,Import!$G$2:$G$237,$G69)</f>
        <v>95.93</v>
      </c>
      <c r="V69" s="2">
        <f>SUMIFS(Import!V$2:V$237,Import!$F$2:$F$237,$F69,Import!$G$2:$G$237,$G69)</f>
        <v>1</v>
      </c>
      <c r="W69" s="2" t="str">
        <f t="shared" si="33"/>
        <v>F</v>
      </c>
      <c r="X69" s="2" t="str">
        <f t="shared" si="33"/>
        <v>IRITI</v>
      </c>
      <c r="Y69" s="2" t="str">
        <f t="shared" si="33"/>
        <v>Teura</v>
      </c>
      <c r="Z69" s="2">
        <f>SUMIFS(Import!Z$2:Z$237,Import!$F$2:$F$237,$F69,Import!$G$2:$G$237,$G69)</f>
        <v>43</v>
      </c>
      <c r="AA69" s="2">
        <f>SUMIFS(Import!AA$2:AA$237,Import!$F$2:$F$237,$F69,Import!$G$2:$G$237,$G69)</f>
        <v>5.32</v>
      </c>
      <c r="AB69" s="2">
        <f>SUMIFS(Import!AB$2:AB$237,Import!$F$2:$F$237,$F69,Import!$G$2:$G$237,$G69)</f>
        <v>16.600000000000001</v>
      </c>
      <c r="AC69" s="2">
        <f>SUMIFS(Import!AC$2:AC$237,Import!$F$2:$F$237,$F69,Import!$G$2:$G$237,$G69)</f>
        <v>2</v>
      </c>
      <c r="AD69" s="2" t="str">
        <f t="shared" si="34"/>
        <v>F</v>
      </c>
      <c r="AE69" s="2" t="str">
        <f t="shared" si="34"/>
        <v>GRANDIN</v>
      </c>
      <c r="AF69" s="2" t="str">
        <f t="shared" si="34"/>
        <v>Maire</v>
      </c>
      <c r="AG69" s="2">
        <f>SUMIFS(Import!AG$2:AG$237,Import!$F$2:$F$237,$F69,Import!$G$2:$G$237,$G69)</f>
        <v>6</v>
      </c>
      <c r="AH69" s="2">
        <f>SUMIFS(Import!AH$2:AH$237,Import!$F$2:$F$237,$F69,Import!$G$2:$G$237,$G69)</f>
        <v>0.74</v>
      </c>
      <c r="AI69" s="2">
        <f>SUMIFS(Import!AI$2:AI$237,Import!$F$2:$F$237,$F69,Import!$G$2:$G$237,$G69)</f>
        <v>2.3199999999999998</v>
      </c>
      <c r="AJ69" s="2">
        <f>SUMIFS(Import!AJ$2:AJ$237,Import!$F$2:$F$237,$F69,Import!$G$2:$G$237,$G69)</f>
        <v>3</v>
      </c>
      <c r="AK69" s="2" t="str">
        <f t="shared" si="35"/>
        <v>F</v>
      </c>
      <c r="AL69" s="2" t="str">
        <f t="shared" si="35"/>
        <v>SANQUER</v>
      </c>
      <c r="AM69" s="2" t="str">
        <f t="shared" si="35"/>
        <v>Nicole</v>
      </c>
      <c r="AN69" s="2">
        <f>SUMIFS(Import!AN$2:AN$237,Import!$F$2:$F$237,$F69,Import!$G$2:$G$237,$G69)</f>
        <v>147</v>
      </c>
      <c r="AO69" s="2">
        <f>SUMIFS(Import!AO$2:AO$237,Import!$F$2:$F$237,$F69,Import!$G$2:$G$237,$G69)</f>
        <v>18.170000000000002</v>
      </c>
      <c r="AP69" s="2">
        <f>SUMIFS(Import!AP$2:AP$237,Import!$F$2:$F$237,$F69,Import!$G$2:$G$237,$G69)</f>
        <v>56.76</v>
      </c>
      <c r="AQ69" s="2">
        <f>SUMIFS(Import!AQ$2:AQ$237,Import!$F$2:$F$237,$F69,Import!$G$2:$G$237,$G69)</f>
        <v>4</v>
      </c>
      <c r="AR69" s="2" t="str">
        <f t="shared" si="36"/>
        <v>F</v>
      </c>
      <c r="AS69" s="2" t="str">
        <f t="shared" si="36"/>
        <v>EBB ÉPSE CROSS</v>
      </c>
      <c r="AT69" s="2" t="str">
        <f t="shared" si="36"/>
        <v>Valentina, Hina Dite Tina</v>
      </c>
      <c r="AU69" s="2">
        <f>SUMIFS(Import!AU$2:AU$237,Import!$F$2:$F$237,$F69,Import!$G$2:$G$237,$G69)</f>
        <v>36</v>
      </c>
      <c r="AV69" s="2">
        <f>SUMIFS(Import!AV$2:AV$237,Import!$F$2:$F$237,$F69,Import!$G$2:$G$237,$G69)</f>
        <v>4.45</v>
      </c>
      <c r="AW69" s="2">
        <f>SUMIFS(Import!AW$2:AW$237,Import!$F$2:$F$237,$F69,Import!$G$2:$G$237,$G69)</f>
        <v>13.9</v>
      </c>
      <c r="AX69" s="2">
        <f>SUMIFS(Import!AX$2:AX$237,Import!$F$2:$F$237,$F69,Import!$G$2:$G$237,$G69)</f>
        <v>5</v>
      </c>
      <c r="AY69" s="2" t="str">
        <f t="shared" si="37"/>
        <v>F</v>
      </c>
      <c r="AZ69" s="2" t="str">
        <f t="shared" si="37"/>
        <v>DUBIEF</v>
      </c>
      <c r="BA69" s="2" t="str">
        <f t="shared" si="37"/>
        <v>Miri</v>
      </c>
      <c r="BB69" s="2">
        <f>SUMIFS(Import!BB$2:BB$237,Import!$F$2:$F$237,$F69,Import!$G$2:$G$237,$G69)</f>
        <v>6</v>
      </c>
      <c r="BC69" s="2">
        <f>SUMIFS(Import!BC$2:BC$237,Import!$F$2:$F$237,$F69,Import!$G$2:$G$237,$G69)</f>
        <v>0.74</v>
      </c>
      <c r="BD69" s="2">
        <f>SUMIFS(Import!BD$2:BD$237,Import!$F$2:$F$237,$F69,Import!$G$2:$G$237,$G69)</f>
        <v>2.3199999999999998</v>
      </c>
      <c r="BE69" s="2">
        <f>SUMIFS(Import!BE$2:BE$237,Import!$F$2:$F$237,$F69,Import!$G$2:$G$237,$G69)</f>
        <v>6</v>
      </c>
      <c r="BF69" s="2" t="str">
        <f t="shared" si="38"/>
        <v>M</v>
      </c>
      <c r="BG69" s="2" t="str">
        <f t="shared" si="38"/>
        <v>TEFAAROA</v>
      </c>
      <c r="BH69" s="2" t="str">
        <f t="shared" si="38"/>
        <v>Tom</v>
      </c>
      <c r="BI69" s="2">
        <f>SUMIFS(Import!BI$2:BI$237,Import!$F$2:$F$237,$F69,Import!$G$2:$G$237,$G69)</f>
        <v>0</v>
      </c>
      <c r="BJ69" s="2">
        <f>SUMIFS(Import!BJ$2:BJ$237,Import!$F$2:$F$237,$F69,Import!$G$2:$G$237,$G69)</f>
        <v>0</v>
      </c>
      <c r="BK69" s="2">
        <f>SUMIFS(Import!BK$2:BK$237,Import!$F$2:$F$237,$F69,Import!$G$2:$G$237,$G69)</f>
        <v>0</v>
      </c>
      <c r="BL69" s="2">
        <f>SUMIFS(Import!BL$2:BL$237,Import!$F$2:$F$237,$F69,Import!$G$2:$G$237,$G69)</f>
        <v>7</v>
      </c>
      <c r="BM69" s="2" t="str">
        <f t="shared" si="39"/>
        <v>M</v>
      </c>
      <c r="BN69" s="2" t="str">
        <f t="shared" si="39"/>
        <v>TAPUTU</v>
      </c>
      <c r="BO69" s="2" t="str">
        <f t="shared" si="39"/>
        <v>Faana</v>
      </c>
      <c r="BP69" s="2">
        <f>SUMIFS(Import!BP$2:BP$237,Import!$F$2:$F$237,$F69,Import!$G$2:$G$237,$G69)</f>
        <v>4</v>
      </c>
      <c r="BQ69" s="2">
        <f>SUMIFS(Import!BQ$2:BQ$237,Import!$F$2:$F$237,$F69,Import!$G$2:$G$237,$G69)</f>
        <v>0.49</v>
      </c>
      <c r="BR69" s="2">
        <f>SUMIFS(Import!BR$2:BR$237,Import!$F$2:$F$237,$F69,Import!$G$2:$G$237,$G69)</f>
        <v>1.54</v>
      </c>
      <c r="BS69" s="2">
        <f>SUMIFS(Import!BS$2:BS$237,Import!$F$2:$F$237,$F69,Import!$G$2:$G$237,$G69)</f>
        <v>8</v>
      </c>
      <c r="BT69" s="2" t="str">
        <f t="shared" si="40"/>
        <v>M</v>
      </c>
      <c r="BU69" s="2" t="str">
        <f t="shared" si="40"/>
        <v>SALMON</v>
      </c>
      <c r="BV69" s="2" t="str">
        <f t="shared" si="40"/>
        <v>Tati</v>
      </c>
      <c r="BW69" s="2">
        <f>SUMIFS(Import!BW$2:BW$237,Import!$F$2:$F$237,$F69,Import!$G$2:$G$237,$G69)</f>
        <v>2</v>
      </c>
      <c r="BX69" s="2">
        <f>SUMIFS(Import!BX$2:BX$237,Import!$F$2:$F$237,$F69,Import!$G$2:$G$237,$G69)</f>
        <v>0.25</v>
      </c>
      <c r="BY69" s="2">
        <f>SUMIFS(Import!BY$2:BY$237,Import!$F$2:$F$237,$F69,Import!$G$2:$G$237,$G69)</f>
        <v>0.77</v>
      </c>
      <c r="BZ69" s="2">
        <f>SUMIFS(Import!BZ$2:BZ$237,Import!$F$2:$F$237,$F69,Import!$G$2:$G$237,$G69)</f>
        <v>9</v>
      </c>
      <c r="CA69" s="2" t="str">
        <f t="shared" si="41"/>
        <v>F</v>
      </c>
      <c r="CB69" s="2" t="str">
        <f t="shared" si="41"/>
        <v>TERIITAHI</v>
      </c>
      <c r="CC69" s="2" t="str">
        <f t="shared" si="41"/>
        <v>Tepuaraurii</v>
      </c>
      <c r="CD69" s="2">
        <f>SUMIFS(Import!CD$2:CD$237,Import!$F$2:$F$237,$F69,Import!$G$2:$G$237,$G69)</f>
        <v>12</v>
      </c>
      <c r="CE69" s="2">
        <f>SUMIFS(Import!CE$2:CE$237,Import!$F$2:$F$237,$F69,Import!$G$2:$G$237,$G69)</f>
        <v>1.48</v>
      </c>
      <c r="CF69" s="2">
        <f>SUMIFS(Import!CF$2:CF$237,Import!$F$2:$F$237,$F69,Import!$G$2:$G$237,$G69)</f>
        <v>4.63</v>
      </c>
      <c r="CG69" s="2">
        <f>SUMIFS(Import!CG$2:CG$237,Import!$F$2:$F$237,$F69,Import!$G$2:$G$237,$G69)</f>
        <v>10</v>
      </c>
      <c r="CH69" s="2" t="str">
        <f t="shared" si="42"/>
        <v>M</v>
      </c>
      <c r="CI69" s="2" t="str">
        <f t="shared" si="42"/>
        <v>CONROY</v>
      </c>
      <c r="CJ69" s="2" t="str">
        <f t="shared" si="42"/>
        <v>Yves</v>
      </c>
      <c r="CK69" s="2">
        <f>SUMIFS(Import!CK$2:CK$237,Import!$F$2:$F$237,$F69,Import!$G$2:$G$237,$G69)</f>
        <v>2</v>
      </c>
      <c r="CL69" s="2">
        <f>SUMIFS(Import!CL$2:CL$237,Import!$F$2:$F$237,$F69,Import!$G$2:$G$237,$G69)</f>
        <v>0.25</v>
      </c>
      <c r="CM69" s="2">
        <f>SUMIFS(Import!CM$2:CM$237,Import!$F$2:$F$237,$F69,Import!$G$2:$G$237,$G69)</f>
        <v>0.77</v>
      </c>
      <c r="CN69" s="2">
        <f>SUMIFS(Import!CN$2:CN$237,Import!$F$2:$F$237,$F69,Import!$G$2:$G$237,$G69)</f>
        <v>11</v>
      </c>
      <c r="CO69" s="3" t="str">
        <f t="shared" si="43"/>
        <v>M</v>
      </c>
      <c r="CP69" s="3" t="str">
        <f t="shared" si="43"/>
        <v>PIQUE</v>
      </c>
      <c r="CQ69" s="3" t="str">
        <f t="shared" si="43"/>
        <v>Pascal</v>
      </c>
      <c r="CR69" s="2">
        <f>SUMIFS(Import!CR$2:CR$237,Import!$F$2:$F$237,$F69,Import!$G$2:$G$237,$G69)</f>
        <v>1</v>
      </c>
      <c r="CS69" s="2">
        <f>SUMIFS(Import!CS$2:CS$237,Import!$F$2:$F$237,$F69,Import!$G$2:$G$237,$G69)</f>
        <v>0.12</v>
      </c>
      <c r="CT69" s="2">
        <f>SUMIFS(Import!CT$2:CT$237,Import!$F$2:$F$237,$F69,Import!$G$2:$G$237,$G69)</f>
        <v>0.39</v>
      </c>
    </row>
    <row r="70" spans="1:98">
      <c r="A70" s="2" t="s">
        <v>38</v>
      </c>
      <c r="B70" s="2" t="s">
        <v>39</v>
      </c>
      <c r="C70" s="2">
        <v>2</v>
      </c>
      <c r="D70" s="2" t="s">
        <v>53</v>
      </c>
      <c r="E70" s="2">
        <v>25</v>
      </c>
      <c r="F70" s="2" t="s">
        <v>57</v>
      </c>
      <c r="G70" s="2">
        <v>2</v>
      </c>
      <c r="H70" s="2">
        <f>IF(SUMIFS(Import!H$2:H$237,Import!$F$2:$F$237,$F70,Import!$G$2:$G$237,$G70)=0,Data_T1!$H70,SUMIFS(Import!H$2:H$237,Import!$F$2:$F$237,$F70,Import!$G$2:$G$237,$G70))</f>
        <v>859</v>
      </c>
      <c r="I70" s="2">
        <f>SUMIFS(Import!I$2:I$237,Import!$F$2:$F$237,$F70,Import!$G$2:$G$237,$G70)</f>
        <v>529</v>
      </c>
      <c r="J70" s="2">
        <f>SUMIFS(Import!J$2:J$237,Import!$F$2:$F$237,$F70,Import!$G$2:$G$237,$G70)</f>
        <v>61.58</v>
      </c>
      <c r="K70" s="2">
        <f>SUMIFS(Import!K$2:K$237,Import!$F$2:$F$237,$F70,Import!$G$2:$G$237,$G70)</f>
        <v>330</v>
      </c>
      <c r="L70" s="2">
        <f>SUMIFS(Import!L$2:L$237,Import!$F$2:$F$237,$F70,Import!$G$2:$G$237,$G70)</f>
        <v>38.42</v>
      </c>
      <c r="M70" s="2">
        <f>SUMIFS(Import!M$2:M$237,Import!$F$2:$F$237,$F70,Import!$G$2:$G$237,$G70)</f>
        <v>5</v>
      </c>
      <c r="N70" s="2">
        <f>SUMIFS(Import!N$2:N$237,Import!$F$2:$F$237,$F70,Import!$G$2:$G$237,$G70)</f>
        <v>0.57999999999999996</v>
      </c>
      <c r="O70" s="2">
        <f>SUMIFS(Import!O$2:O$237,Import!$F$2:$F$237,$F70,Import!$G$2:$G$237,$G70)</f>
        <v>1.52</v>
      </c>
      <c r="P70" s="2">
        <f>SUMIFS(Import!P$2:P$237,Import!$F$2:$F$237,$F70,Import!$G$2:$G$237,$G70)</f>
        <v>2</v>
      </c>
      <c r="Q70" s="2">
        <f>SUMIFS(Import!Q$2:Q$237,Import!$F$2:$F$237,$F70,Import!$G$2:$G$237,$G70)</f>
        <v>0.23</v>
      </c>
      <c r="R70" s="2">
        <f>SUMIFS(Import!R$2:R$237,Import!$F$2:$F$237,$F70,Import!$G$2:$G$237,$G70)</f>
        <v>0.61</v>
      </c>
      <c r="S70" s="2">
        <f>SUMIFS(Import!S$2:S$237,Import!$F$2:$F$237,$F70,Import!$G$2:$G$237,$G70)</f>
        <v>323</v>
      </c>
      <c r="T70" s="2">
        <f>SUMIFS(Import!T$2:T$237,Import!$F$2:$F$237,$F70,Import!$G$2:$G$237,$G70)</f>
        <v>37.6</v>
      </c>
      <c r="U70" s="2">
        <f>SUMIFS(Import!U$2:U$237,Import!$F$2:$F$237,$F70,Import!$G$2:$G$237,$G70)</f>
        <v>97.88</v>
      </c>
      <c r="V70" s="2">
        <f>SUMIFS(Import!V$2:V$237,Import!$F$2:$F$237,$F70,Import!$G$2:$G$237,$G70)</f>
        <v>1</v>
      </c>
      <c r="W70" s="2" t="str">
        <f t="shared" si="33"/>
        <v>F</v>
      </c>
      <c r="X70" s="2" t="str">
        <f t="shared" si="33"/>
        <v>IRITI</v>
      </c>
      <c r="Y70" s="2" t="str">
        <f t="shared" si="33"/>
        <v>Teura</v>
      </c>
      <c r="Z70" s="2">
        <f>SUMIFS(Import!Z$2:Z$237,Import!$F$2:$F$237,$F70,Import!$G$2:$G$237,$G70)</f>
        <v>48</v>
      </c>
      <c r="AA70" s="2">
        <f>SUMIFS(Import!AA$2:AA$237,Import!$F$2:$F$237,$F70,Import!$G$2:$G$237,$G70)</f>
        <v>5.59</v>
      </c>
      <c r="AB70" s="2">
        <f>SUMIFS(Import!AB$2:AB$237,Import!$F$2:$F$237,$F70,Import!$G$2:$G$237,$G70)</f>
        <v>14.86</v>
      </c>
      <c r="AC70" s="2">
        <f>SUMIFS(Import!AC$2:AC$237,Import!$F$2:$F$237,$F70,Import!$G$2:$G$237,$G70)</f>
        <v>2</v>
      </c>
      <c r="AD70" s="2" t="str">
        <f t="shared" si="34"/>
        <v>F</v>
      </c>
      <c r="AE70" s="2" t="str">
        <f t="shared" si="34"/>
        <v>GRANDIN</v>
      </c>
      <c r="AF70" s="2" t="str">
        <f t="shared" si="34"/>
        <v>Maire</v>
      </c>
      <c r="AG70" s="2">
        <f>SUMIFS(Import!AG$2:AG$237,Import!$F$2:$F$237,$F70,Import!$G$2:$G$237,$G70)</f>
        <v>8</v>
      </c>
      <c r="AH70" s="2">
        <f>SUMIFS(Import!AH$2:AH$237,Import!$F$2:$F$237,$F70,Import!$G$2:$G$237,$G70)</f>
        <v>0.93</v>
      </c>
      <c r="AI70" s="2">
        <f>SUMIFS(Import!AI$2:AI$237,Import!$F$2:$F$237,$F70,Import!$G$2:$G$237,$G70)</f>
        <v>2.48</v>
      </c>
      <c r="AJ70" s="2">
        <f>SUMIFS(Import!AJ$2:AJ$237,Import!$F$2:$F$237,$F70,Import!$G$2:$G$237,$G70)</f>
        <v>3</v>
      </c>
      <c r="AK70" s="2" t="str">
        <f t="shared" si="35"/>
        <v>F</v>
      </c>
      <c r="AL70" s="2" t="str">
        <f t="shared" si="35"/>
        <v>SANQUER</v>
      </c>
      <c r="AM70" s="2" t="str">
        <f t="shared" si="35"/>
        <v>Nicole</v>
      </c>
      <c r="AN70" s="2">
        <f>SUMIFS(Import!AN$2:AN$237,Import!$F$2:$F$237,$F70,Import!$G$2:$G$237,$G70)</f>
        <v>202</v>
      </c>
      <c r="AO70" s="2">
        <f>SUMIFS(Import!AO$2:AO$237,Import!$F$2:$F$237,$F70,Import!$G$2:$G$237,$G70)</f>
        <v>23.52</v>
      </c>
      <c r="AP70" s="2">
        <f>SUMIFS(Import!AP$2:AP$237,Import!$F$2:$F$237,$F70,Import!$G$2:$G$237,$G70)</f>
        <v>62.54</v>
      </c>
      <c r="AQ70" s="2">
        <f>SUMIFS(Import!AQ$2:AQ$237,Import!$F$2:$F$237,$F70,Import!$G$2:$G$237,$G70)</f>
        <v>4</v>
      </c>
      <c r="AR70" s="2" t="str">
        <f t="shared" si="36"/>
        <v>F</v>
      </c>
      <c r="AS70" s="2" t="str">
        <f t="shared" si="36"/>
        <v>EBB ÉPSE CROSS</v>
      </c>
      <c r="AT70" s="2" t="str">
        <f t="shared" si="36"/>
        <v>Valentina, Hina Dite Tina</v>
      </c>
      <c r="AU70" s="2">
        <f>SUMIFS(Import!AU$2:AU$237,Import!$F$2:$F$237,$F70,Import!$G$2:$G$237,$G70)</f>
        <v>39</v>
      </c>
      <c r="AV70" s="2">
        <f>SUMIFS(Import!AV$2:AV$237,Import!$F$2:$F$237,$F70,Import!$G$2:$G$237,$G70)</f>
        <v>4.54</v>
      </c>
      <c r="AW70" s="2">
        <f>SUMIFS(Import!AW$2:AW$237,Import!$F$2:$F$237,$F70,Import!$G$2:$G$237,$G70)</f>
        <v>12.07</v>
      </c>
      <c r="AX70" s="2">
        <f>SUMIFS(Import!AX$2:AX$237,Import!$F$2:$F$237,$F70,Import!$G$2:$G$237,$G70)</f>
        <v>5</v>
      </c>
      <c r="AY70" s="2" t="str">
        <f t="shared" si="37"/>
        <v>F</v>
      </c>
      <c r="AZ70" s="2" t="str">
        <f t="shared" si="37"/>
        <v>DUBIEF</v>
      </c>
      <c r="BA70" s="2" t="str">
        <f t="shared" si="37"/>
        <v>Miri</v>
      </c>
      <c r="BB70" s="2">
        <f>SUMIFS(Import!BB$2:BB$237,Import!$F$2:$F$237,$F70,Import!$G$2:$G$237,$G70)</f>
        <v>4</v>
      </c>
      <c r="BC70" s="2">
        <f>SUMIFS(Import!BC$2:BC$237,Import!$F$2:$F$237,$F70,Import!$G$2:$G$237,$G70)</f>
        <v>0.47</v>
      </c>
      <c r="BD70" s="2">
        <f>SUMIFS(Import!BD$2:BD$237,Import!$F$2:$F$237,$F70,Import!$G$2:$G$237,$G70)</f>
        <v>1.24</v>
      </c>
      <c r="BE70" s="2">
        <f>SUMIFS(Import!BE$2:BE$237,Import!$F$2:$F$237,$F70,Import!$G$2:$G$237,$G70)</f>
        <v>6</v>
      </c>
      <c r="BF70" s="2" t="str">
        <f t="shared" si="38"/>
        <v>M</v>
      </c>
      <c r="BG70" s="2" t="str">
        <f t="shared" si="38"/>
        <v>TEFAAROA</v>
      </c>
      <c r="BH70" s="2" t="str">
        <f t="shared" si="38"/>
        <v>Tom</v>
      </c>
      <c r="BI70" s="2">
        <f>SUMIFS(Import!BI$2:BI$237,Import!$F$2:$F$237,$F70,Import!$G$2:$G$237,$G70)</f>
        <v>0</v>
      </c>
      <c r="BJ70" s="2">
        <f>SUMIFS(Import!BJ$2:BJ$237,Import!$F$2:$F$237,$F70,Import!$G$2:$G$237,$G70)</f>
        <v>0</v>
      </c>
      <c r="BK70" s="2">
        <f>SUMIFS(Import!BK$2:BK$237,Import!$F$2:$F$237,$F70,Import!$G$2:$G$237,$G70)</f>
        <v>0</v>
      </c>
      <c r="BL70" s="2">
        <f>SUMIFS(Import!BL$2:BL$237,Import!$F$2:$F$237,$F70,Import!$G$2:$G$237,$G70)</f>
        <v>7</v>
      </c>
      <c r="BM70" s="2" t="str">
        <f t="shared" si="39"/>
        <v>M</v>
      </c>
      <c r="BN70" s="2" t="str">
        <f t="shared" si="39"/>
        <v>TAPUTU</v>
      </c>
      <c r="BO70" s="2" t="str">
        <f t="shared" si="39"/>
        <v>Faana</v>
      </c>
      <c r="BP70" s="2">
        <f>SUMIFS(Import!BP$2:BP$237,Import!$F$2:$F$237,$F70,Import!$G$2:$G$237,$G70)</f>
        <v>6</v>
      </c>
      <c r="BQ70" s="2">
        <f>SUMIFS(Import!BQ$2:BQ$237,Import!$F$2:$F$237,$F70,Import!$G$2:$G$237,$G70)</f>
        <v>0.7</v>
      </c>
      <c r="BR70" s="2">
        <f>SUMIFS(Import!BR$2:BR$237,Import!$F$2:$F$237,$F70,Import!$G$2:$G$237,$G70)</f>
        <v>1.86</v>
      </c>
      <c r="BS70" s="2">
        <f>SUMIFS(Import!BS$2:BS$237,Import!$F$2:$F$237,$F70,Import!$G$2:$G$237,$G70)</f>
        <v>8</v>
      </c>
      <c r="BT70" s="2" t="str">
        <f t="shared" si="40"/>
        <v>M</v>
      </c>
      <c r="BU70" s="2" t="str">
        <f t="shared" si="40"/>
        <v>SALMON</v>
      </c>
      <c r="BV70" s="2" t="str">
        <f t="shared" si="40"/>
        <v>Tati</v>
      </c>
      <c r="BW70" s="2">
        <f>SUMIFS(Import!BW$2:BW$237,Import!$F$2:$F$237,$F70,Import!$G$2:$G$237,$G70)</f>
        <v>2</v>
      </c>
      <c r="BX70" s="2">
        <f>SUMIFS(Import!BX$2:BX$237,Import!$F$2:$F$237,$F70,Import!$G$2:$G$237,$G70)</f>
        <v>0.23</v>
      </c>
      <c r="BY70" s="2">
        <f>SUMIFS(Import!BY$2:BY$237,Import!$F$2:$F$237,$F70,Import!$G$2:$G$237,$G70)</f>
        <v>0.62</v>
      </c>
      <c r="BZ70" s="2">
        <f>SUMIFS(Import!BZ$2:BZ$237,Import!$F$2:$F$237,$F70,Import!$G$2:$G$237,$G70)</f>
        <v>9</v>
      </c>
      <c r="CA70" s="2" t="str">
        <f t="shared" si="41"/>
        <v>F</v>
      </c>
      <c r="CB70" s="2" t="str">
        <f t="shared" si="41"/>
        <v>TERIITAHI</v>
      </c>
      <c r="CC70" s="2" t="str">
        <f t="shared" si="41"/>
        <v>Tepuaraurii</v>
      </c>
      <c r="CD70" s="2">
        <f>SUMIFS(Import!CD$2:CD$237,Import!$F$2:$F$237,$F70,Import!$G$2:$G$237,$G70)</f>
        <v>11</v>
      </c>
      <c r="CE70" s="2">
        <f>SUMIFS(Import!CE$2:CE$237,Import!$F$2:$F$237,$F70,Import!$G$2:$G$237,$G70)</f>
        <v>1.28</v>
      </c>
      <c r="CF70" s="2">
        <f>SUMIFS(Import!CF$2:CF$237,Import!$F$2:$F$237,$F70,Import!$G$2:$G$237,$G70)</f>
        <v>3.41</v>
      </c>
      <c r="CG70" s="2">
        <f>SUMIFS(Import!CG$2:CG$237,Import!$F$2:$F$237,$F70,Import!$G$2:$G$237,$G70)</f>
        <v>10</v>
      </c>
      <c r="CH70" s="2" t="str">
        <f t="shared" si="42"/>
        <v>M</v>
      </c>
      <c r="CI70" s="2" t="str">
        <f t="shared" si="42"/>
        <v>CONROY</v>
      </c>
      <c r="CJ70" s="2" t="str">
        <f t="shared" si="42"/>
        <v>Yves</v>
      </c>
      <c r="CK70" s="2">
        <f>SUMIFS(Import!CK$2:CK$237,Import!$F$2:$F$237,$F70,Import!$G$2:$G$237,$G70)</f>
        <v>1</v>
      </c>
      <c r="CL70" s="2">
        <f>SUMIFS(Import!CL$2:CL$237,Import!$F$2:$F$237,$F70,Import!$G$2:$G$237,$G70)</f>
        <v>0.12</v>
      </c>
      <c r="CM70" s="2">
        <f>SUMIFS(Import!CM$2:CM$237,Import!$F$2:$F$237,$F70,Import!$G$2:$G$237,$G70)</f>
        <v>0.31</v>
      </c>
      <c r="CN70" s="2">
        <f>SUMIFS(Import!CN$2:CN$237,Import!$F$2:$F$237,$F70,Import!$G$2:$G$237,$G70)</f>
        <v>11</v>
      </c>
      <c r="CO70" s="3" t="str">
        <f t="shared" si="43"/>
        <v>M</v>
      </c>
      <c r="CP70" s="3" t="str">
        <f t="shared" si="43"/>
        <v>PIQUE</v>
      </c>
      <c r="CQ70" s="3" t="str">
        <f t="shared" si="43"/>
        <v>Pascal</v>
      </c>
      <c r="CR70" s="2">
        <f>SUMIFS(Import!CR$2:CR$237,Import!$F$2:$F$237,$F70,Import!$G$2:$G$237,$G70)</f>
        <v>2</v>
      </c>
      <c r="CS70" s="2">
        <f>SUMIFS(Import!CS$2:CS$237,Import!$F$2:$F$237,$F70,Import!$G$2:$G$237,$G70)</f>
        <v>0.23</v>
      </c>
      <c r="CT70" s="2">
        <f>SUMIFS(Import!CT$2:CT$237,Import!$F$2:$F$237,$F70,Import!$G$2:$G$237,$G70)</f>
        <v>0.62</v>
      </c>
    </row>
    <row r="71" spans="1:98">
      <c r="A71" s="2" t="s">
        <v>38</v>
      </c>
      <c r="B71" s="2" t="s">
        <v>39</v>
      </c>
      <c r="C71" s="2">
        <v>2</v>
      </c>
      <c r="D71" s="2" t="s">
        <v>53</v>
      </c>
      <c r="E71" s="2">
        <v>25</v>
      </c>
      <c r="F71" s="2" t="s">
        <v>57</v>
      </c>
      <c r="G71" s="2">
        <v>3</v>
      </c>
      <c r="H71" s="2">
        <f>IF(SUMIFS(Import!H$2:H$237,Import!$F$2:$F$237,$F71,Import!$G$2:$G$237,$G71)=0,Data_T1!$H71,SUMIFS(Import!H$2:H$237,Import!$F$2:$F$237,$F71,Import!$G$2:$G$237,$G71))</f>
        <v>1102</v>
      </c>
      <c r="I71" s="2">
        <f>SUMIFS(Import!I$2:I$237,Import!$F$2:$F$237,$F71,Import!$G$2:$G$237,$G71)</f>
        <v>760</v>
      </c>
      <c r="J71" s="2">
        <f>SUMIFS(Import!J$2:J$237,Import!$F$2:$F$237,$F71,Import!$G$2:$G$237,$G71)</f>
        <v>68.97</v>
      </c>
      <c r="K71" s="2">
        <f>SUMIFS(Import!K$2:K$237,Import!$F$2:$F$237,$F71,Import!$G$2:$G$237,$G71)</f>
        <v>342</v>
      </c>
      <c r="L71" s="2">
        <f>SUMIFS(Import!L$2:L$237,Import!$F$2:$F$237,$F71,Import!$G$2:$G$237,$G71)</f>
        <v>31.03</v>
      </c>
      <c r="M71" s="2">
        <f>SUMIFS(Import!M$2:M$237,Import!$F$2:$F$237,$F71,Import!$G$2:$G$237,$G71)</f>
        <v>7</v>
      </c>
      <c r="N71" s="2">
        <f>SUMIFS(Import!N$2:N$237,Import!$F$2:$F$237,$F71,Import!$G$2:$G$237,$G71)</f>
        <v>0.64</v>
      </c>
      <c r="O71" s="2">
        <f>SUMIFS(Import!O$2:O$237,Import!$F$2:$F$237,$F71,Import!$G$2:$G$237,$G71)</f>
        <v>2.0499999999999998</v>
      </c>
      <c r="P71" s="2">
        <f>SUMIFS(Import!P$2:P$237,Import!$F$2:$F$237,$F71,Import!$G$2:$G$237,$G71)</f>
        <v>1</v>
      </c>
      <c r="Q71" s="2">
        <f>SUMIFS(Import!Q$2:Q$237,Import!$F$2:$F$237,$F71,Import!$G$2:$G$237,$G71)</f>
        <v>0.09</v>
      </c>
      <c r="R71" s="2">
        <f>SUMIFS(Import!R$2:R$237,Import!$F$2:$F$237,$F71,Import!$G$2:$G$237,$G71)</f>
        <v>0.28999999999999998</v>
      </c>
      <c r="S71" s="2">
        <f>SUMIFS(Import!S$2:S$237,Import!$F$2:$F$237,$F71,Import!$G$2:$G$237,$G71)</f>
        <v>334</v>
      </c>
      <c r="T71" s="2">
        <f>SUMIFS(Import!T$2:T$237,Import!$F$2:$F$237,$F71,Import!$G$2:$G$237,$G71)</f>
        <v>30.31</v>
      </c>
      <c r="U71" s="2">
        <f>SUMIFS(Import!U$2:U$237,Import!$F$2:$F$237,$F71,Import!$G$2:$G$237,$G71)</f>
        <v>97.66</v>
      </c>
      <c r="V71" s="2">
        <f>SUMIFS(Import!V$2:V$237,Import!$F$2:$F$237,$F71,Import!$G$2:$G$237,$G71)</f>
        <v>1</v>
      </c>
      <c r="W71" s="2" t="str">
        <f t="shared" si="33"/>
        <v>F</v>
      </c>
      <c r="X71" s="2" t="str">
        <f t="shared" si="33"/>
        <v>IRITI</v>
      </c>
      <c r="Y71" s="2" t="str">
        <f t="shared" si="33"/>
        <v>Teura</v>
      </c>
      <c r="Z71" s="2">
        <f>SUMIFS(Import!Z$2:Z$237,Import!$F$2:$F$237,$F71,Import!$G$2:$G$237,$G71)</f>
        <v>30</v>
      </c>
      <c r="AA71" s="2">
        <f>SUMIFS(Import!AA$2:AA$237,Import!$F$2:$F$237,$F71,Import!$G$2:$G$237,$G71)</f>
        <v>2.72</v>
      </c>
      <c r="AB71" s="2">
        <f>SUMIFS(Import!AB$2:AB$237,Import!$F$2:$F$237,$F71,Import!$G$2:$G$237,$G71)</f>
        <v>8.98</v>
      </c>
      <c r="AC71" s="2">
        <f>SUMIFS(Import!AC$2:AC$237,Import!$F$2:$F$237,$F71,Import!$G$2:$G$237,$G71)</f>
        <v>2</v>
      </c>
      <c r="AD71" s="2" t="str">
        <f t="shared" si="34"/>
        <v>F</v>
      </c>
      <c r="AE71" s="2" t="str">
        <f t="shared" si="34"/>
        <v>GRANDIN</v>
      </c>
      <c r="AF71" s="2" t="str">
        <f t="shared" si="34"/>
        <v>Maire</v>
      </c>
      <c r="AG71" s="2">
        <f>SUMIFS(Import!AG$2:AG$237,Import!$F$2:$F$237,$F71,Import!$G$2:$G$237,$G71)</f>
        <v>7</v>
      </c>
      <c r="AH71" s="2">
        <f>SUMIFS(Import!AH$2:AH$237,Import!$F$2:$F$237,$F71,Import!$G$2:$G$237,$G71)</f>
        <v>0.64</v>
      </c>
      <c r="AI71" s="2">
        <f>SUMIFS(Import!AI$2:AI$237,Import!$F$2:$F$237,$F71,Import!$G$2:$G$237,$G71)</f>
        <v>2.1</v>
      </c>
      <c r="AJ71" s="2">
        <f>SUMIFS(Import!AJ$2:AJ$237,Import!$F$2:$F$237,$F71,Import!$G$2:$G$237,$G71)</f>
        <v>3</v>
      </c>
      <c r="AK71" s="2" t="str">
        <f t="shared" si="35"/>
        <v>F</v>
      </c>
      <c r="AL71" s="2" t="str">
        <f t="shared" si="35"/>
        <v>SANQUER</v>
      </c>
      <c r="AM71" s="2" t="str">
        <f t="shared" si="35"/>
        <v>Nicole</v>
      </c>
      <c r="AN71" s="2">
        <f>SUMIFS(Import!AN$2:AN$237,Import!$F$2:$F$237,$F71,Import!$G$2:$G$237,$G71)</f>
        <v>186</v>
      </c>
      <c r="AO71" s="2">
        <f>SUMIFS(Import!AO$2:AO$237,Import!$F$2:$F$237,$F71,Import!$G$2:$G$237,$G71)</f>
        <v>16.88</v>
      </c>
      <c r="AP71" s="2">
        <f>SUMIFS(Import!AP$2:AP$237,Import!$F$2:$F$237,$F71,Import!$G$2:$G$237,$G71)</f>
        <v>55.69</v>
      </c>
      <c r="AQ71" s="2">
        <f>SUMIFS(Import!AQ$2:AQ$237,Import!$F$2:$F$237,$F71,Import!$G$2:$G$237,$G71)</f>
        <v>4</v>
      </c>
      <c r="AR71" s="2" t="str">
        <f t="shared" si="36"/>
        <v>F</v>
      </c>
      <c r="AS71" s="2" t="str">
        <f t="shared" si="36"/>
        <v>EBB ÉPSE CROSS</v>
      </c>
      <c r="AT71" s="2" t="str">
        <f t="shared" si="36"/>
        <v>Valentina, Hina Dite Tina</v>
      </c>
      <c r="AU71" s="2">
        <f>SUMIFS(Import!AU$2:AU$237,Import!$F$2:$F$237,$F71,Import!$G$2:$G$237,$G71)</f>
        <v>54</v>
      </c>
      <c r="AV71" s="2">
        <f>SUMIFS(Import!AV$2:AV$237,Import!$F$2:$F$237,$F71,Import!$G$2:$G$237,$G71)</f>
        <v>4.9000000000000004</v>
      </c>
      <c r="AW71" s="2">
        <f>SUMIFS(Import!AW$2:AW$237,Import!$F$2:$F$237,$F71,Import!$G$2:$G$237,$G71)</f>
        <v>16.170000000000002</v>
      </c>
      <c r="AX71" s="2">
        <f>SUMIFS(Import!AX$2:AX$237,Import!$F$2:$F$237,$F71,Import!$G$2:$G$237,$G71)</f>
        <v>5</v>
      </c>
      <c r="AY71" s="2" t="str">
        <f t="shared" si="37"/>
        <v>F</v>
      </c>
      <c r="AZ71" s="2" t="str">
        <f t="shared" si="37"/>
        <v>DUBIEF</v>
      </c>
      <c r="BA71" s="2" t="str">
        <f t="shared" si="37"/>
        <v>Miri</v>
      </c>
      <c r="BB71" s="2">
        <f>SUMIFS(Import!BB$2:BB$237,Import!$F$2:$F$237,$F71,Import!$G$2:$G$237,$G71)</f>
        <v>4</v>
      </c>
      <c r="BC71" s="2">
        <f>SUMIFS(Import!BC$2:BC$237,Import!$F$2:$F$237,$F71,Import!$G$2:$G$237,$G71)</f>
        <v>0.36</v>
      </c>
      <c r="BD71" s="2">
        <f>SUMIFS(Import!BD$2:BD$237,Import!$F$2:$F$237,$F71,Import!$G$2:$G$237,$G71)</f>
        <v>1.2</v>
      </c>
      <c r="BE71" s="2">
        <f>SUMIFS(Import!BE$2:BE$237,Import!$F$2:$F$237,$F71,Import!$G$2:$G$237,$G71)</f>
        <v>6</v>
      </c>
      <c r="BF71" s="2" t="str">
        <f t="shared" si="38"/>
        <v>M</v>
      </c>
      <c r="BG71" s="2" t="str">
        <f t="shared" si="38"/>
        <v>TEFAAROA</v>
      </c>
      <c r="BH71" s="2" t="str">
        <f t="shared" si="38"/>
        <v>Tom</v>
      </c>
      <c r="BI71" s="2">
        <f>SUMIFS(Import!BI$2:BI$237,Import!$F$2:$F$237,$F71,Import!$G$2:$G$237,$G71)</f>
        <v>0</v>
      </c>
      <c r="BJ71" s="2">
        <f>SUMIFS(Import!BJ$2:BJ$237,Import!$F$2:$F$237,$F71,Import!$G$2:$G$237,$G71)</f>
        <v>0</v>
      </c>
      <c r="BK71" s="2">
        <f>SUMIFS(Import!BK$2:BK$237,Import!$F$2:$F$237,$F71,Import!$G$2:$G$237,$G71)</f>
        <v>0</v>
      </c>
      <c r="BL71" s="2">
        <f>SUMIFS(Import!BL$2:BL$237,Import!$F$2:$F$237,$F71,Import!$G$2:$G$237,$G71)</f>
        <v>7</v>
      </c>
      <c r="BM71" s="2" t="str">
        <f t="shared" si="39"/>
        <v>M</v>
      </c>
      <c r="BN71" s="2" t="str">
        <f t="shared" si="39"/>
        <v>TAPUTU</v>
      </c>
      <c r="BO71" s="2" t="str">
        <f t="shared" si="39"/>
        <v>Faana</v>
      </c>
      <c r="BP71" s="2">
        <f>SUMIFS(Import!BP$2:BP$237,Import!$F$2:$F$237,$F71,Import!$G$2:$G$237,$G71)</f>
        <v>6</v>
      </c>
      <c r="BQ71" s="2">
        <f>SUMIFS(Import!BQ$2:BQ$237,Import!$F$2:$F$237,$F71,Import!$G$2:$G$237,$G71)</f>
        <v>0.54</v>
      </c>
      <c r="BR71" s="2">
        <f>SUMIFS(Import!BR$2:BR$237,Import!$F$2:$F$237,$F71,Import!$G$2:$G$237,$G71)</f>
        <v>1.8</v>
      </c>
      <c r="BS71" s="2">
        <f>SUMIFS(Import!BS$2:BS$237,Import!$F$2:$F$237,$F71,Import!$G$2:$G$237,$G71)</f>
        <v>8</v>
      </c>
      <c r="BT71" s="2" t="str">
        <f t="shared" si="40"/>
        <v>M</v>
      </c>
      <c r="BU71" s="2" t="str">
        <f t="shared" si="40"/>
        <v>SALMON</v>
      </c>
      <c r="BV71" s="2" t="str">
        <f t="shared" si="40"/>
        <v>Tati</v>
      </c>
      <c r="BW71" s="2">
        <f>SUMIFS(Import!BW$2:BW$237,Import!$F$2:$F$237,$F71,Import!$G$2:$G$237,$G71)</f>
        <v>7</v>
      </c>
      <c r="BX71" s="2">
        <f>SUMIFS(Import!BX$2:BX$237,Import!$F$2:$F$237,$F71,Import!$G$2:$G$237,$G71)</f>
        <v>0.64</v>
      </c>
      <c r="BY71" s="2">
        <f>SUMIFS(Import!BY$2:BY$237,Import!$F$2:$F$237,$F71,Import!$G$2:$G$237,$G71)</f>
        <v>2.1</v>
      </c>
      <c r="BZ71" s="2">
        <f>SUMIFS(Import!BZ$2:BZ$237,Import!$F$2:$F$237,$F71,Import!$G$2:$G$237,$G71)</f>
        <v>9</v>
      </c>
      <c r="CA71" s="2" t="str">
        <f t="shared" si="41"/>
        <v>F</v>
      </c>
      <c r="CB71" s="2" t="str">
        <f t="shared" si="41"/>
        <v>TERIITAHI</v>
      </c>
      <c r="CC71" s="2" t="str">
        <f t="shared" si="41"/>
        <v>Tepuaraurii</v>
      </c>
      <c r="CD71" s="2">
        <f>SUMIFS(Import!CD$2:CD$237,Import!$F$2:$F$237,$F71,Import!$G$2:$G$237,$G71)</f>
        <v>36</v>
      </c>
      <c r="CE71" s="2">
        <f>SUMIFS(Import!CE$2:CE$237,Import!$F$2:$F$237,$F71,Import!$G$2:$G$237,$G71)</f>
        <v>3.27</v>
      </c>
      <c r="CF71" s="2">
        <f>SUMIFS(Import!CF$2:CF$237,Import!$F$2:$F$237,$F71,Import!$G$2:$G$237,$G71)</f>
        <v>10.78</v>
      </c>
      <c r="CG71" s="2">
        <f>SUMIFS(Import!CG$2:CG$237,Import!$F$2:$F$237,$F71,Import!$G$2:$G$237,$G71)</f>
        <v>10</v>
      </c>
      <c r="CH71" s="2" t="str">
        <f t="shared" si="42"/>
        <v>M</v>
      </c>
      <c r="CI71" s="2" t="str">
        <f t="shared" si="42"/>
        <v>CONROY</v>
      </c>
      <c r="CJ71" s="2" t="str">
        <f t="shared" si="42"/>
        <v>Yves</v>
      </c>
      <c r="CK71" s="2">
        <f>SUMIFS(Import!CK$2:CK$237,Import!$F$2:$F$237,$F71,Import!$G$2:$G$237,$G71)</f>
        <v>3</v>
      </c>
      <c r="CL71" s="2">
        <f>SUMIFS(Import!CL$2:CL$237,Import!$F$2:$F$237,$F71,Import!$G$2:$G$237,$G71)</f>
        <v>0.27</v>
      </c>
      <c r="CM71" s="2">
        <f>SUMIFS(Import!CM$2:CM$237,Import!$F$2:$F$237,$F71,Import!$G$2:$G$237,$G71)</f>
        <v>0.9</v>
      </c>
      <c r="CN71" s="2">
        <f>SUMIFS(Import!CN$2:CN$237,Import!$F$2:$F$237,$F71,Import!$G$2:$G$237,$G71)</f>
        <v>11</v>
      </c>
      <c r="CO71" s="3" t="str">
        <f t="shared" si="43"/>
        <v>M</v>
      </c>
      <c r="CP71" s="3" t="str">
        <f t="shared" si="43"/>
        <v>PIQUE</v>
      </c>
      <c r="CQ71" s="3" t="str">
        <f t="shared" si="43"/>
        <v>Pascal</v>
      </c>
      <c r="CR71" s="2">
        <f>SUMIFS(Import!CR$2:CR$237,Import!$F$2:$F$237,$F71,Import!$G$2:$G$237,$G71)</f>
        <v>1</v>
      </c>
      <c r="CS71" s="2">
        <f>SUMIFS(Import!CS$2:CS$237,Import!$F$2:$F$237,$F71,Import!$G$2:$G$237,$G71)</f>
        <v>0.09</v>
      </c>
      <c r="CT71" s="2">
        <f>SUMIFS(Import!CT$2:CT$237,Import!$F$2:$F$237,$F71,Import!$G$2:$G$237,$G71)</f>
        <v>0.3</v>
      </c>
    </row>
    <row r="72" spans="1:98">
      <c r="A72" s="2" t="s">
        <v>38</v>
      </c>
      <c r="B72" s="2" t="s">
        <v>39</v>
      </c>
      <c r="C72" s="2">
        <v>2</v>
      </c>
      <c r="D72" s="2" t="s">
        <v>53</v>
      </c>
      <c r="E72" s="2">
        <v>25</v>
      </c>
      <c r="F72" s="2" t="s">
        <v>57</v>
      </c>
      <c r="G72" s="2">
        <v>4</v>
      </c>
      <c r="H72" s="2">
        <f>IF(SUMIFS(Import!H$2:H$237,Import!$F$2:$F$237,$F72,Import!$G$2:$G$237,$G72)=0,Data_T1!$H72,SUMIFS(Import!H$2:H$237,Import!$F$2:$F$237,$F72,Import!$G$2:$G$237,$G72))</f>
        <v>1213</v>
      </c>
      <c r="I72" s="2">
        <f>SUMIFS(Import!I$2:I$237,Import!$F$2:$F$237,$F72,Import!$G$2:$G$237,$G72)</f>
        <v>774</v>
      </c>
      <c r="J72" s="2">
        <f>SUMIFS(Import!J$2:J$237,Import!$F$2:$F$237,$F72,Import!$G$2:$G$237,$G72)</f>
        <v>63.81</v>
      </c>
      <c r="K72" s="2">
        <f>SUMIFS(Import!K$2:K$237,Import!$F$2:$F$237,$F72,Import!$G$2:$G$237,$G72)</f>
        <v>439</v>
      </c>
      <c r="L72" s="2">
        <f>SUMIFS(Import!L$2:L$237,Import!$F$2:$F$237,$F72,Import!$G$2:$G$237,$G72)</f>
        <v>36.19</v>
      </c>
      <c r="M72" s="2">
        <f>SUMIFS(Import!M$2:M$237,Import!$F$2:$F$237,$F72,Import!$G$2:$G$237,$G72)</f>
        <v>10</v>
      </c>
      <c r="N72" s="2">
        <f>SUMIFS(Import!N$2:N$237,Import!$F$2:$F$237,$F72,Import!$G$2:$G$237,$G72)</f>
        <v>0.82</v>
      </c>
      <c r="O72" s="2">
        <f>SUMIFS(Import!O$2:O$237,Import!$F$2:$F$237,$F72,Import!$G$2:$G$237,$G72)</f>
        <v>2.2799999999999998</v>
      </c>
      <c r="P72" s="2">
        <f>SUMIFS(Import!P$2:P$237,Import!$F$2:$F$237,$F72,Import!$G$2:$G$237,$G72)</f>
        <v>5</v>
      </c>
      <c r="Q72" s="2">
        <f>SUMIFS(Import!Q$2:Q$237,Import!$F$2:$F$237,$F72,Import!$G$2:$G$237,$G72)</f>
        <v>0.41</v>
      </c>
      <c r="R72" s="2">
        <f>SUMIFS(Import!R$2:R$237,Import!$F$2:$F$237,$F72,Import!$G$2:$G$237,$G72)</f>
        <v>1.1399999999999999</v>
      </c>
      <c r="S72" s="2">
        <f>SUMIFS(Import!S$2:S$237,Import!$F$2:$F$237,$F72,Import!$G$2:$G$237,$G72)</f>
        <v>424</v>
      </c>
      <c r="T72" s="2">
        <f>SUMIFS(Import!T$2:T$237,Import!$F$2:$F$237,$F72,Import!$G$2:$G$237,$G72)</f>
        <v>34.950000000000003</v>
      </c>
      <c r="U72" s="2">
        <f>SUMIFS(Import!U$2:U$237,Import!$F$2:$F$237,$F72,Import!$G$2:$G$237,$G72)</f>
        <v>96.58</v>
      </c>
      <c r="V72" s="2">
        <f>SUMIFS(Import!V$2:V$237,Import!$F$2:$F$237,$F72,Import!$G$2:$G$237,$G72)</f>
        <v>1</v>
      </c>
      <c r="W72" s="2" t="str">
        <f t="shared" si="33"/>
        <v>F</v>
      </c>
      <c r="X72" s="2" t="str">
        <f t="shared" si="33"/>
        <v>IRITI</v>
      </c>
      <c r="Y72" s="2" t="str">
        <f t="shared" si="33"/>
        <v>Teura</v>
      </c>
      <c r="Z72" s="2">
        <f>SUMIFS(Import!Z$2:Z$237,Import!$F$2:$F$237,$F72,Import!$G$2:$G$237,$G72)</f>
        <v>59</v>
      </c>
      <c r="AA72" s="2">
        <f>SUMIFS(Import!AA$2:AA$237,Import!$F$2:$F$237,$F72,Import!$G$2:$G$237,$G72)</f>
        <v>4.8600000000000003</v>
      </c>
      <c r="AB72" s="2">
        <f>SUMIFS(Import!AB$2:AB$237,Import!$F$2:$F$237,$F72,Import!$G$2:$G$237,$G72)</f>
        <v>13.92</v>
      </c>
      <c r="AC72" s="2">
        <f>SUMIFS(Import!AC$2:AC$237,Import!$F$2:$F$237,$F72,Import!$G$2:$G$237,$G72)</f>
        <v>2</v>
      </c>
      <c r="AD72" s="2" t="str">
        <f t="shared" si="34"/>
        <v>F</v>
      </c>
      <c r="AE72" s="2" t="str">
        <f t="shared" si="34"/>
        <v>GRANDIN</v>
      </c>
      <c r="AF72" s="2" t="str">
        <f t="shared" si="34"/>
        <v>Maire</v>
      </c>
      <c r="AG72" s="2">
        <f>SUMIFS(Import!AG$2:AG$237,Import!$F$2:$F$237,$F72,Import!$G$2:$G$237,$G72)</f>
        <v>14</v>
      </c>
      <c r="AH72" s="2">
        <f>SUMIFS(Import!AH$2:AH$237,Import!$F$2:$F$237,$F72,Import!$G$2:$G$237,$G72)</f>
        <v>1.1499999999999999</v>
      </c>
      <c r="AI72" s="2">
        <f>SUMIFS(Import!AI$2:AI$237,Import!$F$2:$F$237,$F72,Import!$G$2:$G$237,$G72)</f>
        <v>3.3</v>
      </c>
      <c r="AJ72" s="2">
        <f>SUMIFS(Import!AJ$2:AJ$237,Import!$F$2:$F$237,$F72,Import!$G$2:$G$237,$G72)</f>
        <v>3</v>
      </c>
      <c r="AK72" s="2" t="str">
        <f t="shared" si="35"/>
        <v>F</v>
      </c>
      <c r="AL72" s="2" t="str">
        <f t="shared" si="35"/>
        <v>SANQUER</v>
      </c>
      <c r="AM72" s="2" t="str">
        <f t="shared" si="35"/>
        <v>Nicole</v>
      </c>
      <c r="AN72" s="2">
        <f>SUMIFS(Import!AN$2:AN$237,Import!$F$2:$F$237,$F72,Import!$G$2:$G$237,$G72)</f>
        <v>222</v>
      </c>
      <c r="AO72" s="2">
        <f>SUMIFS(Import!AO$2:AO$237,Import!$F$2:$F$237,$F72,Import!$G$2:$G$237,$G72)</f>
        <v>18.3</v>
      </c>
      <c r="AP72" s="2">
        <f>SUMIFS(Import!AP$2:AP$237,Import!$F$2:$F$237,$F72,Import!$G$2:$G$237,$G72)</f>
        <v>52.36</v>
      </c>
      <c r="AQ72" s="2">
        <f>SUMIFS(Import!AQ$2:AQ$237,Import!$F$2:$F$237,$F72,Import!$G$2:$G$237,$G72)</f>
        <v>4</v>
      </c>
      <c r="AR72" s="2" t="str">
        <f t="shared" si="36"/>
        <v>F</v>
      </c>
      <c r="AS72" s="2" t="str">
        <f t="shared" si="36"/>
        <v>EBB ÉPSE CROSS</v>
      </c>
      <c r="AT72" s="2" t="str">
        <f t="shared" si="36"/>
        <v>Valentina, Hina Dite Tina</v>
      </c>
      <c r="AU72" s="2">
        <f>SUMIFS(Import!AU$2:AU$237,Import!$F$2:$F$237,$F72,Import!$G$2:$G$237,$G72)</f>
        <v>69</v>
      </c>
      <c r="AV72" s="2">
        <f>SUMIFS(Import!AV$2:AV$237,Import!$F$2:$F$237,$F72,Import!$G$2:$G$237,$G72)</f>
        <v>5.69</v>
      </c>
      <c r="AW72" s="2">
        <f>SUMIFS(Import!AW$2:AW$237,Import!$F$2:$F$237,$F72,Import!$G$2:$G$237,$G72)</f>
        <v>16.27</v>
      </c>
      <c r="AX72" s="2">
        <f>SUMIFS(Import!AX$2:AX$237,Import!$F$2:$F$237,$F72,Import!$G$2:$G$237,$G72)</f>
        <v>5</v>
      </c>
      <c r="AY72" s="2" t="str">
        <f t="shared" si="37"/>
        <v>F</v>
      </c>
      <c r="AZ72" s="2" t="str">
        <f t="shared" si="37"/>
        <v>DUBIEF</v>
      </c>
      <c r="BA72" s="2" t="str">
        <f t="shared" si="37"/>
        <v>Miri</v>
      </c>
      <c r="BB72" s="2">
        <f>SUMIFS(Import!BB$2:BB$237,Import!$F$2:$F$237,$F72,Import!$G$2:$G$237,$G72)</f>
        <v>4</v>
      </c>
      <c r="BC72" s="2">
        <f>SUMIFS(Import!BC$2:BC$237,Import!$F$2:$F$237,$F72,Import!$G$2:$G$237,$G72)</f>
        <v>0.33</v>
      </c>
      <c r="BD72" s="2">
        <f>SUMIFS(Import!BD$2:BD$237,Import!$F$2:$F$237,$F72,Import!$G$2:$G$237,$G72)</f>
        <v>0.94</v>
      </c>
      <c r="BE72" s="2">
        <f>SUMIFS(Import!BE$2:BE$237,Import!$F$2:$F$237,$F72,Import!$G$2:$G$237,$G72)</f>
        <v>6</v>
      </c>
      <c r="BF72" s="2" t="str">
        <f t="shared" si="38"/>
        <v>M</v>
      </c>
      <c r="BG72" s="2" t="str">
        <f t="shared" si="38"/>
        <v>TEFAAROA</v>
      </c>
      <c r="BH72" s="2" t="str">
        <f t="shared" si="38"/>
        <v>Tom</v>
      </c>
      <c r="BI72" s="2">
        <f>SUMIFS(Import!BI$2:BI$237,Import!$F$2:$F$237,$F72,Import!$G$2:$G$237,$G72)</f>
        <v>1</v>
      </c>
      <c r="BJ72" s="2">
        <f>SUMIFS(Import!BJ$2:BJ$237,Import!$F$2:$F$237,$F72,Import!$G$2:$G$237,$G72)</f>
        <v>0.08</v>
      </c>
      <c r="BK72" s="2">
        <f>SUMIFS(Import!BK$2:BK$237,Import!$F$2:$F$237,$F72,Import!$G$2:$G$237,$G72)</f>
        <v>0.24</v>
      </c>
      <c r="BL72" s="2">
        <f>SUMIFS(Import!BL$2:BL$237,Import!$F$2:$F$237,$F72,Import!$G$2:$G$237,$G72)</f>
        <v>7</v>
      </c>
      <c r="BM72" s="2" t="str">
        <f t="shared" si="39"/>
        <v>M</v>
      </c>
      <c r="BN72" s="2" t="str">
        <f t="shared" si="39"/>
        <v>TAPUTU</v>
      </c>
      <c r="BO72" s="2" t="str">
        <f t="shared" si="39"/>
        <v>Faana</v>
      </c>
      <c r="BP72" s="2">
        <f>SUMIFS(Import!BP$2:BP$237,Import!$F$2:$F$237,$F72,Import!$G$2:$G$237,$G72)</f>
        <v>7</v>
      </c>
      <c r="BQ72" s="2">
        <f>SUMIFS(Import!BQ$2:BQ$237,Import!$F$2:$F$237,$F72,Import!$G$2:$G$237,$G72)</f>
        <v>0.57999999999999996</v>
      </c>
      <c r="BR72" s="2">
        <f>SUMIFS(Import!BR$2:BR$237,Import!$F$2:$F$237,$F72,Import!$G$2:$G$237,$G72)</f>
        <v>1.65</v>
      </c>
      <c r="BS72" s="2">
        <f>SUMIFS(Import!BS$2:BS$237,Import!$F$2:$F$237,$F72,Import!$G$2:$G$237,$G72)</f>
        <v>8</v>
      </c>
      <c r="BT72" s="2" t="str">
        <f t="shared" si="40"/>
        <v>M</v>
      </c>
      <c r="BU72" s="2" t="str">
        <f t="shared" si="40"/>
        <v>SALMON</v>
      </c>
      <c r="BV72" s="2" t="str">
        <f t="shared" si="40"/>
        <v>Tati</v>
      </c>
      <c r="BW72" s="2">
        <f>SUMIFS(Import!BW$2:BW$237,Import!$F$2:$F$237,$F72,Import!$G$2:$G$237,$G72)</f>
        <v>8</v>
      </c>
      <c r="BX72" s="2">
        <f>SUMIFS(Import!BX$2:BX$237,Import!$F$2:$F$237,$F72,Import!$G$2:$G$237,$G72)</f>
        <v>0.66</v>
      </c>
      <c r="BY72" s="2">
        <f>SUMIFS(Import!BY$2:BY$237,Import!$F$2:$F$237,$F72,Import!$G$2:$G$237,$G72)</f>
        <v>1.89</v>
      </c>
      <c r="BZ72" s="2">
        <f>SUMIFS(Import!BZ$2:BZ$237,Import!$F$2:$F$237,$F72,Import!$G$2:$G$237,$G72)</f>
        <v>9</v>
      </c>
      <c r="CA72" s="2" t="str">
        <f t="shared" si="41"/>
        <v>F</v>
      </c>
      <c r="CB72" s="2" t="str">
        <f t="shared" si="41"/>
        <v>TERIITAHI</v>
      </c>
      <c r="CC72" s="2" t="str">
        <f t="shared" si="41"/>
        <v>Tepuaraurii</v>
      </c>
      <c r="CD72" s="2">
        <f>SUMIFS(Import!CD$2:CD$237,Import!$F$2:$F$237,$F72,Import!$G$2:$G$237,$G72)</f>
        <v>32</v>
      </c>
      <c r="CE72" s="2">
        <f>SUMIFS(Import!CE$2:CE$237,Import!$F$2:$F$237,$F72,Import!$G$2:$G$237,$G72)</f>
        <v>2.64</v>
      </c>
      <c r="CF72" s="2">
        <f>SUMIFS(Import!CF$2:CF$237,Import!$F$2:$F$237,$F72,Import!$G$2:$G$237,$G72)</f>
        <v>7.55</v>
      </c>
      <c r="CG72" s="2">
        <f>SUMIFS(Import!CG$2:CG$237,Import!$F$2:$F$237,$F72,Import!$G$2:$G$237,$G72)</f>
        <v>10</v>
      </c>
      <c r="CH72" s="2" t="str">
        <f t="shared" si="42"/>
        <v>M</v>
      </c>
      <c r="CI72" s="2" t="str">
        <f t="shared" si="42"/>
        <v>CONROY</v>
      </c>
      <c r="CJ72" s="2" t="str">
        <f t="shared" si="42"/>
        <v>Yves</v>
      </c>
      <c r="CK72" s="2">
        <f>SUMIFS(Import!CK$2:CK$237,Import!$F$2:$F$237,$F72,Import!$G$2:$G$237,$G72)</f>
        <v>3</v>
      </c>
      <c r="CL72" s="2">
        <f>SUMIFS(Import!CL$2:CL$237,Import!$F$2:$F$237,$F72,Import!$G$2:$G$237,$G72)</f>
        <v>0.25</v>
      </c>
      <c r="CM72" s="2">
        <f>SUMIFS(Import!CM$2:CM$237,Import!$F$2:$F$237,$F72,Import!$G$2:$G$237,$G72)</f>
        <v>0.71</v>
      </c>
      <c r="CN72" s="2">
        <f>SUMIFS(Import!CN$2:CN$237,Import!$F$2:$F$237,$F72,Import!$G$2:$G$237,$G72)</f>
        <v>11</v>
      </c>
      <c r="CO72" s="3" t="str">
        <f t="shared" si="43"/>
        <v>M</v>
      </c>
      <c r="CP72" s="3" t="str">
        <f t="shared" si="43"/>
        <v>PIQUE</v>
      </c>
      <c r="CQ72" s="3" t="str">
        <f t="shared" si="43"/>
        <v>Pascal</v>
      </c>
      <c r="CR72" s="2">
        <f>SUMIFS(Import!CR$2:CR$237,Import!$F$2:$F$237,$F72,Import!$G$2:$G$237,$G72)</f>
        <v>5</v>
      </c>
      <c r="CS72" s="2">
        <f>SUMIFS(Import!CS$2:CS$237,Import!$F$2:$F$237,$F72,Import!$G$2:$G$237,$G72)</f>
        <v>0.41</v>
      </c>
      <c r="CT72" s="2">
        <f>SUMIFS(Import!CT$2:CT$237,Import!$F$2:$F$237,$F72,Import!$G$2:$G$237,$G72)</f>
        <v>1.18</v>
      </c>
    </row>
    <row r="73" spans="1:98">
      <c r="A73" s="2" t="s">
        <v>38</v>
      </c>
      <c r="B73" s="2" t="s">
        <v>39</v>
      </c>
      <c r="C73" s="2">
        <v>2</v>
      </c>
      <c r="D73" s="2" t="s">
        <v>53</v>
      </c>
      <c r="E73" s="2">
        <v>25</v>
      </c>
      <c r="F73" s="2" t="s">
        <v>57</v>
      </c>
      <c r="G73" s="2">
        <v>5</v>
      </c>
      <c r="H73" s="2">
        <f>IF(SUMIFS(Import!H$2:H$237,Import!$F$2:$F$237,$F73,Import!$G$2:$G$237,$G73)=0,Data_T1!$H73,SUMIFS(Import!H$2:H$237,Import!$F$2:$F$237,$F73,Import!$G$2:$G$237,$G73))</f>
        <v>647</v>
      </c>
      <c r="I73" s="2">
        <f>SUMIFS(Import!I$2:I$237,Import!$F$2:$F$237,$F73,Import!$G$2:$G$237,$G73)</f>
        <v>420</v>
      </c>
      <c r="J73" s="2">
        <f>SUMIFS(Import!J$2:J$237,Import!$F$2:$F$237,$F73,Import!$G$2:$G$237,$G73)</f>
        <v>64.91</v>
      </c>
      <c r="K73" s="2">
        <f>SUMIFS(Import!K$2:K$237,Import!$F$2:$F$237,$F73,Import!$G$2:$G$237,$G73)</f>
        <v>227</v>
      </c>
      <c r="L73" s="2">
        <f>SUMIFS(Import!L$2:L$237,Import!$F$2:$F$237,$F73,Import!$G$2:$G$237,$G73)</f>
        <v>35.090000000000003</v>
      </c>
      <c r="M73" s="2">
        <f>SUMIFS(Import!M$2:M$237,Import!$F$2:$F$237,$F73,Import!$G$2:$G$237,$G73)</f>
        <v>1</v>
      </c>
      <c r="N73" s="2">
        <f>SUMIFS(Import!N$2:N$237,Import!$F$2:$F$237,$F73,Import!$G$2:$G$237,$G73)</f>
        <v>0.15</v>
      </c>
      <c r="O73" s="2">
        <f>SUMIFS(Import!O$2:O$237,Import!$F$2:$F$237,$F73,Import!$G$2:$G$237,$G73)</f>
        <v>0.44</v>
      </c>
      <c r="P73" s="2">
        <f>SUMIFS(Import!P$2:P$237,Import!$F$2:$F$237,$F73,Import!$G$2:$G$237,$G73)</f>
        <v>0</v>
      </c>
      <c r="Q73" s="2">
        <f>SUMIFS(Import!Q$2:Q$237,Import!$F$2:$F$237,$F73,Import!$G$2:$G$237,$G73)</f>
        <v>0</v>
      </c>
      <c r="R73" s="2">
        <f>SUMIFS(Import!R$2:R$237,Import!$F$2:$F$237,$F73,Import!$G$2:$G$237,$G73)</f>
        <v>0</v>
      </c>
      <c r="S73" s="2">
        <f>SUMIFS(Import!S$2:S$237,Import!$F$2:$F$237,$F73,Import!$G$2:$G$237,$G73)</f>
        <v>226</v>
      </c>
      <c r="T73" s="2">
        <f>SUMIFS(Import!T$2:T$237,Import!$F$2:$F$237,$F73,Import!$G$2:$G$237,$G73)</f>
        <v>34.93</v>
      </c>
      <c r="U73" s="2">
        <f>SUMIFS(Import!U$2:U$237,Import!$F$2:$F$237,$F73,Import!$G$2:$G$237,$G73)</f>
        <v>99.56</v>
      </c>
      <c r="V73" s="2">
        <f>SUMIFS(Import!V$2:V$237,Import!$F$2:$F$237,$F73,Import!$G$2:$G$237,$G73)</f>
        <v>1</v>
      </c>
      <c r="W73" s="2" t="str">
        <f t="shared" si="33"/>
        <v>F</v>
      </c>
      <c r="X73" s="2" t="str">
        <f t="shared" si="33"/>
        <v>IRITI</v>
      </c>
      <c r="Y73" s="2" t="str">
        <f t="shared" si="33"/>
        <v>Teura</v>
      </c>
      <c r="Z73" s="2">
        <f>SUMIFS(Import!Z$2:Z$237,Import!$F$2:$F$237,$F73,Import!$G$2:$G$237,$G73)</f>
        <v>51</v>
      </c>
      <c r="AA73" s="2">
        <f>SUMIFS(Import!AA$2:AA$237,Import!$F$2:$F$237,$F73,Import!$G$2:$G$237,$G73)</f>
        <v>7.88</v>
      </c>
      <c r="AB73" s="2">
        <f>SUMIFS(Import!AB$2:AB$237,Import!$F$2:$F$237,$F73,Import!$G$2:$G$237,$G73)</f>
        <v>22.57</v>
      </c>
      <c r="AC73" s="2">
        <f>SUMIFS(Import!AC$2:AC$237,Import!$F$2:$F$237,$F73,Import!$G$2:$G$237,$G73)</f>
        <v>2</v>
      </c>
      <c r="AD73" s="2" t="str">
        <f t="shared" si="34"/>
        <v>F</v>
      </c>
      <c r="AE73" s="2" t="str">
        <f t="shared" si="34"/>
        <v>GRANDIN</v>
      </c>
      <c r="AF73" s="2" t="str">
        <f t="shared" si="34"/>
        <v>Maire</v>
      </c>
      <c r="AG73" s="2">
        <f>SUMIFS(Import!AG$2:AG$237,Import!$F$2:$F$237,$F73,Import!$G$2:$G$237,$G73)</f>
        <v>5</v>
      </c>
      <c r="AH73" s="2">
        <f>SUMIFS(Import!AH$2:AH$237,Import!$F$2:$F$237,$F73,Import!$G$2:$G$237,$G73)</f>
        <v>0.77</v>
      </c>
      <c r="AI73" s="2">
        <f>SUMIFS(Import!AI$2:AI$237,Import!$F$2:$F$237,$F73,Import!$G$2:$G$237,$G73)</f>
        <v>2.21</v>
      </c>
      <c r="AJ73" s="2">
        <f>SUMIFS(Import!AJ$2:AJ$237,Import!$F$2:$F$237,$F73,Import!$G$2:$G$237,$G73)</f>
        <v>3</v>
      </c>
      <c r="AK73" s="2" t="str">
        <f t="shared" si="35"/>
        <v>F</v>
      </c>
      <c r="AL73" s="2" t="str">
        <f t="shared" si="35"/>
        <v>SANQUER</v>
      </c>
      <c r="AM73" s="2" t="str">
        <f t="shared" si="35"/>
        <v>Nicole</v>
      </c>
      <c r="AN73" s="2">
        <f>SUMIFS(Import!AN$2:AN$237,Import!$F$2:$F$237,$F73,Import!$G$2:$G$237,$G73)</f>
        <v>137</v>
      </c>
      <c r="AO73" s="2">
        <f>SUMIFS(Import!AO$2:AO$237,Import!$F$2:$F$237,$F73,Import!$G$2:$G$237,$G73)</f>
        <v>21.17</v>
      </c>
      <c r="AP73" s="2">
        <f>SUMIFS(Import!AP$2:AP$237,Import!$F$2:$F$237,$F73,Import!$G$2:$G$237,$G73)</f>
        <v>60.62</v>
      </c>
      <c r="AQ73" s="2">
        <f>SUMIFS(Import!AQ$2:AQ$237,Import!$F$2:$F$237,$F73,Import!$G$2:$G$237,$G73)</f>
        <v>4</v>
      </c>
      <c r="AR73" s="2" t="str">
        <f t="shared" si="36"/>
        <v>F</v>
      </c>
      <c r="AS73" s="2" t="str">
        <f t="shared" si="36"/>
        <v>EBB ÉPSE CROSS</v>
      </c>
      <c r="AT73" s="2" t="str">
        <f t="shared" si="36"/>
        <v>Valentina, Hina Dite Tina</v>
      </c>
      <c r="AU73" s="2">
        <f>SUMIFS(Import!AU$2:AU$237,Import!$F$2:$F$237,$F73,Import!$G$2:$G$237,$G73)</f>
        <v>23</v>
      </c>
      <c r="AV73" s="2">
        <f>SUMIFS(Import!AV$2:AV$237,Import!$F$2:$F$237,$F73,Import!$G$2:$G$237,$G73)</f>
        <v>3.55</v>
      </c>
      <c r="AW73" s="2">
        <f>SUMIFS(Import!AW$2:AW$237,Import!$F$2:$F$237,$F73,Import!$G$2:$G$237,$G73)</f>
        <v>10.18</v>
      </c>
      <c r="AX73" s="2">
        <f>SUMIFS(Import!AX$2:AX$237,Import!$F$2:$F$237,$F73,Import!$G$2:$G$237,$G73)</f>
        <v>5</v>
      </c>
      <c r="AY73" s="2" t="str">
        <f t="shared" si="37"/>
        <v>F</v>
      </c>
      <c r="AZ73" s="2" t="str">
        <f t="shared" si="37"/>
        <v>DUBIEF</v>
      </c>
      <c r="BA73" s="2" t="str">
        <f t="shared" si="37"/>
        <v>Miri</v>
      </c>
      <c r="BB73" s="2">
        <f>SUMIFS(Import!BB$2:BB$237,Import!$F$2:$F$237,$F73,Import!$G$2:$G$237,$G73)</f>
        <v>0</v>
      </c>
      <c r="BC73" s="2">
        <f>SUMIFS(Import!BC$2:BC$237,Import!$F$2:$F$237,$F73,Import!$G$2:$G$237,$G73)</f>
        <v>0</v>
      </c>
      <c r="BD73" s="2">
        <f>SUMIFS(Import!BD$2:BD$237,Import!$F$2:$F$237,$F73,Import!$G$2:$G$237,$G73)</f>
        <v>0</v>
      </c>
      <c r="BE73" s="2">
        <f>SUMIFS(Import!BE$2:BE$237,Import!$F$2:$F$237,$F73,Import!$G$2:$G$237,$G73)</f>
        <v>6</v>
      </c>
      <c r="BF73" s="2" t="str">
        <f t="shared" si="38"/>
        <v>M</v>
      </c>
      <c r="BG73" s="2" t="str">
        <f t="shared" si="38"/>
        <v>TEFAAROA</v>
      </c>
      <c r="BH73" s="2" t="str">
        <f t="shared" si="38"/>
        <v>Tom</v>
      </c>
      <c r="BI73" s="2">
        <f>SUMIFS(Import!BI$2:BI$237,Import!$F$2:$F$237,$F73,Import!$G$2:$G$237,$G73)</f>
        <v>1</v>
      </c>
      <c r="BJ73" s="2">
        <f>SUMIFS(Import!BJ$2:BJ$237,Import!$F$2:$F$237,$F73,Import!$G$2:$G$237,$G73)</f>
        <v>0.15</v>
      </c>
      <c r="BK73" s="2">
        <f>SUMIFS(Import!BK$2:BK$237,Import!$F$2:$F$237,$F73,Import!$G$2:$G$237,$G73)</f>
        <v>0.44</v>
      </c>
      <c r="BL73" s="2">
        <f>SUMIFS(Import!BL$2:BL$237,Import!$F$2:$F$237,$F73,Import!$G$2:$G$237,$G73)</f>
        <v>7</v>
      </c>
      <c r="BM73" s="2" t="str">
        <f t="shared" si="39"/>
        <v>M</v>
      </c>
      <c r="BN73" s="2" t="str">
        <f t="shared" si="39"/>
        <v>TAPUTU</v>
      </c>
      <c r="BO73" s="2" t="str">
        <f t="shared" si="39"/>
        <v>Faana</v>
      </c>
      <c r="BP73" s="2">
        <f>SUMIFS(Import!BP$2:BP$237,Import!$F$2:$F$237,$F73,Import!$G$2:$G$237,$G73)</f>
        <v>3</v>
      </c>
      <c r="BQ73" s="2">
        <f>SUMIFS(Import!BQ$2:BQ$237,Import!$F$2:$F$237,$F73,Import!$G$2:$G$237,$G73)</f>
        <v>0.46</v>
      </c>
      <c r="BR73" s="2">
        <f>SUMIFS(Import!BR$2:BR$237,Import!$F$2:$F$237,$F73,Import!$G$2:$G$237,$G73)</f>
        <v>1.33</v>
      </c>
      <c r="BS73" s="2">
        <f>SUMIFS(Import!BS$2:BS$237,Import!$F$2:$F$237,$F73,Import!$G$2:$G$237,$G73)</f>
        <v>8</v>
      </c>
      <c r="BT73" s="2" t="str">
        <f t="shared" si="40"/>
        <v>M</v>
      </c>
      <c r="BU73" s="2" t="str">
        <f t="shared" si="40"/>
        <v>SALMON</v>
      </c>
      <c r="BV73" s="2" t="str">
        <f t="shared" si="40"/>
        <v>Tati</v>
      </c>
      <c r="BW73" s="2">
        <f>SUMIFS(Import!BW$2:BW$237,Import!$F$2:$F$237,$F73,Import!$G$2:$G$237,$G73)</f>
        <v>2</v>
      </c>
      <c r="BX73" s="2">
        <f>SUMIFS(Import!BX$2:BX$237,Import!$F$2:$F$237,$F73,Import!$G$2:$G$237,$G73)</f>
        <v>0.31</v>
      </c>
      <c r="BY73" s="2">
        <f>SUMIFS(Import!BY$2:BY$237,Import!$F$2:$F$237,$F73,Import!$G$2:$G$237,$G73)</f>
        <v>0.88</v>
      </c>
      <c r="BZ73" s="2">
        <f>SUMIFS(Import!BZ$2:BZ$237,Import!$F$2:$F$237,$F73,Import!$G$2:$G$237,$G73)</f>
        <v>9</v>
      </c>
      <c r="CA73" s="2" t="str">
        <f t="shared" si="41"/>
        <v>F</v>
      </c>
      <c r="CB73" s="2" t="str">
        <f t="shared" si="41"/>
        <v>TERIITAHI</v>
      </c>
      <c r="CC73" s="2" t="str">
        <f t="shared" si="41"/>
        <v>Tepuaraurii</v>
      </c>
      <c r="CD73" s="2">
        <f>SUMIFS(Import!CD$2:CD$237,Import!$F$2:$F$237,$F73,Import!$G$2:$G$237,$G73)</f>
        <v>3</v>
      </c>
      <c r="CE73" s="2">
        <f>SUMIFS(Import!CE$2:CE$237,Import!$F$2:$F$237,$F73,Import!$G$2:$G$237,$G73)</f>
        <v>0.46</v>
      </c>
      <c r="CF73" s="2">
        <f>SUMIFS(Import!CF$2:CF$237,Import!$F$2:$F$237,$F73,Import!$G$2:$G$237,$G73)</f>
        <v>1.33</v>
      </c>
      <c r="CG73" s="2">
        <f>SUMIFS(Import!CG$2:CG$237,Import!$F$2:$F$237,$F73,Import!$G$2:$G$237,$G73)</f>
        <v>10</v>
      </c>
      <c r="CH73" s="2" t="str">
        <f t="shared" si="42"/>
        <v>M</v>
      </c>
      <c r="CI73" s="2" t="str">
        <f t="shared" si="42"/>
        <v>CONROY</v>
      </c>
      <c r="CJ73" s="2" t="str">
        <f t="shared" si="42"/>
        <v>Yves</v>
      </c>
      <c r="CK73" s="2">
        <f>SUMIFS(Import!CK$2:CK$237,Import!$F$2:$F$237,$F73,Import!$G$2:$G$237,$G73)</f>
        <v>1</v>
      </c>
      <c r="CL73" s="2">
        <f>SUMIFS(Import!CL$2:CL$237,Import!$F$2:$F$237,$F73,Import!$G$2:$G$237,$G73)</f>
        <v>0.15</v>
      </c>
      <c r="CM73" s="2">
        <f>SUMIFS(Import!CM$2:CM$237,Import!$F$2:$F$237,$F73,Import!$G$2:$G$237,$G73)</f>
        <v>0.44</v>
      </c>
      <c r="CN73" s="2">
        <f>SUMIFS(Import!CN$2:CN$237,Import!$F$2:$F$237,$F73,Import!$G$2:$G$237,$G73)</f>
        <v>11</v>
      </c>
      <c r="CO73" s="3" t="str">
        <f t="shared" si="43"/>
        <v>M</v>
      </c>
      <c r="CP73" s="3" t="str">
        <f t="shared" si="43"/>
        <v>PIQUE</v>
      </c>
      <c r="CQ73" s="3" t="str">
        <f t="shared" si="43"/>
        <v>Pascal</v>
      </c>
      <c r="CR73" s="2">
        <f>SUMIFS(Import!CR$2:CR$237,Import!$F$2:$F$237,$F73,Import!$G$2:$G$237,$G73)</f>
        <v>0</v>
      </c>
      <c r="CS73" s="2">
        <f>SUMIFS(Import!CS$2:CS$237,Import!$F$2:$F$237,$F73,Import!$G$2:$G$237,$G73)</f>
        <v>0</v>
      </c>
      <c r="CT73" s="2">
        <f>SUMIFS(Import!CT$2:CT$237,Import!$F$2:$F$237,$F73,Import!$G$2:$G$237,$G73)</f>
        <v>0</v>
      </c>
    </row>
    <row r="74" spans="1:98">
      <c r="A74" s="2" t="s">
        <v>38</v>
      </c>
      <c r="B74" s="2" t="s">
        <v>39</v>
      </c>
      <c r="C74" s="2">
        <v>2</v>
      </c>
      <c r="D74" s="2" t="s">
        <v>53</v>
      </c>
      <c r="E74" s="2">
        <v>25</v>
      </c>
      <c r="F74" s="2" t="s">
        <v>57</v>
      </c>
      <c r="G74" s="2">
        <v>6</v>
      </c>
      <c r="H74" s="2">
        <f>IF(SUMIFS(Import!H$2:H$237,Import!$F$2:$F$237,$F74,Import!$G$2:$G$237,$G74)=0,Data_T1!$H74,SUMIFS(Import!H$2:H$237,Import!$F$2:$F$237,$F74,Import!$G$2:$G$237,$G74))</f>
        <v>670</v>
      </c>
      <c r="I74" s="2">
        <f>SUMIFS(Import!I$2:I$237,Import!$F$2:$F$237,$F74,Import!$G$2:$G$237,$G74)</f>
        <v>456</v>
      </c>
      <c r="J74" s="2">
        <f>SUMIFS(Import!J$2:J$237,Import!$F$2:$F$237,$F74,Import!$G$2:$G$237,$G74)</f>
        <v>68.06</v>
      </c>
      <c r="K74" s="2">
        <f>SUMIFS(Import!K$2:K$237,Import!$F$2:$F$237,$F74,Import!$G$2:$G$237,$G74)</f>
        <v>214</v>
      </c>
      <c r="L74" s="2">
        <f>SUMIFS(Import!L$2:L$237,Import!$F$2:$F$237,$F74,Import!$G$2:$G$237,$G74)</f>
        <v>31.94</v>
      </c>
      <c r="M74" s="2">
        <f>SUMIFS(Import!M$2:M$237,Import!$F$2:$F$237,$F74,Import!$G$2:$G$237,$G74)</f>
        <v>2</v>
      </c>
      <c r="N74" s="2">
        <f>SUMIFS(Import!N$2:N$237,Import!$F$2:$F$237,$F74,Import!$G$2:$G$237,$G74)</f>
        <v>0.3</v>
      </c>
      <c r="O74" s="2">
        <f>SUMIFS(Import!O$2:O$237,Import!$F$2:$F$237,$F74,Import!$G$2:$G$237,$G74)</f>
        <v>0.93</v>
      </c>
      <c r="P74" s="2">
        <f>SUMIFS(Import!P$2:P$237,Import!$F$2:$F$237,$F74,Import!$G$2:$G$237,$G74)</f>
        <v>3</v>
      </c>
      <c r="Q74" s="2">
        <f>SUMIFS(Import!Q$2:Q$237,Import!$F$2:$F$237,$F74,Import!$G$2:$G$237,$G74)</f>
        <v>0.45</v>
      </c>
      <c r="R74" s="2">
        <f>SUMIFS(Import!R$2:R$237,Import!$F$2:$F$237,$F74,Import!$G$2:$G$237,$G74)</f>
        <v>1.4</v>
      </c>
      <c r="S74" s="2">
        <f>SUMIFS(Import!S$2:S$237,Import!$F$2:$F$237,$F74,Import!$G$2:$G$237,$G74)</f>
        <v>209</v>
      </c>
      <c r="T74" s="2">
        <f>SUMIFS(Import!T$2:T$237,Import!$F$2:$F$237,$F74,Import!$G$2:$G$237,$G74)</f>
        <v>31.19</v>
      </c>
      <c r="U74" s="2">
        <f>SUMIFS(Import!U$2:U$237,Import!$F$2:$F$237,$F74,Import!$G$2:$G$237,$G74)</f>
        <v>97.66</v>
      </c>
      <c r="V74" s="2">
        <f>SUMIFS(Import!V$2:V$237,Import!$F$2:$F$237,$F74,Import!$G$2:$G$237,$G74)</f>
        <v>1</v>
      </c>
      <c r="W74" s="2" t="str">
        <f t="shared" si="33"/>
        <v>F</v>
      </c>
      <c r="X74" s="2" t="str">
        <f t="shared" si="33"/>
        <v>IRITI</v>
      </c>
      <c r="Y74" s="2" t="str">
        <f t="shared" si="33"/>
        <v>Teura</v>
      </c>
      <c r="Z74" s="2">
        <f>SUMIFS(Import!Z$2:Z$237,Import!$F$2:$F$237,$F74,Import!$G$2:$G$237,$G74)</f>
        <v>24</v>
      </c>
      <c r="AA74" s="2">
        <f>SUMIFS(Import!AA$2:AA$237,Import!$F$2:$F$237,$F74,Import!$G$2:$G$237,$G74)</f>
        <v>3.58</v>
      </c>
      <c r="AB74" s="2">
        <f>SUMIFS(Import!AB$2:AB$237,Import!$F$2:$F$237,$F74,Import!$G$2:$G$237,$G74)</f>
        <v>11.48</v>
      </c>
      <c r="AC74" s="2">
        <f>SUMIFS(Import!AC$2:AC$237,Import!$F$2:$F$237,$F74,Import!$G$2:$G$237,$G74)</f>
        <v>2</v>
      </c>
      <c r="AD74" s="2" t="str">
        <f t="shared" si="34"/>
        <v>F</v>
      </c>
      <c r="AE74" s="2" t="str">
        <f t="shared" si="34"/>
        <v>GRANDIN</v>
      </c>
      <c r="AF74" s="2" t="str">
        <f t="shared" si="34"/>
        <v>Maire</v>
      </c>
      <c r="AG74" s="2">
        <f>SUMIFS(Import!AG$2:AG$237,Import!$F$2:$F$237,$F74,Import!$G$2:$G$237,$G74)</f>
        <v>2</v>
      </c>
      <c r="AH74" s="2">
        <f>SUMIFS(Import!AH$2:AH$237,Import!$F$2:$F$237,$F74,Import!$G$2:$G$237,$G74)</f>
        <v>0.3</v>
      </c>
      <c r="AI74" s="2">
        <f>SUMIFS(Import!AI$2:AI$237,Import!$F$2:$F$237,$F74,Import!$G$2:$G$237,$G74)</f>
        <v>0.96</v>
      </c>
      <c r="AJ74" s="2">
        <f>SUMIFS(Import!AJ$2:AJ$237,Import!$F$2:$F$237,$F74,Import!$G$2:$G$237,$G74)</f>
        <v>3</v>
      </c>
      <c r="AK74" s="2" t="str">
        <f t="shared" si="35"/>
        <v>F</v>
      </c>
      <c r="AL74" s="2" t="str">
        <f t="shared" si="35"/>
        <v>SANQUER</v>
      </c>
      <c r="AM74" s="2" t="str">
        <f t="shared" si="35"/>
        <v>Nicole</v>
      </c>
      <c r="AN74" s="2">
        <f>SUMIFS(Import!AN$2:AN$237,Import!$F$2:$F$237,$F74,Import!$G$2:$G$237,$G74)</f>
        <v>105</v>
      </c>
      <c r="AO74" s="2">
        <f>SUMIFS(Import!AO$2:AO$237,Import!$F$2:$F$237,$F74,Import!$G$2:$G$237,$G74)</f>
        <v>15.67</v>
      </c>
      <c r="AP74" s="2">
        <f>SUMIFS(Import!AP$2:AP$237,Import!$F$2:$F$237,$F74,Import!$G$2:$G$237,$G74)</f>
        <v>50.24</v>
      </c>
      <c r="AQ74" s="2">
        <f>SUMIFS(Import!AQ$2:AQ$237,Import!$F$2:$F$237,$F74,Import!$G$2:$G$237,$G74)</f>
        <v>4</v>
      </c>
      <c r="AR74" s="2" t="str">
        <f t="shared" si="36"/>
        <v>F</v>
      </c>
      <c r="AS74" s="2" t="str">
        <f t="shared" si="36"/>
        <v>EBB ÉPSE CROSS</v>
      </c>
      <c r="AT74" s="2" t="str">
        <f t="shared" si="36"/>
        <v>Valentina, Hina Dite Tina</v>
      </c>
      <c r="AU74" s="2">
        <f>SUMIFS(Import!AU$2:AU$237,Import!$F$2:$F$237,$F74,Import!$G$2:$G$237,$G74)</f>
        <v>54</v>
      </c>
      <c r="AV74" s="2">
        <f>SUMIFS(Import!AV$2:AV$237,Import!$F$2:$F$237,$F74,Import!$G$2:$G$237,$G74)</f>
        <v>8.06</v>
      </c>
      <c r="AW74" s="2">
        <f>SUMIFS(Import!AW$2:AW$237,Import!$F$2:$F$237,$F74,Import!$G$2:$G$237,$G74)</f>
        <v>25.84</v>
      </c>
      <c r="AX74" s="2">
        <f>SUMIFS(Import!AX$2:AX$237,Import!$F$2:$F$237,$F74,Import!$G$2:$G$237,$G74)</f>
        <v>5</v>
      </c>
      <c r="AY74" s="2" t="str">
        <f t="shared" si="37"/>
        <v>F</v>
      </c>
      <c r="AZ74" s="2" t="str">
        <f t="shared" si="37"/>
        <v>DUBIEF</v>
      </c>
      <c r="BA74" s="2" t="str">
        <f t="shared" si="37"/>
        <v>Miri</v>
      </c>
      <c r="BB74" s="2">
        <f>SUMIFS(Import!BB$2:BB$237,Import!$F$2:$F$237,$F74,Import!$G$2:$G$237,$G74)</f>
        <v>1</v>
      </c>
      <c r="BC74" s="2">
        <f>SUMIFS(Import!BC$2:BC$237,Import!$F$2:$F$237,$F74,Import!$G$2:$G$237,$G74)</f>
        <v>0.15</v>
      </c>
      <c r="BD74" s="2">
        <f>SUMIFS(Import!BD$2:BD$237,Import!$F$2:$F$237,$F74,Import!$G$2:$G$237,$G74)</f>
        <v>0.48</v>
      </c>
      <c r="BE74" s="2">
        <f>SUMIFS(Import!BE$2:BE$237,Import!$F$2:$F$237,$F74,Import!$G$2:$G$237,$G74)</f>
        <v>6</v>
      </c>
      <c r="BF74" s="2" t="str">
        <f t="shared" si="38"/>
        <v>M</v>
      </c>
      <c r="BG74" s="2" t="str">
        <f t="shared" si="38"/>
        <v>TEFAAROA</v>
      </c>
      <c r="BH74" s="2" t="str">
        <f t="shared" si="38"/>
        <v>Tom</v>
      </c>
      <c r="BI74" s="2">
        <f>SUMIFS(Import!BI$2:BI$237,Import!$F$2:$F$237,$F74,Import!$G$2:$G$237,$G74)</f>
        <v>0</v>
      </c>
      <c r="BJ74" s="2">
        <f>SUMIFS(Import!BJ$2:BJ$237,Import!$F$2:$F$237,$F74,Import!$G$2:$G$237,$G74)</f>
        <v>0</v>
      </c>
      <c r="BK74" s="2">
        <f>SUMIFS(Import!BK$2:BK$237,Import!$F$2:$F$237,$F74,Import!$G$2:$G$237,$G74)</f>
        <v>0</v>
      </c>
      <c r="BL74" s="2">
        <f>SUMIFS(Import!BL$2:BL$237,Import!$F$2:$F$237,$F74,Import!$G$2:$G$237,$G74)</f>
        <v>7</v>
      </c>
      <c r="BM74" s="2" t="str">
        <f t="shared" si="39"/>
        <v>M</v>
      </c>
      <c r="BN74" s="2" t="str">
        <f t="shared" si="39"/>
        <v>TAPUTU</v>
      </c>
      <c r="BO74" s="2" t="str">
        <f t="shared" si="39"/>
        <v>Faana</v>
      </c>
      <c r="BP74" s="2">
        <f>SUMIFS(Import!BP$2:BP$237,Import!$F$2:$F$237,$F74,Import!$G$2:$G$237,$G74)</f>
        <v>7</v>
      </c>
      <c r="BQ74" s="2">
        <f>SUMIFS(Import!BQ$2:BQ$237,Import!$F$2:$F$237,$F74,Import!$G$2:$G$237,$G74)</f>
        <v>1.04</v>
      </c>
      <c r="BR74" s="2">
        <f>SUMIFS(Import!BR$2:BR$237,Import!$F$2:$F$237,$F74,Import!$G$2:$G$237,$G74)</f>
        <v>3.35</v>
      </c>
      <c r="BS74" s="2">
        <f>SUMIFS(Import!BS$2:BS$237,Import!$F$2:$F$237,$F74,Import!$G$2:$G$237,$G74)</f>
        <v>8</v>
      </c>
      <c r="BT74" s="2" t="str">
        <f t="shared" si="40"/>
        <v>M</v>
      </c>
      <c r="BU74" s="2" t="str">
        <f t="shared" si="40"/>
        <v>SALMON</v>
      </c>
      <c r="BV74" s="2" t="str">
        <f t="shared" si="40"/>
        <v>Tati</v>
      </c>
      <c r="BW74" s="2">
        <f>SUMIFS(Import!BW$2:BW$237,Import!$F$2:$F$237,$F74,Import!$G$2:$G$237,$G74)</f>
        <v>3</v>
      </c>
      <c r="BX74" s="2">
        <f>SUMIFS(Import!BX$2:BX$237,Import!$F$2:$F$237,$F74,Import!$G$2:$G$237,$G74)</f>
        <v>0.45</v>
      </c>
      <c r="BY74" s="2">
        <f>SUMIFS(Import!BY$2:BY$237,Import!$F$2:$F$237,$F74,Import!$G$2:$G$237,$G74)</f>
        <v>1.44</v>
      </c>
      <c r="BZ74" s="2">
        <f>SUMIFS(Import!BZ$2:BZ$237,Import!$F$2:$F$237,$F74,Import!$G$2:$G$237,$G74)</f>
        <v>9</v>
      </c>
      <c r="CA74" s="2" t="str">
        <f t="shared" si="41"/>
        <v>F</v>
      </c>
      <c r="CB74" s="2" t="str">
        <f t="shared" si="41"/>
        <v>TERIITAHI</v>
      </c>
      <c r="CC74" s="2" t="str">
        <f t="shared" si="41"/>
        <v>Tepuaraurii</v>
      </c>
      <c r="CD74" s="2">
        <f>SUMIFS(Import!CD$2:CD$237,Import!$F$2:$F$237,$F74,Import!$G$2:$G$237,$G74)</f>
        <v>13</v>
      </c>
      <c r="CE74" s="2">
        <f>SUMIFS(Import!CE$2:CE$237,Import!$F$2:$F$237,$F74,Import!$G$2:$G$237,$G74)</f>
        <v>1.94</v>
      </c>
      <c r="CF74" s="2">
        <f>SUMIFS(Import!CF$2:CF$237,Import!$F$2:$F$237,$F74,Import!$G$2:$G$237,$G74)</f>
        <v>6.22</v>
      </c>
      <c r="CG74" s="2">
        <f>SUMIFS(Import!CG$2:CG$237,Import!$F$2:$F$237,$F74,Import!$G$2:$G$237,$G74)</f>
        <v>10</v>
      </c>
      <c r="CH74" s="2" t="str">
        <f t="shared" si="42"/>
        <v>M</v>
      </c>
      <c r="CI74" s="2" t="str">
        <f t="shared" si="42"/>
        <v>CONROY</v>
      </c>
      <c r="CJ74" s="2" t="str">
        <f t="shared" si="42"/>
        <v>Yves</v>
      </c>
      <c r="CK74" s="2">
        <f>SUMIFS(Import!CK$2:CK$237,Import!$F$2:$F$237,$F74,Import!$G$2:$G$237,$G74)</f>
        <v>0</v>
      </c>
      <c r="CL74" s="2">
        <f>SUMIFS(Import!CL$2:CL$237,Import!$F$2:$F$237,$F74,Import!$G$2:$G$237,$G74)</f>
        <v>0</v>
      </c>
      <c r="CM74" s="2">
        <f>SUMIFS(Import!CM$2:CM$237,Import!$F$2:$F$237,$F74,Import!$G$2:$G$237,$G74)</f>
        <v>0</v>
      </c>
      <c r="CN74" s="2">
        <f>SUMIFS(Import!CN$2:CN$237,Import!$F$2:$F$237,$F74,Import!$G$2:$G$237,$G74)</f>
        <v>11</v>
      </c>
      <c r="CO74" s="3" t="str">
        <f t="shared" si="43"/>
        <v>M</v>
      </c>
      <c r="CP74" s="3" t="str">
        <f t="shared" si="43"/>
        <v>PIQUE</v>
      </c>
      <c r="CQ74" s="3" t="str">
        <f t="shared" si="43"/>
        <v>Pascal</v>
      </c>
      <c r="CR74" s="2">
        <f>SUMIFS(Import!CR$2:CR$237,Import!$F$2:$F$237,$F74,Import!$G$2:$G$237,$G74)</f>
        <v>0</v>
      </c>
      <c r="CS74" s="2">
        <f>SUMIFS(Import!CS$2:CS$237,Import!$F$2:$F$237,$F74,Import!$G$2:$G$237,$G74)</f>
        <v>0</v>
      </c>
      <c r="CT74" s="2">
        <f>SUMIFS(Import!CT$2:CT$237,Import!$F$2:$F$237,$F74,Import!$G$2:$G$237,$G74)</f>
        <v>0</v>
      </c>
    </row>
    <row r="75" spans="1:98">
      <c r="A75" s="2" t="s">
        <v>38</v>
      </c>
      <c r="B75" s="2" t="s">
        <v>39</v>
      </c>
      <c r="C75" s="2">
        <v>2</v>
      </c>
      <c r="D75" s="2" t="s">
        <v>53</v>
      </c>
      <c r="E75" s="2">
        <v>25</v>
      </c>
      <c r="F75" s="2" t="s">
        <v>57</v>
      </c>
      <c r="G75" s="2">
        <v>7</v>
      </c>
      <c r="H75" s="2">
        <f>IF(SUMIFS(Import!H$2:H$237,Import!$F$2:$F$237,$F75,Import!$G$2:$G$237,$G75)=0,Data_T1!$H75,SUMIFS(Import!H$2:H$237,Import!$F$2:$F$237,$F75,Import!$G$2:$G$237,$G75))</f>
        <v>708</v>
      </c>
      <c r="I75" s="2">
        <f>SUMIFS(Import!I$2:I$237,Import!$F$2:$F$237,$F75,Import!$G$2:$G$237,$G75)</f>
        <v>476</v>
      </c>
      <c r="J75" s="2">
        <f>SUMIFS(Import!J$2:J$237,Import!$F$2:$F$237,$F75,Import!$G$2:$G$237,$G75)</f>
        <v>67.23</v>
      </c>
      <c r="K75" s="2">
        <f>SUMIFS(Import!K$2:K$237,Import!$F$2:$F$237,$F75,Import!$G$2:$G$237,$G75)</f>
        <v>232</v>
      </c>
      <c r="L75" s="2">
        <f>SUMIFS(Import!L$2:L$237,Import!$F$2:$F$237,$F75,Import!$G$2:$G$237,$G75)</f>
        <v>32.770000000000003</v>
      </c>
      <c r="M75" s="2">
        <f>SUMIFS(Import!M$2:M$237,Import!$F$2:$F$237,$F75,Import!$G$2:$G$237,$G75)</f>
        <v>3</v>
      </c>
      <c r="N75" s="2">
        <f>SUMIFS(Import!N$2:N$237,Import!$F$2:$F$237,$F75,Import!$G$2:$G$237,$G75)</f>
        <v>0.42</v>
      </c>
      <c r="O75" s="2">
        <f>SUMIFS(Import!O$2:O$237,Import!$F$2:$F$237,$F75,Import!$G$2:$G$237,$G75)</f>
        <v>1.29</v>
      </c>
      <c r="P75" s="2">
        <f>SUMIFS(Import!P$2:P$237,Import!$F$2:$F$237,$F75,Import!$G$2:$G$237,$G75)</f>
        <v>0</v>
      </c>
      <c r="Q75" s="2">
        <f>SUMIFS(Import!Q$2:Q$237,Import!$F$2:$F$237,$F75,Import!$G$2:$G$237,$G75)</f>
        <v>0</v>
      </c>
      <c r="R75" s="2">
        <f>SUMIFS(Import!R$2:R$237,Import!$F$2:$F$237,$F75,Import!$G$2:$G$237,$G75)</f>
        <v>0</v>
      </c>
      <c r="S75" s="2">
        <f>SUMIFS(Import!S$2:S$237,Import!$F$2:$F$237,$F75,Import!$G$2:$G$237,$G75)</f>
        <v>229</v>
      </c>
      <c r="T75" s="2">
        <f>SUMIFS(Import!T$2:T$237,Import!$F$2:$F$237,$F75,Import!$G$2:$G$237,$G75)</f>
        <v>32.340000000000003</v>
      </c>
      <c r="U75" s="2">
        <f>SUMIFS(Import!U$2:U$237,Import!$F$2:$F$237,$F75,Import!$G$2:$G$237,$G75)</f>
        <v>98.71</v>
      </c>
      <c r="V75" s="2">
        <f>SUMIFS(Import!V$2:V$237,Import!$F$2:$F$237,$F75,Import!$G$2:$G$237,$G75)</f>
        <v>1</v>
      </c>
      <c r="W75" s="2" t="str">
        <f t="shared" si="33"/>
        <v>F</v>
      </c>
      <c r="X75" s="2" t="str">
        <f t="shared" si="33"/>
        <v>IRITI</v>
      </c>
      <c r="Y75" s="2" t="str">
        <f t="shared" si="33"/>
        <v>Teura</v>
      </c>
      <c r="Z75" s="2">
        <f>SUMIFS(Import!Z$2:Z$237,Import!$F$2:$F$237,$F75,Import!$G$2:$G$237,$G75)</f>
        <v>30</v>
      </c>
      <c r="AA75" s="2">
        <f>SUMIFS(Import!AA$2:AA$237,Import!$F$2:$F$237,$F75,Import!$G$2:$G$237,$G75)</f>
        <v>4.24</v>
      </c>
      <c r="AB75" s="2">
        <f>SUMIFS(Import!AB$2:AB$237,Import!$F$2:$F$237,$F75,Import!$G$2:$G$237,$G75)</f>
        <v>13.1</v>
      </c>
      <c r="AC75" s="2">
        <f>SUMIFS(Import!AC$2:AC$237,Import!$F$2:$F$237,$F75,Import!$G$2:$G$237,$G75)</f>
        <v>2</v>
      </c>
      <c r="AD75" s="2" t="str">
        <f t="shared" si="34"/>
        <v>F</v>
      </c>
      <c r="AE75" s="2" t="str">
        <f t="shared" si="34"/>
        <v>GRANDIN</v>
      </c>
      <c r="AF75" s="2" t="str">
        <f t="shared" si="34"/>
        <v>Maire</v>
      </c>
      <c r="AG75" s="2">
        <f>SUMIFS(Import!AG$2:AG$237,Import!$F$2:$F$237,$F75,Import!$G$2:$G$237,$G75)</f>
        <v>14</v>
      </c>
      <c r="AH75" s="2">
        <f>SUMIFS(Import!AH$2:AH$237,Import!$F$2:$F$237,$F75,Import!$G$2:$G$237,$G75)</f>
        <v>1.98</v>
      </c>
      <c r="AI75" s="2">
        <f>SUMIFS(Import!AI$2:AI$237,Import!$F$2:$F$237,$F75,Import!$G$2:$G$237,$G75)</f>
        <v>6.11</v>
      </c>
      <c r="AJ75" s="2">
        <f>SUMIFS(Import!AJ$2:AJ$237,Import!$F$2:$F$237,$F75,Import!$G$2:$G$237,$G75)</f>
        <v>3</v>
      </c>
      <c r="AK75" s="2" t="str">
        <f t="shared" si="35"/>
        <v>F</v>
      </c>
      <c r="AL75" s="2" t="str">
        <f t="shared" si="35"/>
        <v>SANQUER</v>
      </c>
      <c r="AM75" s="2" t="str">
        <f t="shared" si="35"/>
        <v>Nicole</v>
      </c>
      <c r="AN75" s="2">
        <f>SUMIFS(Import!AN$2:AN$237,Import!$F$2:$F$237,$F75,Import!$G$2:$G$237,$G75)</f>
        <v>129</v>
      </c>
      <c r="AO75" s="2">
        <f>SUMIFS(Import!AO$2:AO$237,Import!$F$2:$F$237,$F75,Import!$G$2:$G$237,$G75)</f>
        <v>18.22</v>
      </c>
      <c r="AP75" s="2">
        <f>SUMIFS(Import!AP$2:AP$237,Import!$F$2:$F$237,$F75,Import!$G$2:$G$237,$G75)</f>
        <v>56.33</v>
      </c>
      <c r="AQ75" s="2">
        <f>SUMIFS(Import!AQ$2:AQ$237,Import!$F$2:$F$237,$F75,Import!$G$2:$G$237,$G75)</f>
        <v>4</v>
      </c>
      <c r="AR75" s="2" t="str">
        <f t="shared" si="36"/>
        <v>F</v>
      </c>
      <c r="AS75" s="2" t="str">
        <f t="shared" si="36"/>
        <v>EBB ÉPSE CROSS</v>
      </c>
      <c r="AT75" s="2" t="str">
        <f t="shared" si="36"/>
        <v>Valentina, Hina Dite Tina</v>
      </c>
      <c r="AU75" s="2">
        <f>SUMIFS(Import!AU$2:AU$237,Import!$F$2:$F$237,$F75,Import!$G$2:$G$237,$G75)</f>
        <v>21</v>
      </c>
      <c r="AV75" s="2">
        <f>SUMIFS(Import!AV$2:AV$237,Import!$F$2:$F$237,$F75,Import!$G$2:$G$237,$G75)</f>
        <v>2.97</v>
      </c>
      <c r="AW75" s="2">
        <f>SUMIFS(Import!AW$2:AW$237,Import!$F$2:$F$237,$F75,Import!$G$2:$G$237,$G75)</f>
        <v>9.17</v>
      </c>
      <c r="AX75" s="2">
        <f>SUMIFS(Import!AX$2:AX$237,Import!$F$2:$F$237,$F75,Import!$G$2:$G$237,$G75)</f>
        <v>5</v>
      </c>
      <c r="AY75" s="2" t="str">
        <f t="shared" si="37"/>
        <v>F</v>
      </c>
      <c r="AZ75" s="2" t="str">
        <f t="shared" si="37"/>
        <v>DUBIEF</v>
      </c>
      <c r="BA75" s="2" t="str">
        <f t="shared" si="37"/>
        <v>Miri</v>
      </c>
      <c r="BB75" s="2">
        <f>SUMIFS(Import!BB$2:BB$237,Import!$F$2:$F$237,$F75,Import!$G$2:$G$237,$G75)</f>
        <v>3</v>
      </c>
      <c r="BC75" s="2">
        <f>SUMIFS(Import!BC$2:BC$237,Import!$F$2:$F$237,$F75,Import!$G$2:$G$237,$G75)</f>
        <v>0.42</v>
      </c>
      <c r="BD75" s="2">
        <f>SUMIFS(Import!BD$2:BD$237,Import!$F$2:$F$237,$F75,Import!$G$2:$G$237,$G75)</f>
        <v>1.31</v>
      </c>
      <c r="BE75" s="2">
        <f>SUMIFS(Import!BE$2:BE$237,Import!$F$2:$F$237,$F75,Import!$G$2:$G$237,$G75)</f>
        <v>6</v>
      </c>
      <c r="BF75" s="2" t="str">
        <f t="shared" si="38"/>
        <v>M</v>
      </c>
      <c r="BG75" s="2" t="str">
        <f t="shared" si="38"/>
        <v>TEFAAROA</v>
      </c>
      <c r="BH75" s="2" t="str">
        <f t="shared" si="38"/>
        <v>Tom</v>
      </c>
      <c r="BI75" s="2">
        <f>SUMIFS(Import!BI$2:BI$237,Import!$F$2:$F$237,$F75,Import!$G$2:$G$237,$G75)</f>
        <v>0</v>
      </c>
      <c r="BJ75" s="2">
        <f>SUMIFS(Import!BJ$2:BJ$237,Import!$F$2:$F$237,$F75,Import!$G$2:$G$237,$G75)</f>
        <v>0</v>
      </c>
      <c r="BK75" s="2">
        <f>SUMIFS(Import!BK$2:BK$237,Import!$F$2:$F$237,$F75,Import!$G$2:$G$237,$G75)</f>
        <v>0</v>
      </c>
      <c r="BL75" s="2">
        <f>SUMIFS(Import!BL$2:BL$237,Import!$F$2:$F$237,$F75,Import!$G$2:$G$237,$G75)</f>
        <v>7</v>
      </c>
      <c r="BM75" s="2" t="str">
        <f t="shared" si="39"/>
        <v>M</v>
      </c>
      <c r="BN75" s="2" t="str">
        <f t="shared" si="39"/>
        <v>TAPUTU</v>
      </c>
      <c r="BO75" s="2" t="str">
        <f t="shared" si="39"/>
        <v>Faana</v>
      </c>
      <c r="BP75" s="2">
        <f>SUMIFS(Import!BP$2:BP$237,Import!$F$2:$F$237,$F75,Import!$G$2:$G$237,$G75)</f>
        <v>6</v>
      </c>
      <c r="BQ75" s="2">
        <f>SUMIFS(Import!BQ$2:BQ$237,Import!$F$2:$F$237,$F75,Import!$G$2:$G$237,$G75)</f>
        <v>0.85</v>
      </c>
      <c r="BR75" s="2">
        <f>SUMIFS(Import!BR$2:BR$237,Import!$F$2:$F$237,$F75,Import!$G$2:$G$237,$G75)</f>
        <v>2.62</v>
      </c>
      <c r="BS75" s="2">
        <f>SUMIFS(Import!BS$2:BS$237,Import!$F$2:$F$237,$F75,Import!$G$2:$G$237,$G75)</f>
        <v>8</v>
      </c>
      <c r="BT75" s="2" t="str">
        <f t="shared" si="40"/>
        <v>M</v>
      </c>
      <c r="BU75" s="2" t="str">
        <f t="shared" si="40"/>
        <v>SALMON</v>
      </c>
      <c r="BV75" s="2" t="str">
        <f t="shared" si="40"/>
        <v>Tati</v>
      </c>
      <c r="BW75" s="2">
        <f>SUMIFS(Import!BW$2:BW$237,Import!$F$2:$F$237,$F75,Import!$G$2:$G$237,$G75)</f>
        <v>9</v>
      </c>
      <c r="BX75" s="2">
        <f>SUMIFS(Import!BX$2:BX$237,Import!$F$2:$F$237,$F75,Import!$G$2:$G$237,$G75)</f>
        <v>1.27</v>
      </c>
      <c r="BY75" s="2">
        <f>SUMIFS(Import!BY$2:BY$237,Import!$F$2:$F$237,$F75,Import!$G$2:$G$237,$G75)</f>
        <v>3.93</v>
      </c>
      <c r="BZ75" s="2">
        <f>SUMIFS(Import!BZ$2:BZ$237,Import!$F$2:$F$237,$F75,Import!$G$2:$G$237,$G75)</f>
        <v>9</v>
      </c>
      <c r="CA75" s="2" t="str">
        <f t="shared" si="41"/>
        <v>F</v>
      </c>
      <c r="CB75" s="2" t="str">
        <f t="shared" si="41"/>
        <v>TERIITAHI</v>
      </c>
      <c r="CC75" s="2" t="str">
        <f t="shared" si="41"/>
        <v>Tepuaraurii</v>
      </c>
      <c r="CD75" s="2">
        <f>SUMIFS(Import!CD$2:CD$237,Import!$F$2:$F$237,$F75,Import!$G$2:$G$237,$G75)</f>
        <v>16</v>
      </c>
      <c r="CE75" s="2">
        <f>SUMIFS(Import!CE$2:CE$237,Import!$F$2:$F$237,$F75,Import!$G$2:$G$237,$G75)</f>
        <v>2.2599999999999998</v>
      </c>
      <c r="CF75" s="2">
        <f>SUMIFS(Import!CF$2:CF$237,Import!$F$2:$F$237,$F75,Import!$G$2:$G$237,$G75)</f>
        <v>6.99</v>
      </c>
      <c r="CG75" s="2">
        <f>SUMIFS(Import!CG$2:CG$237,Import!$F$2:$F$237,$F75,Import!$G$2:$G$237,$G75)</f>
        <v>10</v>
      </c>
      <c r="CH75" s="2" t="str">
        <f t="shared" si="42"/>
        <v>M</v>
      </c>
      <c r="CI75" s="2" t="str">
        <f t="shared" si="42"/>
        <v>CONROY</v>
      </c>
      <c r="CJ75" s="2" t="str">
        <f t="shared" si="42"/>
        <v>Yves</v>
      </c>
      <c r="CK75" s="2">
        <f>SUMIFS(Import!CK$2:CK$237,Import!$F$2:$F$237,$F75,Import!$G$2:$G$237,$G75)</f>
        <v>0</v>
      </c>
      <c r="CL75" s="2">
        <f>SUMIFS(Import!CL$2:CL$237,Import!$F$2:$F$237,$F75,Import!$G$2:$G$237,$G75)</f>
        <v>0</v>
      </c>
      <c r="CM75" s="2">
        <f>SUMIFS(Import!CM$2:CM$237,Import!$F$2:$F$237,$F75,Import!$G$2:$G$237,$G75)</f>
        <v>0</v>
      </c>
      <c r="CN75" s="2">
        <f>SUMIFS(Import!CN$2:CN$237,Import!$F$2:$F$237,$F75,Import!$G$2:$G$237,$G75)</f>
        <v>11</v>
      </c>
      <c r="CO75" s="3" t="str">
        <f t="shared" si="43"/>
        <v>M</v>
      </c>
      <c r="CP75" s="3" t="str">
        <f t="shared" si="43"/>
        <v>PIQUE</v>
      </c>
      <c r="CQ75" s="3" t="str">
        <f t="shared" si="43"/>
        <v>Pascal</v>
      </c>
      <c r="CR75" s="2">
        <f>SUMIFS(Import!CR$2:CR$237,Import!$F$2:$F$237,$F75,Import!$G$2:$G$237,$G75)</f>
        <v>1</v>
      </c>
      <c r="CS75" s="2">
        <f>SUMIFS(Import!CS$2:CS$237,Import!$F$2:$F$237,$F75,Import!$G$2:$G$237,$G75)</f>
        <v>0.14000000000000001</v>
      </c>
      <c r="CT75" s="2">
        <f>SUMIFS(Import!CT$2:CT$237,Import!$F$2:$F$237,$F75,Import!$G$2:$G$237,$G75)</f>
        <v>0.44</v>
      </c>
    </row>
    <row r="76" spans="1:98">
      <c r="A76" s="2" t="s">
        <v>38</v>
      </c>
      <c r="B76" s="2" t="s">
        <v>39</v>
      </c>
      <c r="C76" s="2">
        <v>2</v>
      </c>
      <c r="D76" s="2" t="s">
        <v>53</v>
      </c>
      <c r="E76" s="2">
        <v>25</v>
      </c>
      <c r="F76" s="2" t="s">
        <v>57</v>
      </c>
      <c r="G76" s="2">
        <v>8</v>
      </c>
      <c r="H76" s="2">
        <f>IF(SUMIFS(Import!H$2:H$237,Import!$F$2:$F$237,$F76,Import!$G$2:$G$237,$G76)=0,Data_T1!$H76,SUMIFS(Import!H$2:H$237,Import!$F$2:$F$237,$F76,Import!$G$2:$G$237,$G76))</f>
        <v>917</v>
      </c>
      <c r="I76" s="2">
        <f>SUMIFS(Import!I$2:I$237,Import!$F$2:$F$237,$F76,Import!$G$2:$G$237,$G76)</f>
        <v>582</v>
      </c>
      <c r="J76" s="2">
        <f>SUMIFS(Import!J$2:J$237,Import!$F$2:$F$237,$F76,Import!$G$2:$G$237,$G76)</f>
        <v>63.47</v>
      </c>
      <c r="K76" s="2">
        <f>SUMIFS(Import!K$2:K$237,Import!$F$2:$F$237,$F76,Import!$G$2:$G$237,$G76)</f>
        <v>335</v>
      </c>
      <c r="L76" s="2">
        <f>SUMIFS(Import!L$2:L$237,Import!$F$2:$F$237,$F76,Import!$G$2:$G$237,$G76)</f>
        <v>36.53</v>
      </c>
      <c r="M76" s="2">
        <f>SUMIFS(Import!M$2:M$237,Import!$F$2:$F$237,$F76,Import!$G$2:$G$237,$G76)</f>
        <v>7</v>
      </c>
      <c r="N76" s="2">
        <f>SUMIFS(Import!N$2:N$237,Import!$F$2:$F$237,$F76,Import!$G$2:$G$237,$G76)</f>
        <v>0.76</v>
      </c>
      <c r="O76" s="2">
        <f>SUMIFS(Import!O$2:O$237,Import!$F$2:$F$237,$F76,Import!$G$2:$G$237,$G76)</f>
        <v>2.09</v>
      </c>
      <c r="P76" s="2">
        <f>SUMIFS(Import!P$2:P$237,Import!$F$2:$F$237,$F76,Import!$G$2:$G$237,$G76)</f>
        <v>9</v>
      </c>
      <c r="Q76" s="2">
        <f>SUMIFS(Import!Q$2:Q$237,Import!$F$2:$F$237,$F76,Import!$G$2:$G$237,$G76)</f>
        <v>0.98</v>
      </c>
      <c r="R76" s="2">
        <f>SUMIFS(Import!R$2:R$237,Import!$F$2:$F$237,$F76,Import!$G$2:$G$237,$G76)</f>
        <v>2.69</v>
      </c>
      <c r="S76" s="2">
        <f>SUMIFS(Import!S$2:S$237,Import!$F$2:$F$237,$F76,Import!$G$2:$G$237,$G76)</f>
        <v>319</v>
      </c>
      <c r="T76" s="2">
        <f>SUMIFS(Import!T$2:T$237,Import!$F$2:$F$237,$F76,Import!$G$2:$G$237,$G76)</f>
        <v>34.79</v>
      </c>
      <c r="U76" s="2">
        <f>SUMIFS(Import!U$2:U$237,Import!$F$2:$F$237,$F76,Import!$G$2:$G$237,$G76)</f>
        <v>95.22</v>
      </c>
      <c r="V76" s="2">
        <f>SUMIFS(Import!V$2:V$237,Import!$F$2:$F$237,$F76,Import!$G$2:$G$237,$G76)</f>
        <v>1</v>
      </c>
      <c r="W76" s="2" t="str">
        <f t="shared" si="33"/>
        <v>F</v>
      </c>
      <c r="X76" s="2" t="str">
        <f t="shared" si="33"/>
        <v>IRITI</v>
      </c>
      <c r="Y76" s="2" t="str">
        <f t="shared" si="33"/>
        <v>Teura</v>
      </c>
      <c r="Z76" s="2">
        <f>SUMIFS(Import!Z$2:Z$237,Import!$F$2:$F$237,$F76,Import!$G$2:$G$237,$G76)</f>
        <v>57</v>
      </c>
      <c r="AA76" s="2">
        <f>SUMIFS(Import!AA$2:AA$237,Import!$F$2:$F$237,$F76,Import!$G$2:$G$237,$G76)</f>
        <v>6.22</v>
      </c>
      <c r="AB76" s="2">
        <f>SUMIFS(Import!AB$2:AB$237,Import!$F$2:$F$237,$F76,Import!$G$2:$G$237,$G76)</f>
        <v>17.87</v>
      </c>
      <c r="AC76" s="2">
        <f>SUMIFS(Import!AC$2:AC$237,Import!$F$2:$F$237,$F76,Import!$G$2:$G$237,$G76)</f>
        <v>2</v>
      </c>
      <c r="AD76" s="2" t="str">
        <f t="shared" si="34"/>
        <v>F</v>
      </c>
      <c r="AE76" s="2" t="str">
        <f t="shared" si="34"/>
        <v>GRANDIN</v>
      </c>
      <c r="AF76" s="2" t="str">
        <f t="shared" si="34"/>
        <v>Maire</v>
      </c>
      <c r="AG76" s="2">
        <f>SUMIFS(Import!AG$2:AG$237,Import!$F$2:$F$237,$F76,Import!$G$2:$G$237,$G76)</f>
        <v>3</v>
      </c>
      <c r="AH76" s="2">
        <f>SUMIFS(Import!AH$2:AH$237,Import!$F$2:$F$237,$F76,Import!$G$2:$G$237,$G76)</f>
        <v>0.33</v>
      </c>
      <c r="AI76" s="2">
        <f>SUMIFS(Import!AI$2:AI$237,Import!$F$2:$F$237,$F76,Import!$G$2:$G$237,$G76)</f>
        <v>0.94</v>
      </c>
      <c r="AJ76" s="2">
        <f>SUMIFS(Import!AJ$2:AJ$237,Import!$F$2:$F$237,$F76,Import!$G$2:$G$237,$G76)</f>
        <v>3</v>
      </c>
      <c r="AK76" s="2" t="str">
        <f t="shared" si="35"/>
        <v>F</v>
      </c>
      <c r="AL76" s="2" t="str">
        <f t="shared" si="35"/>
        <v>SANQUER</v>
      </c>
      <c r="AM76" s="2" t="str">
        <f t="shared" si="35"/>
        <v>Nicole</v>
      </c>
      <c r="AN76" s="2">
        <f>SUMIFS(Import!AN$2:AN$237,Import!$F$2:$F$237,$F76,Import!$G$2:$G$237,$G76)</f>
        <v>163</v>
      </c>
      <c r="AO76" s="2">
        <f>SUMIFS(Import!AO$2:AO$237,Import!$F$2:$F$237,$F76,Import!$G$2:$G$237,$G76)</f>
        <v>17.78</v>
      </c>
      <c r="AP76" s="2">
        <f>SUMIFS(Import!AP$2:AP$237,Import!$F$2:$F$237,$F76,Import!$G$2:$G$237,$G76)</f>
        <v>51.1</v>
      </c>
      <c r="AQ76" s="2">
        <f>SUMIFS(Import!AQ$2:AQ$237,Import!$F$2:$F$237,$F76,Import!$G$2:$G$237,$G76)</f>
        <v>4</v>
      </c>
      <c r="AR76" s="2" t="str">
        <f t="shared" si="36"/>
        <v>F</v>
      </c>
      <c r="AS76" s="2" t="str">
        <f t="shared" si="36"/>
        <v>EBB ÉPSE CROSS</v>
      </c>
      <c r="AT76" s="2" t="str">
        <f t="shared" si="36"/>
        <v>Valentina, Hina Dite Tina</v>
      </c>
      <c r="AU76" s="2">
        <f>SUMIFS(Import!AU$2:AU$237,Import!$F$2:$F$237,$F76,Import!$G$2:$G$237,$G76)</f>
        <v>46</v>
      </c>
      <c r="AV76" s="2">
        <f>SUMIFS(Import!AV$2:AV$237,Import!$F$2:$F$237,$F76,Import!$G$2:$G$237,$G76)</f>
        <v>5.0199999999999996</v>
      </c>
      <c r="AW76" s="2">
        <f>SUMIFS(Import!AW$2:AW$237,Import!$F$2:$F$237,$F76,Import!$G$2:$G$237,$G76)</f>
        <v>14.42</v>
      </c>
      <c r="AX76" s="2">
        <f>SUMIFS(Import!AX$2:AX$237,Import!$F$2:$F$237,$F76,Import!$G$2:$G$237,$G76)</f>
        <v>5</v>
      </c>
      <c r="AY76" s="2" t="str">
        <f t="shared" si="37"/>
        <v>F</v>
      </c>
      <c r="AZ76" s="2" t="str">
        <f t="shared" si="37"/>
        <v>DUBIEF</v>
      </c>
      <c r="BA76" s="2" t="str">
        <f t="shared" si="37"/>
        <v>Miri</v>
      </c>
      <c r="BB76" s="2">
        <f>SUMIFS(Import!BB$2:BB$237,Import!$F$2:$F$237,$F76,Import!$G$2:$G$237,$G76)</f>
        <v>8</v>
      </c>
      <c r="BC76" s="2">
        <f>SUMIFS(Import!BC$2:BC$237,Import!$F$2:$F$237,$F76,Import!$G$2:$G$237,$G76)</f>
        <v>0.87</v>
      </c>
      <c r="BD76" s="2">
        <f>SUMIFS(Import!BD$2:BD$237,Import!$F$2:$F$237,$F76,Import!$G$2:$G$237,$G76)</f>
        <v>2.5099999999999998</v>
      </c>
      <c r="BE76" s="2">
        <f>SUMIFS(Import!BE$2:BE$237,Import!$F$2:$F$237,$F76,Import!$G$2:$G$237,$G76)</f>
        <v>6</v>
      </c>
      <c r="BF76" s="2" t="str">
        <f t="shared" si="38"/>
        <v>M</v>
      </c>
      <c r="BG76" s="2" t="str">
        <f t="shared" si="38"/>
        <v>TEFAAROA</v>
      </c>
      <c r="BH76" s="2" t="str">
        <f t="shared" si="38"/>
        <v>Tom</v>
      </c>
      <c r="BI76" s="2">
        <f>SUMIFS(Import!BI$2:BI$237,Import!$F$2:$F$237,$F76,Import!$G$2:$G$237,$G76)</f>
        <v>0</v>
      </c>
      <c r="BJ76" s="2">
        <f>SUMIFS(Import!BJ$2:BJ$237,Import!$F$2:$F$237,$F76,Import!$G$2:$G$237,$G76)</f>
        <v>0</v>
      </c>
      <c r="BK76" s="2">
        <f>SUMIFS(Import!BK$2:BK$237,Import!$F$2:$F$237,$F76,Import!$G$2:$G$237,$G76)</f>
        <v>0</v>
      </c>
      <c r="BL76" s="2">
        <f>SUMIFS(Import!BL$2:BL$237,Import!$F$2:$F$237,$F76,Import!$G$2:$G$237,$G76)</f>
        <v>7</v>
      </c>
      <c r="BM76" s="2" t="str">
        <f t="shared" si="39"/>
        <v>M</v>
      </c>
      <c r="BN76" s="2" t="str">
        <f t="shared" si="39"/>
        <v>TAPUTU</v>
      </c>
      <c r="BO76" s="2" t="str">
        <f t="shared" si="39"/>
        <v>Faana</v>
      </c>
      <c r="BP76" s="2">
        <f>SUMIFS(Import!BP$2:BP$237,Import!$F$2:$F$237,$F76,Import!$G$2:$G$237,$G76)</f>
        <v>3</v>
      </c>
      <c r="BQ76" s="2">
        <f>SUMIFS(Import!BQ$2:BQ$237,Import!$F$2:$F$237,$F76,Import!$G$2:$G$237,$G76)</f>
        <v>0.33</v>
      </c>
      <c r="BR76" s="2">
        <f>SUMIFS(Import!BR$2:BR$237,Import!$F$2:$F$237,$F76,Import!$G$2:$G$237,$G76)</f>
        <v>0.94</v>
      </c>
      <c r="BS76" s="2">
        <f>SUMIFS(Import!BS$2:BS$237,Import!$F$2:$F$237,$F76,Import!$G$2:$G$237,$G76)</f>
        <v>8</v>
      </c>
      <c r="BT76" s="2" t="str">
        <f t="shared" si="40"/>
        <v>M</v>
      </c>
      <c r="BU76" s="2" t="str">
        <f t="shared" si="40"/>
        <v>SALMON</v>
      </c>
      <c r="BV76" s="2" t="str">
        <f t="shared" si="40"/>
        <v>Tati</v>
      </c>
      <c r="BW76" s="2">
        <f>SUMIFS(Import!BW$2:BW$237,Import!$F$2:$F$237,$F76,Import!$G$2:$G$237,$G76)</f>
        <v>2</v>
      </c>
      <c r="BX76" s="2">
        <f>SUMIFS(Import!BX$2:BX$237,Import!$F$2:$F$237,$F76,Import!$G$2:$G$237,$G76)</f>
        <v>0.22</v>
      </c>
      <c r="BY76" s="2">
        <f>SUMIFS(Import!BY$2:BY$237,Import!$F$2:$F$237,$F76,Import!$G$2:$G$237,$G76)</f>
        <v>0.63</v>
      </c>
      <c r="BZ76" s="2">
        <f>SUMIFS(Import!BZ$2:BZ$237,Import!$F$2:$F$237,$F76,Import!$G$2:$G$237,$G76)</f>
        <v>9</v>
      </c>
      <c r="CA76" s="2" t="str">
        <f t="shared" si="41"/>
        <v>F</v>
      </c>
      <c r="CB76" s="2" t="str">
        <f t="shared" si="41"/>
        <v>TERIITAHI</v>
      </c>
      <c r="CC76" s="2" t="str">
        <f t="shared" si="41"/>
        <v>Tepuaraurii</v>
      </c>
      <c r="CD76" s="2">
        <f>SUMIFS(Import!CD$2:CD$237,Import!$F$2:$F$237,$F76,Import!$G$2:$G$237,$G76)</f>
        <v>34</v>
      </c>
      <c r="CE76" s="2">
        <f>SUMIFS(Import!CE$2:CE$237,Import!$F$2:$F$237,$F76,Import!$G$2:$G$237,$G76)</f>
        <v>3.71</v>
      </c>
      <c r="CF76" s="2">
        <f>SUMIFS(Import!CF$2:CF$237,Import!$F$2:$F$237,$F76,Import!$G$2:$G$237,$G76)</f>
        <v>10.66</v>
      </c>
      <c r="CG76" s="2">
        <f>SUMIFS(Import!CG$2:CG$237,Import!$F$2:$F$237,$F76,Import!$G$2:$G$237,$G76)</f>
        <v>10</v>
      </c>
      <c r="CH76" s="2" t="str">
        <f t="shared" si="42"/>
        <v>M</v>
      </c>
      <c r="CI76" s="2" t="str">
        <f t="shared" si="42"/>
        <v>CONROY</v>
      </c>
      <c r="CJ76" s="2" t="str">
        <f t="shared" si="42"/>
        <v>Yves</v>
      </c>
      <c r="CK76" s="2">
        <f>SUMIFS(Import!CK$2:CK$237,Import!$F$2:$F$237,$F76,Import!$G$2:$G$237,$G76)</f>
        <v>1</v>
      </c>
      <c r="CL76" s="2">
        <f>SUMIFS(Import!CL$2:CL$237,Import!$F$2:$F$237,$F76,Import!$G$2:$G$237,$G76)</f>
        <v>0.11</v>
      </c>
      <c r="CM76" s="2">
        <f>SUMIFS(Import!CM$2:CM$237,Import!$F$2:$F$237,$F76,Import!$G$2:$G$237,$G76)</f>
        <v>0.31</v>
      </c>
      <c r="CN76" s="2">
        <f>SUMIFS(Import!CN$2:CN$237,Import!$F$2:$F$237,$F76,Import!$G$2:$G$237,$G76)</f>
        <v>11</v>
      </c>
      <c r="CO76" s="3" t="str">
        <f t="shared" si="43"/>
        <v>M</v>
      </c>
      <c r="CP76" s="3" t="str">
        <f t="shared" si="43"/>
        <v>PIQUE</v>
      </c>
      <c r="CQ76" s="3" t="str">
        <f t="shared" si="43"/>
        <v>Pascal</v>
      </c>
      <c r="CR76" s="2">
        <f>SUMIFS(Import!CR$2:CR$237,Import!$F$2:$F$237,$F76,Import!$G$2:$G$237,$G76)</f>
        <v>2</v>
      </c>
      <c r="CS76" s="2">
        <f>SUMIFS(Import!CS$2:CS$237,Import!$F$2:$F$237,$F76,Import!$G$2:$G$237,$G76)</f>
        <v>0.22</v>
      </c>
      <c r="CT76" s="2">
        <f>SUMIFS(Import!CT$2:CT$237,Import!$F$2:$F$237,$F76,Import!$G$2:$G$237,$G76)</f>
        <v>0.63</v>
      </c>
    </row>
    <row r="77" spans="1:98">
      <c r="A77" s="2" t="s">
        <v>38</v>
      </c>
      <c r="B77" s="2" t="s">
        <v>39</v>
      </c>
      <c r="C77" s="2">
        <v>2</v>
      </c>
      <c r="D77" s="2" t="s">
        <v>53</v>
      </c>
      <c r="E77" s="2">
        <v>25</v>
      </c>
      <c r="F77" s="2" t="s">
        <v>57</v>
      </c>
      <c r="G77" s="2">
        <v>9</v>
      </c>
      <c r="H77" s="2">
        <f>IF(SUMIFS(Import!H$2:H$237,Import!$F$2:$F$237,$F77,Import!$G$2:$G$237,$G77)=0,Data_T1!$H77,SUMIFS(Import!H$2:H$237,Import!$F$2:$F$237,$F77,Import!$G$2:$G$237,$G77))</f>
        <v>1059</v>
      </c>
      <c r="I77" s="2">
        <f>SUMIFS(Import!I$2:I$237,Import!$F$2:$F$237,$F77,Import!$G$2:$G$237,$G77)</f>
        <v>717</v>
      </c>
      <c r="J77" s="2">
        <f>SUMIFS(Import!J$2:J$237,Import!$F$2:$F$237,$F77,Import!$G$2:$G$237,$G77)</f>
        <v>67.709999999999994</v>
      </c>
      <c r="K77" s="2">
        <f>SUMIFS(Import!K$2:K$237,Import!$F$2:$F$237,$F77,Import!$G$2:$G$237,$G77)</f>
        <v>342</v>
      </c>
      <c r="L77" s="2">
        <f>SUMIFS(Import!L$2:L$237,Import!$F$2:$F$237,$F77,Import!$G$2:$G$237,$G77)</f>
        <v>32.29</v>
      </c>
      <c r="M77" s="2">
        <f>SUMIFS(Import!M$2:M$237,Import!$F$2:$F$237,$F77,Import!$G$2:$G$237,$G77)</f>
        <v>5</v>
      </c>
      <c r="N77" s="2">
        <f>SUMIFS(Import!N$2:N$237,Import!$F$2:$F$237,$F77,Import!$G$2:$G$237,$G77)</f>
        <v>0.47</v>
      </c>
      <c r="O77" s="2">
        <f>SUMIFS(Import!O$2:O$237,Import!$F$2:$F$237,$F77,Import!$G$2:$G$237,$G77)</f>
        <v>1.46</v>
      </c>
      <c r="P77" s="2">
        <f>SUMIFS(Import!P$2:P$237,Import!$F$2:$F$237,$F77,Import!$G$2:$G$237,$G77)</f>
        <v>5</v>
      </c>
      <c r="Q77" s="2">
        <f>SUMIFS(Import!Q$2:Q$237,Import!$F$2:$F$237,$F77,Import!$G$2:$G$237,$G77)</f>
        <v>0.47</v>
      </c>
      <c r="R77" s="2">
        <f>SUMIFS(Import!R$2:R$237,Import!$F$2:$F$237,$F77,Import!$G$2:$G$237,$G77)</f>
        <v>1.46</v>
      </c>
      <c r="S77" s="2">
        <f>SUMIFS(Import!S$2:S$237,Import!$F$2:$F$237,$F77,Import!$G$2:$G$237,$G77)</f>
        <v>332</v>
      </c>
      <c r="T77" s="2">
        <f>SUMIFS(Import!T$2:T$237,Import!$F$2:$F$237,$F77,Import!$G$2:$G$237,$G77)</f>
        <v>31.35</v>
      </c>
      <c r="U77" s="2">
        <f>SUMIFS(Import!U$2:U$237,Import!$F$2:$F$237,$F77,Import!$G$2:$G$237,$G77)</f>
        <v>97.08</v>
      </c>
      <c r="V77" s="2">
        <f>SUMIFS(Import!V$2:V$237,Import!$F$2:$F$237,$F77,Import!$G$2:$G$237,$G77)</f>
        <v>1</v>
      </c>
      <c r="W77" s="2" t="str">
        <f t="shared" si="33"/>
        <v>F</v>
      </c>
      <c r="X77" s="2" t="str">
        <f t="shared" si="33"/>
        <v>IRITI</v>
      </c>
      <c r="Y77" s="2" t="str">
        <f t="shared" si="33"/>
        <v>Teura</v>
      </c>
      <c r="Z77" s="2">
        <f>SUMIFS(Import!Z$2:Z$237,Import!$F$2:$F$237,$F77,Import!$G$2:$G$237,$G77)</f>
        <v>55</v>
      </c>
      <c r="AA77" s="2">
        <f>SUMIFS(Import!AA$2:AA$237,Import!$F$2:$F$237,$F77,Import!$G$2:$G$237,$G77)</f>
        <v>5.19</v>
      </c>
      <c r="AB77" s="2">
        <f>SUMIFS(Import!AB$2:AB$237,Import!$F$2:$F$237,$F77,Import!$G$2:$G$237,$G77)</f>
        <v>16.57</v>
      </c>
      <c r="AC77" s="2">
        <f>SUMIFS(Import!AC$2:AC$237,Import!$F$2:$F$237,$F77,Import!$G$2:$G$237,$G77)</f>
        <v>2</v>
      </c>
      <c r="AD77" s="2" t="str">
        <f t="shared" si="34"/>
        <v>F</v>
      </c>
      <c r="AE77" s="2" t="str">
        <f t="shared" si="34"/>
        <v>GRANDIN</v>
      </c>
      <c r="AF77" s="2" t="str">
        <f t="shared" si="34"/>
        <v>Maire</v>
      </c>
      <c r="AG77" s="2">
        <f>SUMIFS(Import!AG$2:AG$237,Import!$F$2:$F$237,$F77,Import!$G$2:$G$237,$G77)</f>
        <v>2</v>
      </c>
      <c r="AH77" s="2">
        <f>SUMIFS(Import!AH$2:AH$237,Import!$F$2:$F$237,$F77,Import!$G$2:$G$237,$G77)</f>
        <v>0.19</v>
      </c>
      <c r="AI77" s="2">
        <f>SUMIFS(Import!AI$2:AI$237,Import!$F$2:$F$237,$F77,Import!$G$2:$G$237,$G77)</f>
        <v>0.6</v>
      </c>
      <c r="AJ77" s="2">
        <f>SUMIFS(Import!AJ$2:AJ$237,Import!$F$2:$F$237,$F77,Import!$G$2:$G$237,$G77)</f>
        <v>3</v>
      </c>
      <c r="AK77" s="2" t="str">
        <f t="shared" si="35"/>
        <v>F</v>
      </c>
      <c r="AL77" s="2" t="str">
        <f t="shared" si="35"/>
        <v>SANQUER</v>
      </c>
      <c r="AM77" s="2" t="str">
        <f t="shared" si="35"/>
        <v>Nicole</v>
      </c>
      <c r="AN77" s="2">
        <f>SUMIFS(Import!AN$2:AN$237,Import!$F$2:$F$237,$F77,Import!$G$2:$G$237,$G77)</f>
        <v>199</v>
      </c>
      <c r="AO77" s="2">
        <f>SUMIFS(Import!AO$2:AO$237,Import!$F$2:$F$237,$F77,Import!$G$2:$G$237,$G77)</f>
        <v>18.79</v>
      </c>
      <c r="AP77" s="2">
        <f>SUMIFS(Import!AP$2:AP$237,Import!$F$2:$F$237,$F77,Import!$G$2:$G$237,$G77)</f>
        <v>59.94</v>
      </c>
      <c r="AQ77" s="2">
        <f>SUMIFS(Import!AQ$2:AQ$237,Import!$F$2:$F$237,$F77,Import!$G$2:$G$237,$G77)</f>
        <v>4</v>
      </c>
      <c r="AR77" s="2" t="str">
        <f t="shared" si="36"/>
        <v>F</v>
      </c>
      <c r="AS77" s="2" t="str">
        <f t="shared" si="36"/>
        <v>EBB ÉPSE CROSS</v>
      </c>
      <c r="AT77" s="2" t="str">
        <f t="shared" si="36"/>
        <v>Valentina, Hina Dite Tina</v>
      </c>
      <c r="AU77" s="2">
        <f>SUMIFS(Import!AU$2:AU$237,Import!$F$2:$F$237,$F77,Import!$G$2:$G$237,$G77)</f>
        <v>38</v>
      </c>
      <c r="AV77" s="2">
        <f>SUMIFS(Import!AV$2:AV$237,Import!$F$2:$F$237,$F77,Import!$G$2:$G$237,$G77)</f>
        <v>3.59</v>
      </c>
      <c r="AW77" s="2">
        <f>SUMIFS(Import!AW$2:AW$237,Import!$F$2:$F$237,$F77,Import!$G$2:$G$237,$G77)</f>
        <v>11.45</v>
      </c>
      <c r="AX77" s="2">
        <f>SUMIFS(Import!AX$2:AX$237,Import!$F$2:$F$237,$F77,Import!$G$2:$G$237,$G77)</f>
        <v>5</v>
      </c>
      <c r="AY77" s="2" t="str">
        <f t="shared" si="37"/>
        <v>F</v>
      </c>
      <c r="AZ77" s="2" t="str">
        <f t="shared" si="37"/>
        <v>DUBIEF</v>
      </c>
      <c r="BA77" s="2" t="str">
        <f t="shared" si="37"/>
        <v>Miri</v>
      </c>
      <c r="BB77" s="2">
        <f>SUMIFS(Import!BB$2:BB$237,Import!$F$2:$F$237,$F77,Import!$G$2:$G$237,$G77)</f>
        <v>3</v>
      </c>
      <c r="BC77" s="2">
        <f>SUMIFS(Import!BC$2:BC$237,Import!$F$2:$F$237,$F77,Import!$G$2:$G$237,$G77)</f>
        <v>0.28000000000000003</v>
      </c>
      <c r="BD77" s="2">
        <f>SUMIFS(Import!BD$2:BD$237,Import!$F$2:$F$237,$F77,Import!$G$2:$G$237,$G77)</f>
        <v>0.9</v>
      </c>
      <c r="BE77" s="2">
        <f>SUMIFS(Import!BE$2:BE$237,Import!$F$2:$F$237,$F77,Import!$G$2:$G$237,$G77)</f>
        <v>6</v>
      </c>
      <c r="BF77" s="2" t="str">
        <f t="shared" si="38"/>
        <v>M</v>
      </c>
      <c r="BG77" s="2" t="str">
        <f t="shared" si="38"/>
        <v>TEFAAROA</v>
      </c>
      <c r="BH77" s="2" t="str">
        <f t="shared" si="38"/>
        <v>Tom</v>
      </c>
      <c r="BI77" s="2">
        <f>SUMIFS(Import!BI$2:BI$237,Import!$F$2:$F$237,$F77,Import!$G$2:$G$237,$G77)</f>
        <v>0</v>
      </c>
      <c r="BJ77" s="2">
        <f>SUMIFS(Import!BJ$2:BJ$237,Import!$F$2:$F$237,$F77,Import!$G$2:$G$237,$G77)</f>
        <v>0</v>
      </c>
      <c r="BK77" s="2">
        <f>SUMIFS(Import!BK$2:BK$237,Import!$F$2:$F$237,$F77,Import!$G$2:$G$237,$G77)</f>
        <v>0</v>
      </c>
      <c r="BL77" s="2">
        <f>SUMIFS(Import!BL$2:BL$237,Import!$F$2:$F$237,$F77,Import!$G$2:$G$237,$G77)</f>
        <v>7</v>
      </c>
      <c r="BM77" s="2" t="str">
        <f t="shared" si="39"/>
        <v>M</v>
      </c>
      <c r="BN77" s="2" t="str">
        <f t="shared" si="39"/>
        <v>TAPUTU</v>
      </c>
      <c r="BO77" s="2" t="str">
        <f t="shared" si="39"/>
        <v>Faana</v>
      </c>
      <c r="BP77" s="2">
        <f>SUMIFS(Import!BP$2:BP$237,Import!$F$2:$F$237,$F77,Import!$G$2:$G$237,$G77)</f>
        <v>6</v>
      </c>
      <c r="BQ77" s="2">
        <f>SUMIFS(Import!BQ$2:BQ$237,Import!$F$2:$F$237,$F77,Import!$G$2:$G$237,$G77)</f>
        <v>0.56999999999999995</v>
      </c>
      <c r="BR77" s="2">
        <f>SUMIFS(Import!BR$2:BR$237,Import!$F$2:$F$237,$F77,Import!$G$2:$G$237,$G77)</f>
        <v>1.81</v>
      </c>
      <c r="BS77" s="2">
        <f>SUMIFS(Import!BS$2:BS$237,Import!$F$2:$F$237,$F77,Import!$G$2:$G$237,$G77)</f>
        <v>8</v>
      </c>
      <c r="BT77" s="2" t="str">
        <f t="shared" si="40"/>
        <v>M</v>
      </c>
      <c r="BU77" s="2" t="str">
        <f t="shared" si="40"/>
        <v>SALMON</v>
      </c>
      <c r="BV77" s="2" t="str">
        <f t="shared" si="40"/>
        <v>Tati</v>
      </c>
      <c r="BW77" s="2">
        <f>SUMIFS(Import!BW$2:BW$237,Import!$F$2:$F$237,$F77,Import!$G$2:$G$237,$G77)</f>
        <v>3</v>
      </c>
      <c r="BX77" s="2">
        <f>SUMIFS(Import!BX$2:BX$237,Import!$F$2:$F$237,$F77,Import!$G$2:$G$237,$G77)</f>
        <v>0.28000000000000003</v>
      </c>
      <c r="BY77" s="2">
        <f>SUMIFS(Import!BY$2:BY$237,Import!$F$2:$F$237,$F77,Import!$G$2:$G$237,$G77)</f>
        <v>0.9</v>
      </c>
      <c r="BZ77" s="2">
        <f>SUMIFS(Import!BZ$2:BZ$237,Import!$F$2:$F$237,$F77,Import!$G$2:$G$237,$G77)</f>
        <v>9</v>
      </c>
      <c r="CA77" s="2" t="str">
        <f t="shared" si="41"/>
        <v>F</v>
      </c>
      <c r="CB77" s="2" t="str">
        <f t="shared" si="41"/>
        <v>TERIITAHI</v>
      </c>
      <c r="CC77" s="2" t="str">
        <f t="shared" si="41"/>
        <v>Tepuaraurii</v>
      </c>
      <c r="CD77" s="2">
        <f>SUMIFS(Import!CD$2:CD$237,Import!$F$2:$F$237,$F77,Import!$G$2:$G$237,$G77)</f>
        <v>20</v>
      </c>
      <c r="CE77" s="2">
        <f>SUMIFS(Import!CE$2:CE$237,Import!$F$2:$F$237,$F77,Import!$G$2:$G$237,$G77)</f>
        <v>1.89</v>
      </c>
      <c r="CF77" s="2">
        <f>SUMIFS(Import!CF$2:CF$237,Import!$F$2:$F$237,$F77,Import!$G$2:$G$237,$G77)</f>
        <v>6.02</v>
      </c>
      <c r="CG77" s="2">
        <f>SUMIFS(Import!CG$2:CG$237,Import!$F$2:$F$237,$F77,Import!$G$2:$G$237,$G77)</f>
        <v>10</v>
      </c>
      <c r="CH77" s="2" t="str">
        <f t="shared" si="42"/>
        <v>M</v>
      </c>
      <c r="CI77" s="2" t="str">
        <f t="shared" si="42"/>
        <v>CONROY</v>
      </c>
      <c r="CJ77" s="2" t="str">
        <f t="shared" si="42"/>
        <v>Yves</v>
      </c>
      <c r="CK77" s="2">
        <f>SUMIFS(Import!CK$2:CK$237,Import!$F$2:$F$237,$F77,Import!$G$2:$G$237,$G77)</f>
        <v>5</v>
      </c>
      <c r="CL77" s="2">
        <f>SUMIFS(Import!CL$2:CL$237,Import!$F$2:$F$237,$F77,Import!$G$2:$G$237,$G77)</f>
        <v>0.47</v>
      </c>
      <c r="CM77" s="2">
        <f>SUMIFS(Import!CM$2:CM$237,Import!$F$2:$F$237,$F77,Import!$G$2:$G$237,$G77)</f>
        <v>1.51</v>
      </c>
      <c r="CN77" s="2">
        <f>SUMIFS(Import!CN$2:CN$237,Import!$F$2:$F$237,$F77,Import!$G$2:$G$237,$G77)</f>
        <v>11</v>
      </c>
      <c r="CO77" s="3" t="str">
        <f t="shared" si="43"/>
        <v>M</v>
      </c>
      <c r="CP77" s="3" t="str">
        <f t="shared" si="43"/>
        <v>PIQUE</v>
      </c>
      <c r="CQ77" s="3" t="str">
        <f t="shared" si="43"/>
        <v>Pascal</v>
      </c>
      <c r="CR77" s="2">
        <f>SUMIFS(Import!CR$2:CR$237,Import!$F$2:$F$237,$F77,Import!$G$2:$G$237,$G77)</f>
        <v>1</v>
      </c>
      <c r="CS77" s="2">
        <f>SUMIFS(Import!CS$2:CS$237,Import!$F$2:$F$237,$F77,Import!$G$2:$G$237,$G77)</f>
        <v>0.09</v>
      </c>
      <c r="CT77" s="2">
        <f>SUMIFS(Import!CT$2:CT$237,Import!$F$2:$F$237,$F77,Import!$G$2:$G$237,$G77)</f>
        <v>0.3</v>
      </c>
    </row>
    <row r="78" spans="1:98">
      <c r="A78" s="2" t="s">
        <v>38</v>
      </c>
      <c r="B78" s="2" t="s">
        <v>39</v>
      </c>
      <c r="C78" s="2">
        <v>2</v>
      </c>
      <c r="D78" s="2" t="s">
        <v>53</v>
      </c>
      <c r="E78" s="2">
        <v>25</v>
      </c>
      <c r="F78" s="2" t="s">
        <v>57</v>
      </c>
      <c r="G78" s="2">
        <v>10</v>
      </c>
      <c r="H78" s="2">
        <f>IF(SUMIFS(Import!H$2:H$237,Import!$F$2:$F$237,$F78,Import!$G$2:$G$237,$G78)=0,Data_T1!$H78,SUMIFS(Import!H$2:H$237,Import!$F$2:$F$237,$F78,Import!$G$2:$G$237,$G78))</f>
        <v>1183</v>
      </c>
      <c r="I78" s="2">
        <f>SUMIFS(Import!I$2:I$237,Import!$F$2:$F$237,$F78,Import!$G$2:$G$237,$G78)</f>
        <v>799</v>
      </c>
      <c r="J78" s="2">
        <f>SUMIFS(Import!J$2:J$237,Import!$F$2:$F$237,$F78,Import!$G$2:$G$237,$G78)</f>
        <v>67.540000000000006</v>
      </c>
      <c r="K78" s="2">
        <f>SUMIFS(Import!K$2:K$237,Import!$F$2:$F$237,$F78,Import!$G$2:$G$237,$G78)</f>
        <v>384</v>
      </c>
      <c r="L78" s="2">
        <f>SUMIFS(Import!L$2:L$237,Import!$F$2:$F$237,$F78,Import!$G$2:$G$237,$G78)</f>
        <v>32.46</v>
      </c>
      <c r="M78" s="2">
        <f>SUMIFS(Import!M$2:M$237,Import!$F$2:$F$237,$F78,Import!$G$2:$G$237,$G78)</f>
        <v>11</v>
      </c>
      <c r="N78" s="2">
        <f>SUMIFS(Import!N$2:N$237,Import!$F$2:$F$237,$F78,Import!$G$2:$G$237,$G78)</f>
        <v>0.93</v>
      </c>
      <c r="O78" s="2">
        <f>SUMIFS(Import!O$2:O$237,Import!$F$2:$F$237,$F78,Import!$G$2:$G$237,$G78)</f>
        <v>2.86</v>
      </c>
      <c r="P78" s="2">
        <f>SUMIFS(Import!P$2:P$237,Import!$F$2:$F$237,$F78,Import!$G$2:$G$237,$G78)</f>
        <v>2</v>
      </c>
      <c r="Q78" s="2">
        <f>SUMIFS(Import!Q$2:Q$237,Import!$F$2:$F$237,$F78,Import!$G$2:$G$237,$G78)</f>
        <v>0.17</v>
      </c>
      <c r="R78" s="2">
        <f>SUMIFS(Import!R$2:R$237,Import!$F$2:$F$237,$F78,Import!$G$2:$G$237,$G78)</f>
        <v>0.52</v>
      </c>
      <c r="S78" s="2">
        <f>SUMIFS(Import!S$2:S$237,Import!$F$2:$F$237,$F78,Import!$G$2:$G$237,$G78)</f>
        <v>371</v>
      </c>
      <c r="T78" s="2">
        <f>SUMIFS(Import!T$2:T$237,Import!$F$2:$F$237,$F78,Import!$G$2:$G$237,$G78)</f>
        <v>31.36</v>
      </c>
      <c r="U78" s="2">
        <f>SUMIFS(Import!U$2:U$237,Import!$F$2:$F$237,$F78,Import!$G$2:$G$237,$G78)</f>
        <v>96.61</v>
      </c>
      <c r="V78" s="2">
        <f>SUMIFS(Import!V$2:V$237,Import!$F$2:$F$237,$F78,Import!$G$2:$G$237,$G78)</f>
        <v>1</v>
      </c>
      <c r="W78" s="2" t="str">
        <f t="shared" si="33"/>
        <v>F</v>
      </c>
      <c r="X78" s="2" t="str">
        <f t="shared" si="33"/>
        <v>IRITI</v>
      </c>
      <c r="Y78" s="2" t="str">
        <f t="shared" si="33"/>
        <v>Teura</v>
      </c>
      <c r="Z78" s="2">
        <f>SUMIFS(Import!Z$2:Z$237,Import!$F$2:$F$237,$F78,Import!$G$2:$G$237,$G78)</f>
        <v>48</v>
      </c>
      <c r="AA78" s="2">
        <f>SUMIFS(Import!AA$2:AA$237,Import!$F$2:$F$237,$F78,Import!$G$2:$G$237,$G78)</f>
        <v>4.0599999999999996</v>
      </c>
      <c r="AB78" s="2">
        <f>SUMIFS(Import!AB$2:AB$237,Import!$F$2:$F$237,$F78,Import!$G$2:$G$237,$G78)</f>
        <v>12.94</v>
      </c>
      <c r="AC78" s="2">
        <f>SUMIFS(Import!AC$2:AC$237,Import!$F$2:$F$237,$F78,Import!$G$2:$G$237,$G78)</f>
        <v>2</v>
      </c>
      <c r="AD78" s="2" t="str">
        <f t="shared" si="34"/>
        <v>F</v>
      </c>
      <c r="AE78" s="2" t="str">
        <f t="shared" si="34"/>
        <v>GRANDIN</v>
      </c>
      <c r="AF78" s="2" t="str">
        <f t="shared" si="34"/>
        <v>Maire</v>
      </c>
      <c r="AG78" s="2">
        <f>SUMIFS(Import!AG$2:AG$237,Import!$F$2:$F$237,$F78,Import!$G$2:$G$237,$G78)</f>
        <v>14</v>
      </c>
      <c r="AH78" s="2">
        <f>SUMIFS(Import!AH$2:AH$237,Import!$F$2:$F$237,$F78,Import!$G$2:$G$237,$G78)</f>
        <v>1.18</v>
      </c>
      <c r="AI78" s="2">
        <f>SUMIFS(Import!AI$2:AI$237,Import!$F$2:$F$237,$F78,Import!$G$2:$G$237,$G78)</f>
        <v>3.77</v>
      </c>
      <c r="AJ78" s="2">
        <f>SUMIFS(Import!AJ$2:AJ$237,Import!$F$2:$F$237,$F78,Import!$G$2:$G$237,$G78)</f>
        <v>3</v>
      </c>
      <c r="AK78" s="2" t="str">
        <f t="shared" si="35"/>
        <v>F</v>
      </c>
      <c r="AL78" s="2" t="str">
        <f t="shared" si="35"/>
        <v>SANQUER</v>
      </c>
      <c r="AM78" s="2" t="str">
        <f t="shared" si="35"/>
        <v>Nicole</v>
      </c>
      <c r="AN78" s="2">
        <f>SUMIFS(Import!AN$2:AN$237,Import!$F$2:$F$237,$F78,Import!$G$2:$G$237,$G78)</f>
        <v>223</v>
      </c>
      <c r="AO78" s="2">
        <f>SUMIFS(Import!AO$2:AO$237,Import!$F$2:$F$237,$F78,Import!$G$2:$G$237,$G78)</f>
        <v>18.850000000000001</v>
      </c>
      <c r="AP78" s="2">
        <f>SUMIFS(Import!AP$2:AP$237,Import!$F$2:$F$237,$F78,Import!$G$2:$G$237,$G78)</f>
        <v>60.11</v>
      </c>
      <c r="AQ78" s="2">
        <f>SUMIFS(Import!AQ$2:AQ$237,Import!$F$2:$F$237,$F78,Import!$G$2:$G$237,$G78)</f>
        <v>4</v>
      </c>
      <c r="AR78" s="2" t="str">
        <f t="shared" si="36"/>
        <v>F</v>
      </c>
      <c r="AS78" s="2" t="str">
        <f t="shared" si="36"/>
        <v>EBB ÉPSE CROSS</v>
      </c>
      <c r="AT78" s="2" t="str">
        <f t="shared" si="36"/>
        <v>Valentina, Hina Dite Tina</v>
      </c>
      <c r="AU78" s="2">
        <f>SUMIFS(Import!AU$2:AU$237,Import!$F$2:$F$237,$F78,Import!$G$2:$G$237,$G78)</f>
        <v>12</v>
      </c>
      <c r="AV78" s="2">
        <f>SUMIFS(Import!AV$2:AV$237,Import!$F$2:$F$237,$F78,Import!$G$2:$G$237,$G78)</f>
        <v>1.01</v>
      </c>
      <c r="AW78" s="2">
        <f>SUMIFS(Import!AW$2:AW$237,Import!$F$2:$F$237,$F78,Import!$G$2:$G$237,$G78)</f>
        <v>3.23</v>
      </c>
      <c r="AX78" s="2">
        <f>SUMIFS(Import!AX$2:AX$237,Import!$F$2:$F$237,$F78,Import!$G$2:$G$237,$G78)</f>
        <v>5</v>
      </c>
      <c r="AY78" s="2" t="str">
        <f t="shared" si="37"/>
        <v>F</v>
      </c>
      <c r="AZ78" s="2" t="str">
        <f t="shared" si="37"/>
        <v>DUBIEF</v>
      </c>
      <c r="BA78" s="2" t="str">
        <f t="shared" si="37"/>
        <v>Miri</v>
      </c>
      <c r="BB78" s="2">
        <f>SUMIFS(Import!BB$2:BB$237,Import!$F$2:$F$237,$F78,Import!$G$2:$G$237,$G78)</f>
        <v>5</v>
      </c>
      <c r="BC78" s="2">
        <f>SUMIFS(Import!BC$2:BC$237,Import!$F$2:$F$237,$F78,Import!$G$2:$G$237,$G78)</f>
        <v>0.42</v>
      </c>
      <c r="BD78" s="2">
        <f>SUMIFS(Import!BD$2:BD$237,Import!$F$2:$F$237,$F78,Import!$G$2:$G$237,$G78)</f>
        <v>1.35</v>
      </c>
      <c r="BE78" s="2">
        <f>SUMIFS(Import!BE$2:BE$237,Import!$F$2:$F$237,$F78,Import!$G$2:$G$237,$G78)</f>
        <v>6</v>
      </c>
      <c r="BF78" s="2" t="str">
        <f t="shared" si="38"/>
        <v>M</v>
      </c>
      <c r="BG78" s="2" t="str">
        <f t="shared" si="38"/>
        <v>TEFAAROA</v>
      </c>
      <c r="BH78" s="2" t="str">
        <f t="shared" si="38"/>
        <v>Tom</v>
      </c>
      <c r="BI78" s="2">
        <f>SUMIFS(Import!BI$2:BI$237,Import!$F$2:$F$237,$F78,Import!$G$2:$G$237,$G78)</f>
        <v>0</v>
      </c>
      <c r="BJ78" s="2">
        <f>SUMIFS(Import!BJ$2:BJ$237,Import!$F$2:$F$237,$F78,Import!$G$2:$G$237,$G78)</f>
        <v>0</v>
      </c>
      <c r="BK78" s="2">
        <f>SUMIFS(Import!BK$2:BK$237,Import!$F$2:$F$237,$F78,Import!$G$2:$G$237,$G78)</f>
        <v>0</v>
      </c>
      <c r="BL78" s="2">
        <f>SUMIFS(Import!BL$2:BL$237,Import!$F$2:$F$237,$F78,Import!$G$2:$G$237,$G78)</f>
        <v>7</v>
      </c>
      <c r="BM78" s="2" t="str">
        <f t="shared" si="39"/>
        <v>M</v>
      </c>
      <c r="BN78" s="2" t="str">
        <f t="shared" si="39"/>
        <v>TAPUTU</v>
      </c>
      <c r="BO78" s="2" t="str">
        <f t="shared" si="39"/>
        <v>Faana</v>
      </c>
      <c r="BP78" s="2">
        <f>SUMIFS(Import!BP$2:BP$237,Import!$F$2:$F$237,$F78,Import!$G$2:$G$237,$G78)</f>
        <v>19</v>
      </c>
      <c r="BQ78" s="2">
        <f>SUMIFS(Import!BQ$2:BQ$237,Import!$F$2:$F$237,$F78,Import!$G$2:$G$237,$G78)</f>
        <v>1.61</v>
      </c>
      <c r="BR78" s="2">
        <f>SUMIFS(Import!BR$2:BR$237,Import!$F$2:$F$237,$F78,Import!$G$2:$G$237,$G78)</f>
        <v>5.12</v>
      </c>
      <c r="BS78" s="2">
        <f>SUMIFS(Import!BS$2:BS$237,Import!$F$2:$F$237,$F78,Import!$G$2:$G$237,$G78)</f>
        <v>8</v>
      </c>
      <c r="BT78" s="2" t="str">
        <f t="shared" si="40"/>
        <v>M</v>
      </c>
      <c r="BU78" s="2" t="str">
        <f t="shared" si="40"/>
        <v>SALMON</v>
      </c>
      <c r="BV78" s="2" t="str">
        <f t="shared" si="40"/>
        <v>Tati</v>
      </c>
      <c r="BW78" s="2">
        <f>SUMIFS(Import!BW$2:BW$237,Import!$F$2:$F$237,$F78,Import!$G$2:$G$237,$G78)</f>
        <v>9</v>
      </c>
      <c r="BX78" s="2">
        <f>SUMIFS(Import!BX$2:BX$237,Import!$F$2:$F$237,$F78,Import!$G$2:$G$237,$G78)</f>
        <v>0.76</v>
      </c>
      <c r="BY78" s="2">
        <f>SUMIFS(Import!BY$2:BY$237,Import!$F$2:$F$237,$F78,Import!$G$2:$G$237,$G78)</f>
        <v>2.4300000000000002</v>
      </c>
      <c r="BZ78" s="2">
        <f>SUMIFS(Import!BZ$2:BZ$237,Import!$F$2:$F$237,$F78,Import!$G$2:$G$237,$G78)</f>
        <v>9</v>
      </c>
      <c r="CA78" s="2" t="str">
        <f t="shared" si="41"/>
        <v>F</v>
      </c>
      <c r="CB78" s="2" t="str">
        <f t="shared" si="41"/>
        <v>TERIITAHI</v>
      </c>
      <c r="CC78" s="2" t="str">
        <f t="shared" si="41"/>
        <v>Tepuaraurii</v>
      </c>
      <c r="CD78" s="2">
        <f>SUMIFS(Import!CD$2:CD$237,Import!$F$2:$F$237,$F78,Import!$G$2:$G$237,$G78)</f>
        <v>33</v>
      </c>
      <c r="CE78" s="2">
        <f>SUMIFS(Import!CE$2:CE$237,Import!$F$2:$F$237,$F78,Import!$G$2:$G$237,$G78)</f>
        <v>2.79</v>
      </c>
      <c r="CF78" s="2">
        <f>SUMIFS(Import!CF$2:CF$237,Import!$F$2:$F$237,$F78,Import!$G$2:$G$237,$G78)</f>
        <v>8.89</v>
      </c>
      <c r="CG78" s="2">
        <f>SUMIFS(Import!CG$2:CG$237,Import!$F$2:$F$237,$F78,Import!$G$2:$G$237,$G78)</f>
        <v>10</v>
      </c>
      <c r="CH78" s="2" t="str">
        <f t="shared" si="42"/>
        <v>M</v>
      </c>
      <c r="CI78" s="2" t="str">
        <f t="shared" si="42"/>
        <v>CONROY</v>
      </c>
      <c r="CJ78" s="2" t="str">
        <f t="shared" si="42"/>
        <v>Yves</v>
      </c>
      <c r="CK78" s="2">
        <f>SUMIFS(Import!CK$2:CK$237,Import!$F$2:$F$237,$F78,Import!$G$2:$G$237,$G78)</f>
        <v>1</v>
      </c>
      <c r="CL78" s="2">
        <f>SUMIFS(Import!CL$2:CL$237,Import!$F$2:$F$237,$F78,Import!$G$2:$G$237,$G78)</f>
        <v>0.08</v>
      </c>
      <c r="CM78" s="2">
        <f>SUMIFS(Import!CM$2:CM$237,Import!$F$2:$F$237,$F78,Import!$G$2:$G$237,$G78)</f>
        <v>0.27</v>
      </c>
      <c r="CN78" s="2">
        <f>SUMIFS(Import!CN$2:CN$237,Import!$F$2:$F$237,$F78,Import!$G$2:$G$237,$G78)</f>
        <v>11</v>
      </c>
      <c r="CO78" s="3" t="str">
        <f t="shared" si="43"/>
        <v>M</v>
      </c>
      <c r="CP78" s="3" t="str">
        <f t="shared" si="43"/>
        <v>PIQUE</v>
      </c>
      <c r="CQ78" s="3" t="str">
        <f t="shared" si="43"/>
        <v>Pascal</v>
      </c>
      <c r="CR78" s="2">
        <f>SUMIFS(Import!CR$2:CR$237,Import!$F$2:$F$237,$F78,Import!$G$2:$G$237,$G78)</f>
        <v>7</v>
      </c>
      <c r="CS78" s="2">
        <f>SUMIFS(Import!CS$2:CS$237,Import!$F$2:$F$237,$F78,Import!$G$2:$G$237,$G78)</f>
        <v>0.59</v>
      </c>
      <c r="CT78" s="2">
        <f>SUMIFS(Import!CT$2:CT$237,Import!$F$2:$F$237,$F78,Import!$G$2:$G$237,$G78)</f>
        <v>1.89</v>
      </c>
    </row>
    <row r="79" spans="1:98">
      <c r="A79" s="2" t="s">
        <v>38</v>
      </c>
      <c r="B79" s="2" t="s">
        <v>39</v>
      </c>
      <c r="C79" s="2">
        <v>2</v>
      </c>
      <c r="D79" s="2" t="s">
        <v>53</v>
      </c>
      <c r="E79" s="2">
        <v>25</v>
      </c>
      <c r="F79" s="2" t="s">
        <v>57</v>
      </c>
      <c r="G79" s="2">
        <v>11</v>
      </c>
      <c r="H79" s="2">
        <f>IF(SUMIFS(Import!H$2:H$237,Import!$F$2:$F$237,$F79,Import!$G$2:$G$237,$G79)=0,Data_T1!$H79,SUMIFS(Import!H$2:H$237,Import!$F$2:$F$237,$F79,Import!$G$2:$G$237,$G79))</f>
        <v>997</v>
      </c>
      <c r="I79" s="2">
        <f>SUMIFS(Import!I$2:I$237,Import!$F$2:$F$237,$F79,Import!$G$2:$G$237,$G79)</f>
        <v>684</v>
      </c>
      <c r="J79" s="2">
        <f>SUMIFS(Import!J$2:J$237,Import!$F$2:$F$237,$F79,Import!$G$2:$G$237,$G79)</f>
        <v>68.61</v>
      </c>
      <c r="K79" s="2">
        <f>SUMIFS(Import!K$2:K$237,Import!$F$2:$F$237,$F79,Import!$G$2:$G$237,$G79)</f>
        <v>313</v>
      </c>
      <c r="L79" s="2">
        <f>SUMIFS(Import!L$2:L$237,Import!$F$2:$F$237,$F79,Import!$G$2:$G$237,$G79)</f>
        <v>31.39</v>
      </c>
      <c r="M79" s="2">
        <f>SUMIFS(Import!M$2:M$237,Import!$F$2:$F$237,$F79,Import!$G$2:$G$237,$G79)</f>
        <v>7</v>
      </c>
      <c r="N79" s="2">
        <f>SUMIFS(Import!N$2:N$237,Import!$F$2:$F$237,$F79,Import!$G$2:$G$237,$G79)</f>
        <v>0.7</v>
      </c>
      <c r="O79" s="2">
        <f>SUMIFS(Import!O$2:O$237,Import!$F$2:$F$237,$F79,Import!$G$2:$G$237,$G79)</f>
        <v>2.2400000000000002</v>
      </c>
      <c r="P79" s="2">
        <f>SUMIFS(Import!P$2:P$237,Import!$F$2:$F$237,$F79,Import!$G$2:$G$237,$G79)</f>
        <v>2</v>
      </c>
      <c r="Q79" s="2">
        <f>SUMIFS(Import!Q$2:Q$237,Import!$F$2:$F$237,$F79,Import!$G$2:$G$237,$G79)</f>
        <v>0.2</v>
      </c>
      <c r="R79" s="2">
        <f>SUMIFS(Import!R$2:R$237,Import!$F$2:$F$237,$F79,Import!$G$2:$G$237,$G79)</f>
        <v>0.64</v>
      </c>
      <c r="S79" s="2">
        <f>SUMIFS(Import!S$2:S$237,Import!$F$2:$F$237,$F79,Import!$G$2:$G$237,$G79)</f>
        <v>304</v>
      </c>
      <c r="T79" s="2">
        <f>SUMIFS(Import!T$2:T$237,Import!$F$2:$F$237,$F79,Import!$G$2:$G$237,$G79)</f>
        <v>30.49</v>
      </c>
      <c r="U79" s="2">
        <f>SUMIFS(Import!U$2:U$237,Import!$F$2:$F$237,$F79,Import!$G$2:$G$237,$G79)</f>
        <v>97.12</v>
      </c>
      <c r="V79" s="2">
        <f>SUMIFS(Import!V$2:V$237,Import!$F$2:$F$237,$F79,Import!$G$2:$G$237,$G79)</f>
        <v>1</v>
      </c>
      <c r="W79" s="2" t="str">
        <f t="shared" si="33"/>
        <v>F</v>
      </c>
      <c r="X79" s="2" t="str">
        <f t="shared" si="33"/>
        <v>IRITI</v>
      </c>
      <c r="Y79" s="2" t="str">
        <f t="shared" si="33"/>
        <v>Teura</v>
      </c>
      <c r="Z79" s="2">
        <f>SUMIFS(Import!Z$2:Z$237,Import!$F$2:$F$237,$F79,Import!$G$2:$G$237,$G79)</f>
        <v>32</v>
      </c>
      <c r="AA79" s="2">
        <f>SUMIFS(Import!AA$2:AA$237,Import!$F$2:$F$237,$F79,Import!$G$2:$G$237,$G79)</f>
        <v>3.21</v>
      </c>
      <c r="AB79" s="2">
        <f>SUMIFS(Import!AB$2:AB$237,Import!$F$2:$F$237,$F79,Import!$G$2:$G$237,$G79)</f>
        <v>10.53</v>
      </c>
      <c r="AC79" s="2">
        <f>SUMIFS(Import!AC$2:AC$237,Import!$F$2:$F$237,$F79,Import!$G$2:$G$237,$G79)</f>
        <v>2</v>
      </c>
      <c r="AD79" s="2" t="str">
        <f t="shared" si="34"/>
        <v>F</v>
      </c>
      <c r="AE79" s="2" t="str">
        <f t="shared" si="34"/>
        <v>GRANDIN</v>
      </c>
      <c r="AF79" s="2" t="str">
        <f t="shared" si="34"/>
        <v>Maire</v>
      </c>
      <c r="AG79" s="2">
        <f>SUMIFS(Import!AG$2:AG$237,Import!$F$2:$F$237,$F79,Import!$G$2:$G$237,$G79)</f>
        <v>18</v>
      </c>
      <c r="AH79" s="2">
        <f>SUMIFS(Import!AH$2:AH$237,Import!$F$2:$F$237,$F79,Import!$G$2:$G$237,$G79)</f>
        <v>1.81</v>
      </c>
      <c r="AI79" s="2">
        <f>SUMIFS(Import!AI$2:AI$237,Import!$F$2:$F$237,$F79,Import!$G$2:$G$237,$G79)</f>
        <v>5.92</v>
      </c>
      <c r="AJ79" s="2">
        <f>SUMIFS(Import!AJ$2:AJ$237,Import!$F$2:$F$237,$F79,Import!$G$2:$G$237,$G79)</f>
        <v>3</v>
      </c>
      <c r="AK79" s="2" t="str">
        <f t="shared" si="35"/>
        <v>F</v>
      </c>
      <c r="AL79" s="2" t="str">
        <f t="shared" si="35"/>
        <v>SANQUER</v>
      </c>
      <c r="AM79" s="2" t="str">
        <f t="shared" si="35"/>
        <v>Nicole</v>
      </c>
      <c r="AN79" s="2">
        <f>SUMIFS(Import!AN$2:AN$237,Import!$F$2:$F$237,$F79,Import!$G$2:$G$237,$G79)</f>
        <v>168</v>
      </c>
      <c r="AO79" s="2">
        <f>SUMIFS(Import!AO$2:AO$237,Import!$F$2:$F$237,$F79,Import!$G$2:$G$237,$G79)</f>
        <v>16.850000000000001</v>
      </c>
      <c r="AP79" s="2">
        <f>SUMIFS(Import!AP$2:AP$237,Import!$F$2:$F$237,$F79,Import!$G$2:$G$237,$G79)</f>
        <v>55.26</v>
      </c>
      <c r="AQ79" s="2">
        <f>SUMIFS(Import!AQ$2:AQ$237,Import!$F$2:$F$237,$F79,Import!$G$2:$G$237,$G79)</f>
        <v>4</v>
      </c>
      <c r="AR79" s="2" t="str">
        <f t="shared" si="36"/>
        <v>F</v>
      </c>
      <c r="AS79" s="2" t="str">
        <f t="shared" si="36"/>
        <v>EBB ÉPSE CROSS</v>
      </c>
      <c r="AT79" s="2" t="str">
        <f t="shared" si="36"/>
        <v>Valentina, Hina Dite Tina</v>
      </c>
      <c r="AU79" s="2">
        <f>SUMIFS(Import!AU$2:AU$237,Import!$F$2:$F$237,$F79,Import!$G$2:$G$237,$G79)</f>
        <v>7</v>
      </c>
      <c r="AV79" s="2">
        <f>SUMIFS(Import!AV$2:AV$237,Import!$F$2:$F$237,$F79,Import!$G$2:$G$237,$G79)</f>
        <v>0.7</v>
      </c>
      <c r="AW79" s="2">
        <f>SUMIFS(Import!AW$2:AW$237,Import!$F$2:$F$237,$F79,Import!$G$2:$G$237,$G79)</f>
        <v>2.2999999999999998</v>
      </c>
      <c r="AX79" s="2">
        <f>SUMIFS(Import!AX$2:AX$237,Import!$F$2:$F$237,$F79,Import!$G$2:$G$237,$G79)</f>
        <v>5</v>
      </c>
      <c r="AY79" s="2" t="str">
        <f t="shared" si="37"/>
        <v>F</v>
      </c>
      <c r="AZ79" s="2" t="str">
        <f t="shared" si="37"/>
        <v>DUBIEF</v>
      </c>
      <c r="BA79" s="2" t="str">
        <f t="shared" si="37"/>
        <v>Miri</v>
      </c>
      <c r="BB79" s="2">
        <f>SUMIFS(Import!BB$2:BB$237,Import!$F$2:$F$237,$F79,Import!$G$2:$G$237,$G79)</f>
        <v>8</v>
      </c>
      <c r="BC79" s="2">
        <f>SUMIFS(Import!BC$2:BC$237,Import!$F$2:$F$237,$F79,Import!$G$2:$G$237,$G79)</f>
        <v>0.8</v>
      </c>
      <c r="BD79" s="2">
        <f>SUMIFS(Import!BD$2:BD$237,Import!$F$2:$F$237,$F79,Import!$G$2:$G$237,$G79)</f>
        <v>2.63</v>
      </c>
      <c r="BE79" s="2">
        <f>SUMIFS(Import!BE$2:BE$237,Import!$F$2:$F$237,$F79,Import!$G$2:$G$237,$G79)</f>
        <v>6</v>
      </c>
      <c r="BF79" s="2" t="str">
        <f t="shared" si="38"/>
        <v>M</v>
      </c>
      <c r="BG79" s="2" t="str">
        <f t="shared" si="38"/>
        <v>TEFAAROA</v>
      </c>
      <c r="BH79" s="2" t="str">
        <f t="shared" si="38"/>
        <v>Tom</v>
      </c>
      <c r="BI79" s="2">
        <f>SUMIFS(Import!BI$2:BI$237,Import!$F$2:$F$237,$F79,Import!$G$2:$G$237,$G79)</f>
        <v>1</v>
      </c>
      <c r="BJ79" s="2">
        <f>SUMIFS(Import!BJ$2:BJ$237,Import!$F$2:$F$237,$F79,Import!$G$2:$G$237,$G79)</f>
        <v>0.1</v>
      </c>
      <c r="BK79" s="2">
        <f>SUMIFS(Import!BK$2:BK$237,Import!$F$2:$F$237,$F79,Import!$G$2:$G$237,$G79)</f>
        <v>0.33</v>
      </c>
      <c r="BL79" s="2">
        <f>SUMIFS(Import!BL$2:BL$237,Import!$F$2:$F$237,$F79,Import!$G$2:$G$237,$G79)</f>
        <v>7</v>
      </c>
      <c r="BM79" s="2" t="str">
        <f t="shared" si="39"/>
        <v>M</v>
      </c>
      <c r="BN79" s="2" t="str">
        <f t="shared" si="39"/>
        <v>TAPUTU</v>
      </c>
      <c r="BO79" s="2" t="str">
        <f t="shared" si="39"/>
        <v>Faana</v>
      </c>
      <c r="BP79" s="2">
        <f>SUMIFS(Import!BP$2:BP$237,Import!$F$2:$F$237,$F79,Import!$G$2:$G$237,$G79)</f>
        <v>12</v>
      </c>
      <c r="BQ79" s="2">
        <f>SUMIFS(Import!BQ$2:BQ$237,Import!$F$2:$F$237,$F79,Import!$G$2:$G$237,$G79)</f>
        <v>1.2</v>
      </c>
      <c r="BR79" s="2">
        <f>SUMIFS(Import!BR$2:BR$237,Import!$F$2:$F$237,$F79,Import!$G$2:$G$237,$G79)</f>
        <v>3.95</v>
      </c>
      <c r="BS79" s="2">
        <f>SUMIFS(Import!BS$2:BS$237,Import!$F$2:$F$237,$F79,Import!$G$2:$G$237,$G79)</f>
        <v>8</v>
      </c>
      <c r="BT79" s="2" t="str">
        <f t="shared" si="40"/>
        <v>M</v>
      </c>
      <c r="BU79" s="2" t="str">
        <f t="shared" si="40"/>
        <v>SALMON</v>
      </c>
      <c r="BV79" s="2" t="str">
        <f t="shared" si="40"/>
        <v>Tati</v>
      </c>
      <c r="BW79" s="2">
        <f>SUMIFS(Import!BW$2:BW$237,Import!$F$2:$F$237,$F79,Import!$G$2:$G$237,$G79)</f>
        <v>21</v>
      </c>
      <c r="BX79" s="2">
        <f>SUMIFS(Import!BX$2:BX$237,Import!$F$2:$F$237,$F79,Import!$G$2:$G$237,$G79)</f>
        <v>2.11</v>
      </c>
      <c r="BY79" s="2">
        <f>SUMIFS(Import!BY$2:BY$237,Import!$F$2:$F$237,$F79,Import!$G$2:$G$237,$G79)</f>
        <v>6.91</v>
      </c>
      <c r="BZ79" s="2">
        <f>SUMIFS(Import!BZ$2:BZ$237,Import!$F$2:$F$237,$F79,Import!$G$2:$G$237,$G79)</f>
        <v>9</v>
      </c>
      <c r="CA79" s="2" t="str">
        <f t="shared" si="41"/>
        <v>F</v>
      </c>
      <c r="CB79" s="2" t="str">
        <f t="shared" si="41"/>
        <v>TERIITAHI</v>
      </c>
      <c r="CC79" s="2" t="str">
        <f t="shared" si="41"/>
        <v>Tepuaraurii</v>
      </c>
      <c r="CD79" s="2">
        <f>SUMIFS(Import!CD$2:CD$237,Import!$F$2:$F$237,$F79,Import!$G$2:$G$237,$G79)</f>
        <v>28</v>
      </c>
      <c r="CE79" s="2">
        <f>SUMIFS(Import!CE$2:CE$237,Import!$F$2:$F$237,$F79,Import!$G$2:$G$237,$G79)</f>
        <v>2.81</v>
      </c>
      <c r="CF79" s="2">
        <f>SUMIFS(Import!CF$2:CF$237,Import!$F$2:$F$237,$F79,Import!$G$2:$G$237,$G79)</f>
        <v>9.2100000000000009</v>
      </c>
      <c r="CG79" s="2">
        <f>SUMIFS(Import!CG$2:CG$237,Import!$F$2:$F$237,$F79,Import!$G$2:$G$237,$G79)</f>
        <v>10</v>
      </c>
      <c r="CH79" s="2" t="str">
        <f t="shared" si="42"/>
        <v>M</v>
      </c>
      <c r="CI79" s="2" t="str">
        <f t="shared" si="42"/>
        <v>CONROY</v>
      </c>
      <c r="CJ79" s="2" t="str">
        <f t="shared" si="42"/>
        <v>Yves</v>
      </c>
      <c r="CK79" s="2">
        <f>SUMIFS(Import!CK$2:CK$237,Import!$F$2:$F$237,$F79,Import!$G$2:$G$237,$G79)</f>
        <v>3</v>
      </c>
      <c r="CL79" s="2">
        <f>SUMIFS(Import!CL$2:CL$237,Import!$F$2:$F$237,$F79,Import!$G$2:$G$237,$G79)</f>
        <v>0.3</v>
      </c>
      <c r="CM79" s="2">
        <f>SUMIFS(Import!CM$2:CM$237,Import!$F$2:$F$237,$F79,Import!$G$2:$G$237,$G79)</f>
        <v>0.99</v>
      </c>
      <c r="CN79" s="2">
        <f>SUMIFS(Import!CN$2:CN$237,Import!$F$2:$F$237,$F79,Import!$G$2:$G$237,$G79)</f>
        <v>11</v>
      </c>
      <c r="CO79" s="3" t="str">
        <f t="shared" si="43"/>
        <v>M</v>
      </c>
      <c r="CP79" s="3" t="str">
        <f t="shared" si="43"/>
        <v>PIQUE</v>
      </c>
      <c r="CQ79" s="3" t="str">
        <f t="shared" si="43"/>
        <v>Pascal</v>
      </c>
      <c r="CR79" s="2">
        <f>SUMIFS(Import!CR$2:CR$237,Import!$F$2:$F$237,$F79,Import!$G$2:$G$237,$G79)</f>
        <v>6</v>
      </c>
      <c r="CS79" s="2">
        <f>SUMIFS(Import!CS$2:CS$237,Import!$F$2:$F$237,$F79,Import!$G$2:$G$237,$G79)</f>
        <v>0.6</v>
      </c>
      <c r="CT79" s="2">
        <f>SUMIFS(Import!CT$2:CT$237,Import!$F$2:$F$237,$F79,Import!$G$2:$G$237,$G79)</f>
        <v>1.97</v>
      </c>
    </row>
    <row r="80" spans="1:98">
      <c r="A80" s="2" t="s">
        <v>38</v>
      </c>
      <c r="B80" s="2" t="s">
        <v>39</v>
      </c>
      <c r="C80" s="2">
        <v>2</v>
      </c>
      <c r="D80" s="2" t="s">
        <v>53</v>
      </c>
      <c r="E80" s="2">
        <v>25</v>
      </c>
      <c r="F80" s="2" t="s">
        <v>57</v>
      </c>
      <c r="G80" s="2">
        <v>12</v>
      </c>
      <c r="H80" s="2">
        <f>IF(SUMIFS(Import!H$2:H$237,Import!$F$2:$F$237,$F80,Import!$G$2:$G$237,$G80)=0,Data_T1!$H80,SUMIFS(Import!H$2:H$237,Import!$F$2:$F$237,$F80,Import!$G$2:$G$237,$G80))</f>
        <v>728</v>
      </c>
      <c r="I80" s="2">
        <f>SUMIFS(Import!I$2:I$237,Import!$F$2:$F$237,$F80,Import!$G$2:$G$237,$G80)</f>
        <v>483</v>
      </c>
      <c r="J80" s="2">
        <f>SUMIFS(Import!J$2:J$237,Import!$F$2:$F$237,$F80,Import!$G$2:$G$237,$G80)</f>
        <v>66.349999999999994</v>
      </c>
      <c r="K80" s="2">
        <f>SUMIFS(Import!K$2:K$237,Import!$F$2:$F$237,$F80,Import!$G$2:$G$237,$G80)</f>
        <v>245</v>
      </c>
      <c r="L80" s="2">
        <f>SUMIFS(Import!L$2:L$237,Import!$F$2:$F$237,$F80,Import!$G$2:$G$237,$G80)</f>
        <v>33.65</v>
      </c>
      <c r="M80" s="2">
        <f>SUMIFS(Import!M$2:M$237,Import!$F$2:$F$237,$F80,Import!$G$2:$G$237,$G80)</f>
        <v>3</v>
      </c>
      <c r="N80" s="2">
        <f>SUMIFS(Import!N$2:N$237,Import!$F$2:$F$237,$F80,Import!$G$2:$G$237,$G80)</f>
        <v>0.41</v>
      </c>
      <c r="O80" s="2">
        <f>SUMIFS(Import!O$2:O$237,Import!$F$2:$F$237,$F80,Import!$G$2:$G$237,$G80)</f>
        <v>1.22</v>
      </c>
      <c r="P80" s="2">
        <f>SUMIFS(Import!P$2:P$237,Import!$F$2:$F$237,$F80,Import!$G$2:$G$237,$G80)</f>
        <v>2</v>
      </c>
      <c r="Q80" s="2">
        <f>SUMIFS(Import!Q$2:Q$237,Import!$F$2:$F$237,$F80,Import!$G$2:$G$237,$G80)</f>
        <v>0.27</v>
      </c>
      <c r="R80" s="2">
        <f>SUMIFS(Import!R$2:R$237,Import!$F$2:$F$237,$F80,Import!$G$2:$G$237,$G80)</f>
        <v>0.82</v>
      </c>
      <c r="S80" s="2">
        <f>SUMIFS(Import!S$2:S$237,Import!$F$2:$F$237,$F80,Import!$G$2:$G$237,$G80)</f>
        <v>240</v>
      </c>
      <c r="T80" s="2">
        <f>SUMIFS(Import!T$2:T$237,Import!$F$2:$F$237,$F80,Import!$G$2:$G$237,$G80)</f>
        <v>32.97</v>
      </c>
      <c r="U80" s="2">
        <f>SUMIFS(Import!U$2:U$237,Import!$F$2:$F$237,$F80,Import!$G$2:$G$237,$G80)</f>
        <v>97.96</v>
      </c>
      <c r="V80" s="2">
        <f>SUMIFS(Import!V$2:V$237,Import!$F$2:$F$237,$F80,Import!$G$2:$G$237,$G80)</f>
        <v>1</v>
      </c>
      <c r="W80" s="2" t="str">
        <f t="shared" si="33"/>
        <v>F</v>
      </c>
      <c r="X80" s="2" t="str">
        <f t="shared" si="33"/>
        <v>IRITI</v>
      </c>
      <c r="Y80" s="2" t="str">
        <f t="shared" si="33"/>
        <v>Teura</v>
      </c>
      <c r="Z80" s="2">
        <f>SUMIFS(Import!Z$2:Z$237,Import!$F$2:$F$237,$F80,Import!$G$2:$G$237,$G80)</f>
        <v>27</v>
      </c>
      <c r="AA80" s="2">
        <f>SUMIFS(Import!AA$2:AA$237,Import!$F$2:$F$237,$F80,Import!$G$2:$G$237,$G80)</f>
        <v>3.71</v>
      </c>
      <c r="AB80" s="2">
        <f>SUMIFS(Import!AB$2:AB$237,Import!$F$2:$F$237,$F80,Import!$G$2:$G$237,$G80)</f>
        <v>11.25</v>
      </c>
      <c r="AC80" s="2">
        <f>SUMIFS(Import!AC$2:AC$237,Import!$F$2:$F$237,$F80,Import!$G$2:$G$237,$G80)</f>
        <v>2</v>
      </c>
      <c r="AD80" s="2" t="str">
        <f t="shared" si="34"/>
        <v>F</v>
      </c>
      <c r="AE80" s="2" t="str">
        <f t="shared" si="34"/>
        <v>GRANDIN</v>
      </c>
      <c r="AF80" s="2" t="str">
        <f t="shared" si="34"/>
        <v>Maire</v>
      </c>
      <c r="AG80" s="2">
        <f>SUMIFS(Import!AG$2:AG$237,Import!$F$2:$F$237,$F80,Import!$G$2:$G$237,$G80)</f>
        <v>4</v>
      </c>
      <c r="AH80" s="2">
        <f>SUMIFS(Import!AH$2:AH$237,Import!$F$2:$F$237,$F80,Import!$G$2:$G$237,$G80)</f>
        <v>0.55000000000000004</v>
      </c>
      <c r="AI80" s="2">
        <f>SUMIFS(Import!AI$2:AI$237,Import!$F$2:$F$237,$F80,Import!$G$2:$G$237,$G80)</f>
        <v>1.67</v>
      </c>
      <c r="AJ80" s="2">
        <f>SUMIFS(Import!AJ$2:AJ$237,Import!$F$2:$F$237,$F80,Import!$G$2:$G$237,$G80)</f>
        <v>3</v>
      </c>
      <c r="AK80" s="2" t="str">
        <f t="shared" si="35"/>
        <v>F</v>
      </c>
      <c r="AL80" s="2" t="str">
        <f t="shared" si="35"/>
        <v>SANQUER</v>
      </c>
      <c r="AM80" s="2" t="str">
        <f t="shared" si="35"/>
        <v>Nicole</v>
      </c>
      <c r="AN80" s="2">
        <f>SUMIFS(Import!AN$2:AN$237,Import!$F$2:$F$237,$F80,Import!$G$2:$G$237,$G80)</f>
        <v>151</v>
      </c>
      <c r="AO80" s="2">
        <f>SUMIFS(Import!AO$2:AO$237,Import!$F$2:$F$237,$F80,Import!$G$2:$G$237,$G80)</f>
        <v>20.74</v>
      </c>
      <c r="AP80" s="2">
        <f>SUMIFS(Import!AP$2:AP$237,Import!$F$2:$F$237,$F80,Import!$G$2:$G$237,$G80)</f>
        <v>62.92</v>
      </c>
      <c r="AQ80" s="2">
        <f>SUMIFS(Import!AQ$2:AQ$237,Import!$F$2:$F$237,$F80,Import!$G$2:$G$237,$G80)</f>
        <v>4</v>
      </c>
      <c r="AR80" s="2" t="str">
        <f t="shared" si="36"/>
        <v>F</v>
      </c>
      <c r="AS80" s="2" t="str">
        <f t="shared" si="36"/>
        <v>EBB ÉPSE CROSS</v>
      </c>
      <c r="AT80" s="2" t="str">
        <f t="shared" si="36"/>
        <v>Valentina, Hina Dite Tina</v>
      </c>
      <c r="AU80" s="2">
        <f>SUMIFS(Import!AU$2:AU$237,Import!$F$2:$F$237,$F80,Import!$G$2:$G$237,$G80)</f>
        <v>24</v>
      </c>
      <c r="AV80" s="2">
        <f>SUMIFS(Import!AV$2:AV$237,Import!$F$2:$F$237,$F80,Import!$G$2:$G$237,$G80)</f>
        <v>3.3</v>
      </c>
      <c r="AW80" s="2">
        <f>SUMIFS(Import!AW$2:AW$237,Import!$F$2:$F$237,$F80,Import!$G$2:$G$237,$G80)</f>
        <v>10</v>
      </c>
      <c r="AX80" s="2">
        <f>SUMIFS(Import!AX$2:AX$237,Import!$F$2:$F$237,$F80,Import!$G$2:$G$237,$G80)</f>
        <v>5</v>
      </c>
      <c r="AY80" s="2" t="str">
        <f t="shared" si="37"/>
        <v>F</v>
      </c>
      <c r="AZ80" s="2" t="str">
        <f t="shared" si="37"/>
        <v>DUBIEF</v>
      </c>
      <c r="BA80" s="2" t="str">
        <f t="shared" si="37"/>
        <v>Miri</v>
      </c>
      <c r="BB80" s="2">
        <f>SUMIFS(Import!BB$2:BB$237,Import!$F$2:$F$237,$F80,Import!$G$2:$G$237,$G80)</f>
        <v>4</v>
      </c>
      <c r="BC80" s="2">
        <f>SUMIFS(Import!BC$2:BC$237,Import!$F$2:$F$237,$F80,Import!$G$2:$G$237,$G80)</f>
        <v>0.55000000000000004</v>
      </c>
      <c r="BD80" s="2">
        <f>SUMIFS(Import!BD$2:BD$237,Import!$F$2:$F$237,$F80,Import!$G$2:$G$237,$G80)</f>
        <v>1.67</v>
      </c>
      <c r="BE80" s="2">
        <f>SUMIFS(Import!BE$2:BE$237,Import!$F$2:$F$237,$F80,Import!$G$2:$G$237,$G80)</f>
        <v>6</v>
      </c>
      <c r="BF80" s="2" t="str">
        <f t="shared" si="38"/>
        <v>M</v>
      </c>
      <c r="BG80" s="2" t="str">
        <f t="shared" si="38"/>
        <v>TEFAAROA</v>
      </c>
      <c r="BH80" s="2" t="str">
        <f t="shared" si="38"/>
        <v>Tom</v>
      </c>
      <c r="BI80" s="2">
        <f>SUMIFS(Import!BI$2:BI$237,Import!$F$2:$F$237,$F80,Import!$G$2:$G$237,$G80)</f>
        <v>1</v>
      </c>
      <c r="BJ80" s="2">
        <f>SUMIFS(Import!BJ$2:BJ$237,Import!$F$2:$F$237,$F80,Import!$G$2:$G$237,$G80)</f>
        <v>0.14000000000000001</v>
      </c>
      <c r="BK80" s="2">
        <f>SUMIFS(Import!BK$2:BK$237,Import!$F$2:$F$237,$F80,Import!$G$2:$G$237,$G80)</f>
        <v>0.42</v>
      </c>
      <c r="BL80" s="2">
        <f>SUMIFS(Import!BL$2:BL$237,Import!$F$2:$F$237,$F80,Import!$G$2:$G$237,$G80)</f>
        <v>7</v>
      </c>
      <c r="BM80" s="2" t="str">
        <f t="shared" si="39"/>
        <v>M</v>
      </c>
      <c r="BN80" s="2" t="str">
        <f t="shared" si="39"/>
        <v>TAPUTU</v>
      </c>
      <c r="BO80" s="2" t="str">
        <f t="shared" si="39"/>
        <v>Faana</v>
      </c>
      <c r="BP80" s="2">
        <f>SUMIFS(Import!BP$2:BP$237,Import!$F$2:$F$237,$F80,Import!$G$2:$G$237,$G80)</f>
        <v>3</v>
      </c>
      <c r="BQ80" s="2">
        <f>SUMIFS(Import!BQ$2:BQ$237,Import!$F$2:$F$237,$F80,Import!$G$2:$G$237,$G80)</f>
        <v>0.41</v>
      </c>
      <c r="BR80" s="2">
        <f>SUMIFS(Import!BR$2:BR$237,Import!$F$2:$F$237,$F80,Import!$G$2:$G$237,$G80)</f>
        <v>1.25</v>
      </c>
      <c r="BS80" s="2">
        <f>SUMIFS(Import!BS$2:BS$237,Import!$F$2:$F$237,$F80,Import!$G$2:$G$237,$G80)</f>
        <v>8</v>
      </c>
      <c r="BT80" s="2" t="str">
        <f t="shared" si="40"/>
        <v>M</v>
      </c>
      <c r="BU80" s="2" t="str">
        <f t="shared" si="40"/>
        <v>SALMON</v>
      </c>
      <c r="BV80" s="2" t="str">
        <f t="shared" si="40"/>
        <v>Tati</v>
      </c>
      <c r="BW80" s="2">
        <f>SUMIFS(Import!BW$2:BW$237,Import!$F$2:$F$237,$F80,Import!$G$2:$G$237,$G80)</f>
        <v>2</v>
      </c>
      <c r="BX80" s="2">
        <f>SUMIFS(Import!BX$2:BX$237,Import!$F$2:$F$237,$F80,Import!$G$2:$G$237,$G80)</f>
        <v>0.27</v>
      </c>
      <c r="BY80" s="2">
        <f>SUMIFS(Import!BY$2:BY$237,Import!$F$2:$F$237,$F80,Import!$G$2:$G$237,$G80)</f>
        <v>0.83</v>
      </c>
      <c r="BZ80" s="2">
        <f>SUMIFS(Import!BZ$2:BZ$237,Import!$F$2:$F$237,$F80,Import!$G$2:$G$237,$G80)</f>
        <v>9</v>
      </c>
      <c r="CA80" s="2" t="str">
        <f t="shared" si="41"/>
        <v>F</v>
      </c>
      <c r="CB80" s="2" t="str">
        <f t="shared" si="41"/>
        <v>TERIITAHI</v>
      </c>
      <c r="CC80" s="2" t="str">
        <f t="shared" si="41"/>
        <v>Tepuaraurii</v>
      </c>
      <c r="CD80" s="2">
        <f>SUMIFS(Import!CD$2:CD$237,Import!$F$2:$F$237,$F80,Import!$G$2:$G$237,$G80)</f>
        <v>17</v>
      </c>
      <c r="CE80" s="2">
        <f>SUMIFS(Import!CE$2:CE$237,Import!$F$2:$F$237,$F80,Import!$G$2:$G$237,$G80)</f>
        <v>2.34</v>
      </c>
      <c r="CF80" s="2">
        <f>SUMIFS(Import!CF$2:CF$237,Import!$F$2:$F$237,$F80,Import!$G$2:$G$237,$G80)</f>
        <v>7.08</v>
      </c>
      <c r="CG80" s="2">
        <f>SUMIFS(Import!CG$2:CG$237,Import!$F$2:$F$237,$F80,Import!$G$2:$G$237,$G80)</f>
        <v>10</v>
      </c>
      <c r="CH80" s="2" t="str">
        <f t="shared" si="42"/>
        <v>M</v>
      </c>
      <c r="CI80" s="2" t="str">
        <f t="shared" si="42"/>
        <v>CONROY</v>
      </c>
      <c r="CJ80" s="2" t="str">
        <f t="shared" si="42"/>
        <v>Yves</v>
      </c>
      <c r="CK80" s="2">
        <f>SUMIFS(Import!CK$2:CK$237,Import!$F$2:$F$237,$F80,Import!$G$2:$G$237,$G80)</f>
        <v>3</v>
      </c>
      <c r="CL80" s="2">
        <f>SUMIFS(Import!CL$2:CL$237,Import!$F$2:$F$237,$F80,Import!$G$2:$G$237,$G80)</f>
        <v>0.41</v>
      </c>
      <c r="CM80" s="2">
        <f>SUMIFS(Import!CM$2:CM$237,Import!$F$2:$F$237,$F80,Import!$G$2:$G$237,$G80)</f>
        <v>1.25</v>
      </c>
      <c r="CN80" s="2">
        <f>SUMIFS(Import!CN$2:CN$237,Import!$F$2:$F$237,$F80,Import!$G$2:$G$237,$G80)</f>
        <v>11</v>
      </c>
      <c r="CO80" s="3" t="str">
        <f t="shared" si="43"/>
        <v>M</v>
      </c>
      <c r="CP80" s="3" t="str">
        <f t="shared" si="43"/>
        <v>PIQUE</v>
      </c>
      <c r="CQ80" s="3" t="str">
        <f t="shared" si="43"/>
        <v>Pascal</v>
      </c>
      <c r="CR80" s="2">
        <f>SUMIFS(Import!CR$2:CR$237,Import!$F$2:$F$237,$F80,Import!$G$2:$G$237,$G80)</f>
        <v>4</v>
      </c>
      <c r="CS80" s="2">
        <f>SUMIFS(Import!CS$2:CS$237,Import!$F$2:$F$237,$F80,Import!$G$2:$G$237,$G80)</f>
        <v>0.55000000000000004</v>
      </c>
      <c r="CT80" s="2">
        <f>SUMIFS(Import!CT$2:CT$237,Import!$F$2:$F$237,$F80,Import!$G$2:$G$237,$G80)</f>
        <v>1.67</v>
      </c>
    </row>
    <row r="81" spans="1:98">
      <c r="A81" s="2" t="s">
        <v>38</v>
      </c>
      <c r="B81" s="2" t="s">
        <v>39</v>
      </c>
      <c r="C81" s="2">
        <v>2</v>
      </c>
      <c r="D81" s="2" t="s">
        <v>53</v>
      </c>
      <c r="E81" s="2">
        <v>25</v>
      </c>
      <c r="F81" s="2" t="s">
        <v>57</v>
      </c>
      <c r="G81" s="2">
        <v>13</v>
      </c>
      <c r="H81" s="2">
        <f>IF(SUMIFS(Import!H$2:H$237,Import!$F$2:$F$237,$F81,Import!$G$2:$G$237,$G81)=0,Data_T1!$H81,SUMIFS(Import!H$2:H$237,Import!$F$2:$F$237,$F81,Import!$G$2:$G$237,$G81))</f>
        <v>878</v>
      </c>
      <c r="I81" s="2">
        <f>SUMIFS(Import!I$2:I$237,Import!$F$2:$F$237,$F81,Import!$G$2:$G$237,$G81)</f>
        <v>610</v>
      </c>
      <c r="J81" s="2">
        <f>SUMIFS(Import!J$2:J$237,Import!$F$2:$F$237,$F81,Import!$G$2:$G$237,$G81)</f>
        <v>69.48</v>
      </c>
      <c r="K81" s="2">
        <f>SUMIFS(Import!K$2:K$237,Import!$F$2:$F$237,$F81,Import!$G$2:$G$237,$G81)</f>
        <v>268</v>
      </c>
      <c r="L81" s="2">
        <f>SUMIFS(Import!L$2:L$237,Import!$F$2:$F$237,$F81,Import!$G$2:$G$237,$G81)</f>
        <v>30.52</v>
      </c>
      <c r="M81" s="2">
        <f>SUMIFS(Import!M$2:M$237,Import!$F$2:$F$237,$F81,Import!$G$2:$G$237,$G81)</f>
        <v>3</v>
      </c>
      <c r="N81" s="2">
        <f>SUMIFS(Import!N$2:N$237,Import!$F$2:$F$237,$F81,Import!$G$2:$G$237,$G81)</f>
        <v>0.34</v>
      </c>
      <c r="O81" s="2">
        <f>SUMIFS(Import!O$2:O$237,Import!$F$2:$F$237,$F81,Import!$G$2:$G$237,$G81)</f>
        <v>1.1200000000000001</v>
      </c>
      <c r="P81" s="2">
        <f>SUMIFS(Import!P$2:P$237,Import!$F$2:$F$237,$F81,Import!$G$2:$G$237,$G81)</f>
        <v>1</v>
      </c>
      <c r="Q81" s="2">
        <f>SUMIFS(Import!Q$2:Q$237,Import!$F$2:$F$237,$F81,Import!$G$2:$G$237,$G81)</f>
        <v>0.11</v>
      </c>
      <c r="R81" s="2">
        <f>SUMIFS(Import!R$2:R$237,Import!$F$2:$F$237,$F81,Import!$G$2:$G$237,$G81)</f>
        <v>0.37</v>
      </c>
      <c r="S81" s="2">
        <f>SUMIFS(Import!S$2:S$237,Import!$F$2:$F$237,$F81,Import!$G$2:$G$237,$G81)</f>
        <v>264</v>
      </c>
      <c r="T81" s="2">
        <f>SUMIFS(Import!T$2:T$237,Import!$F$2:$F$237,$F81,Import!$G$2:$G$237,$G81)</f>
        <v>30.07</v>
      </c>
      <c r="U81" s="2">
        <f>SUMIFS(Import!U$2:U$237,Import!$F$2:$F$237,$F81,Import!$G$2:$G$237,$G81)</f>
        <v>98.51</v>
      </c>
      <c r="V81" s="2">
        <f>SUMIFS(Import!V$2:V$237,Import!$F$2:$F$237,$F81,Import!$G$2:$G$237,$G81)</f>
        <v>1</v>
      </c>
      <c r="W81" s="2" t="str">
        <f t="shared" si="33"/>
        <v>F</v>
      </c>
      <c r="X81" s="2" t="str">
        <f t="shared" si="33"/>
        <v>IRITI</v>
      </c>
      <c r="Y81" s="2" t="str">
        <f t="shared" si="33"/>
        <v>Teura</v>
      </c>
      <c r="Z81" s="2">
        <f>SUMIFS(Import!Z$2:Z$237,Import!$F$2:$F$237,$F81,Import!$G$2:$G$237,$G81)</f>
        <v>78</v>
      </c>
      <c r="AA81" s="2">
        <f>SUMIFS(Import!AA$2:AA$237,Import!$F$2:$F$237,$F81,Import!$G$2:$G$237,$G81)</f>
        <v>8.8800000000000008</v>
      </c>
      <c r="AB81" s="2">
        <f>SUMIFS(Import!AB$2:AB$237,Import!$F$2:$F$237,$F81,Import!$G$2:$G$237,$G81)</f>
        <v>29.55</v>
      </c>
      <c r="AC81" s="2">
        <f>SUMIFS(Import!AC$2:AC$237,Import!$F$2:$F$237,$F81,Import!$G$2:$G$237,$G81)</f>
        <v>2</v>
      </c>
      <c r="AD81" s="2" t="str">
        <f t="shared" si="34"/>
        <v>F</v>
      </c>
      <c r="AE81" s="2" t="str">
        <f t="shared" si="34"/>
        <v>GRANDIN</v>
      </c>
      <c r="AF81" s="2" t="str">
        <f t="shared" si="34"/>
        <v>Maire</v>
      </c>
      <c r="AG81" s="2">
        <f>SUMIFS(Import!AG$2:AG$237,Import!$F$2:$F$237,$F81,Import!$G$2:$G$237,$G81)</f>
        <v>4</v>
      </c>
      <c r="AH81" s="2">
        <f>SUMIFS(Import!AH$2:AH$237,Import!$F$2:$F$237,$F81,Import!$G$2:$G$237,$G81)</f>
        <v>0.46</v>
      </c>
      <c r="AI81" s="2">
        <f>SUMIFS(Import!AI$2:AI$237,Import!$F$2:$F$237,$F81,Import!$G$2:$G$237,$G81)</f>
        <v>1.52</v>
      </c>
      <c r="AJ81" s="2">
        <f>SUMIFS(Import!AJ$2:AJ$237,Import!$F$2:$F$237,$F81,Import!$G$2:$G$237,$G81)</f>
        <v>3</v>
      </c>
      <c r="AK81" s="2" t="str">
        <f t="shared" si="35"/>
        <v>F</v>
      </c>
      <c r="AL81" s="2" t="str">
        <f t="shared" si="35"/>
        <v>SANQUER</v>
      </c>
      <c r="AM81" s="2" t="str">
        <f t="shared" si="35"/>
        <v>Nicole</v>
      </c>
      <c r="AN81" s="2">
        <f>SUMIFS(Import!AN$2:AN$237,Import!$F$2:$F$237,$F81,Import!$G$2:$G$237,$G81)</f>
        <v>111</v>
      </c>
      <c r="AO81" s="2">
        <f>SUMIFS(Import!AO$2:AO$237,Import!$F$2:$F$237,$F81,Import!$G$2:$G$237,$G81)</f>
        <v>12.64</v>
      </c>
      <c r="AP81" s="2">
        <f>SUMIFS(Import!AP$2:AP$237,Import!$F$2:$F$237,$F81,Import!$G$2:$G$237,$G81)</f>
        <v>42.05</v>
      </c>
      <c r="AQ81" s="2">
        <f>SUMIFS(Import!AQ$2:AQ$237,Import!$F$2:$F$237,$F81,Import!$G$2:$G$237,$G81)</f>
        <v>4</v>
      </c>
      <c r="AR81" s="2" t="str">
        <f t="shared" si="36"/>
        <v>F</v>
      </c>
      <c r="AS81" s="2" t="str">
        <f t="shared" si="36"/>
        <v>EBB ÉPSE CROSS</v>
      </c>
      <c r="AT81" s="2" t="str">
        <f t="shared" si="36"/>
        <v>Valentina, Hina Dite Tina</v>
      </c>
      <c r="AU81" s="2">
        <f>SUMIFS(Import!AU$2:AU$237,Import!$F$2:$F$237,$F81,Import!$G$2:$G$237,$G81)</f>
        <v>35</v>
      </c>
      <c r="AV81" s="2">
        <f>SUMIFS(Import!AV$2:AV$237,Import!$F$2:$F$237,$F81,Import!$G$2:$G$237,$G81)</f>
        <v>3.99</v>
      </c>
      <c r="AW81" s="2">
        <f>SUMIFS(Import!AW$2:AW$237,Import!$F$2:$F$237,$F81,Import!$G$2:$G$237,$G81)</f>
        <v>13.26</v>
      </c>
      <c r="AX81" s="2">
        <f>SUMIFS(Import!AX$2:AX$237,Import!$F$2:$F$237,$F81,Import!$G$2:$G$237,$G81)</f>
        <v>5</v>
      </c>
      <c r="AY81" s="2" t="str">
        <f t="shared" si="37"/>
        <v>F</v>
      </c>
      <c r="AZ81" s="2" t="str">
        <f t="shared" si="37"/>
        <v>DUBIEF</v>
      </c>
      <c r="BA81" s="2" t="str">
        <f t="shared" si="37"/>
        <v>Miri</v>
      </c>
      <c r="BB81" s="2">
        <f>SUMIFS(Import!BB$2:BB$237,Import!$F$2:$F$237,$F81,Import!$G$2:$G$237,$G81)</f>
        <v>2</v>
      </c>
      <c r="BC81" s="2">
        <f>SUMIFS(Import!BC$2:BC$237,Import!$F$2:$F$237,$F81,Import!$G$2:$G$237,$G81)</f>
        <v>0.23</v>
      </c>
      <c r="BD81" s="2">
        <f>SUMIFS(Import!BD$2:BD$237,Import!$F$2:$F$237,$F81,Import!$G$2:$G$237,$G81)</f>
        <v>0.76</v>
      </c>
      <c r="BE81" s="2">
        <f>SUMIFS(Import!BE$2:BE$237,Import!$F$2:$F$237,$F81,Import!$G$2:$G$237,$G81)</f>
        <v>6</v>
      </c>
      <c r="BF81" s="2" t="str">
        <f t="shared" si="38"/>
        <v>M</v>
      </c>
      <c r="BG81" s="2" t="str">
        <f t="shared" si="38"/>
        <v>TEFAAROA</v>
      </c>
      <c r="BH81" s="2" t="str">
        <f t="shared" si="38"/>
        <v>Tom</v>
      </c>
      <c r="BI81" s="2">
        <f>SUMIFS(Import!BI$2:BI$237,Import!$F$2:$F$237,$F81,Import!$G$2:$G$237,$G81)</f>
        <v>1</v>
      </c>
      <c r="BJ81" s="2">
        <f>SUMIFS(Import!BJ$2:BJ$237,Import!$F$2:$F$237,$F81,Import!$G$2:$G$237,$G81)</f>
        <v>0.11</v>
      </c>
      <c r="BK81" s="2">
        <f>SUMIFS(Import!BK$2:BK$237,Import!$F$2:$F$237,$F81,Import!$G$2:$G$237,$G81)</f>
        <v>0.38</v>
      </c>
      <c r="BL81" s="2">
        <f>SUMIFS(Import!BL$2:BL$237,Import!$F$2:$F$237,$F81,Import!$G$2:$G$237,$G81)</f>
        <v>7</v>
      </c>
      <c r="BM81" s="2" t="str">
        <f t="shared" si="39"/>
        <v>M</v>
      </c>
      <c r="BN81" s="2" t="str">
        <f t="shared" si="39"/>
        <v>TAPUTU</v>
      </c>
      <c r="BO81" s="2" t="str">
        <f t="shared" si="39"/>
        <v>Faana</v>
      </c>
      <c r="BP81" s="2">
        <f>SUMIFS(Import!BP$2:BP$237,Import!$F$2:$F$237,$F81,Import!$G$2:$G$237,$G81)</f>
        <v>3</v>
      </c>
      <c r="BQ81" s="2">
        <f>SUMIFS(Import!BQ$2:BQ$237,Import!$F$2:$F$237,$F81,Import!$G$2:$G$237,$G81)</f>
        <v>0.34</v>
      </c>
      <c r="BR81" s="2">
        <f>SUMIFS(Import!BR$2:BR$237,Import!$F$2:$F$237,$F81,Import!$G$2:$G$237,$G81)</f>
        <v>1.1399999999999999</v>
      </c>
      <c r="BS81" s="2">
        <f>SUMIFS(Import!BS$2:BS$237,Import!$F$2:$F$237,$F81,Import!$G$2:$G$237,$G81)</f>
        <v>8</v>
      </c>
      <c r="BT81" s="2" t="str">
        <f t="shared" si="40"/>
        <v>M</v>
      </c>
      <c r="BU81" s="2" t="str">
        <f t="shared" si="40"/>
        <v>SALMON</v>
      </c>
      <c r="BV81" s="2" t="str">
        <f t="shared" si="40"/>
        <v>Tati</v>
      </c>
      <c r="BW81" s="2">
        <f>SUMIFS(Import!BW$2:BW$237,Import!$F$2:$F$237,$F81,Import!$G$2:$G$237,$G81)</f>
        <v>8</v>
      </c>
      <c r="BX81" s="2">
        <f>SUMIFS(Import!BX$2:BX$237,Import!$F$2:$F$237,$F81,Import!$G$2:$G$237,$G81)</f>
        <v>0.91</v>
      </c>
      <c r="BY81" s="2">
        <f>SUMIFS(Import!BY$2:BY$237,Import!$F$2:$F$237,$F81,Import!$G$2:$G$237,$G81)</f>
        <v>3.03</v>
      </c>
      <c r="BZ81" s="2">
        <f>SUMIFS(Import!BZ$2:BZ$237,Import!$F$2:$F$237,$F81,Import!$G$2:$G$237,$G81)</f>
        <v>9</v>
      </c>
      <c r="CA81" s="2" t="str">
        <f t="shared" si="41"/>
        <v>F</v>
      </c>
      <c r="CB81" s="2" t="str">
        <f t="shared" si="41"/>
        <v>TERIITAHI</v>
      </c>
      <c r="CC81" s="2" t="str">
        <f t="shared" si="41"/>
        <v>Tepuaraurii</v>
      </c>
      <c r="CD81" s="2">
        <f>SUMIFS(Import!CD$2:CD$237,Import!$F$2:$F$237,$F81,Import!$G$2:$G$237,$G81)</f>
        <v>19</v>
      </c>
      <c r="CE81" s="2">
        <f>SUMIFS(Import!CE$2:CE$237,Import!$F$2:$F$237,$F81,Import!$G$2:$G$237,$G81)</f>
        <v>2.16</v>
      </c>
      <c r="CF81" s="2">
        <f>SUMIFS(Import!CF$2:CF$237,Import!$F$2:$F$237,$F81,Import!$G$2:$G$237,$G81)</f>
        <v>7.2</v>
      </c>
      <c r="CG81" s="2">
        <f>SUMIFS(Import!CG$2:CG$237,Import!$F$2:$F$237,$F81,Import!$G$2:$G$237,$G81)</f>
        <v>10</v>
      </c>
      <c r="CH81" s="2" t="str">
        <f t="shared" si="42"/>
        <v>M</v>
      </c>
      <c r="CI81" s="2" t="str">
        <f t="shared" si="42"/>
        <v>CONROY</v>
      </c>
      <c r="CJ81" s="2" t="str">
        <f t="shared" si="42"/>
        <v>Yves</v>
      </c>
      <c r="CK81" s="2">
        <f>SUMIFS(Import!CK$2:CK$237,Import!$F$2:$F$237,$F81,Import!$G$2:$G$237,$G81)</f>
        <v>2</v>
      </c>
      <c r="CL81" s="2">
        <f>SUMIFS(Import!CL$2:CL$237,Import!$F$2:$F$237,$F81,Import!$G$2:$G$237,$G81)</f>
        <v>0.23</v>
      </c>
      <c r="CM81" s="2">
        <f>SUMIFS(Import!CM$2:CM$237,Import!$F$2:$F$237,$F81,Import!$G$2:$G$237,$G81)</f>
        <v>0.76</v>
      </c>
      <c r="CN81" s="2">
        <f>SUMIFS(Import!CN$2:CN$237,Import!$F$2:$F$237,$F81,Import!$G$2:$G$237,$G81)</f>
        <v>11</v>
      </c>
      <c r="CO81" s="3" t="str">
        <f t="shared" si="43"/>
        <v>M</v>
      </c>
      <c r="CP81" s="3" t="str">
        <f t="shared" si="43"/>
        <v>PIQUE</v>
      </c>
      <c r="CQ81" s="3" t="str">
        <f t="shared" si="43"/>
        <v>Pascal</v>
      </c>
      <c r="CR81" s="2">
        <f>SUMIFS(Import!CR$2:CR$237,Import!$F$2:$F$237,$F81,Import!$G$2:$G$237,$G81)</f>
        <v>1</v>
      </c>
      <c r="CS81" s="2">
        <f>SUMIFS(Import!CS$2:CS$237,Import!$F$2:$F$237,$F81,Import!$G$2:$G$237,$G81)</f>
        <v>0.11</v>
      </c>
      <c r="CT81" s="2">
        <f>SUMIFS(Import!CT$2:CT$237,Import!$F$2:$F$237,$F81,Import!$G$2:$G$237,$G81)</f>
        <v>0.38</v>
      </c>
    </row>
    <row r="82" spans="1:98">
      <c r="A82" s="2" t="s">
        <v>38</v>
      </c>
      <c r="B82" s="2" t="s">
        <v>39</v>
      </c>
      <c r="C82" s="2">
        <v>1</v>
      </c>
      <c r="D82" s="2" t="s">
        <v>40</v>
      </c>
      <c r="E82" s="2">
        <v>26</v>
      </c>
      <c r="F82" s="2" t="s">
        <v>58</v>
      </c>
      <c r="G82" s="2">
        <v>1</v>
      </c>
      <c r="H82" s="2">
        <f>IF(SUMIFS(Import!H$2:H$237,Import!$F$2:$F$237,$F82,Import!$G$2:$G$237,$G82)=0,Data_T1!$H82,SUMIFS(Import!H$2:H$237,Import!$F$2:$F$237,$F82,Import!$G$2:$G$237,$G82))</f>
        <v>629</v>
      </c>
      <c r="I82" s="2">
        <f>SUMIFS(Import!I$2:I$237,Import!$F$2:$F$237,$F82,Import!$G$2:$G$237,$G82)</f>
        <v>130</v>
      </c>
      <c r="J82" s="2">
        <f>SUMIFS(Import!J$2:J$237,Import!$F$2:$F$237,$F82,Import!$G$2:$G$237,$G82)</f>
        <v>20.67</v>
      </c>
      <c r="K82" s="2">
        <f>SUMIFS(Import!K$2:K$237,Import!$F$2:$F$237,$F82,Import!$G$2:$G$237,$G82)</f>
        <v>499</v>
      </c>
      <c r="L82" s="2">
        <f>SUMIFS(Import!L$2:L$237,Import!$F$2:$F$237,$F82,Import!$G$2:$G$237,$G82)</f>
        <v>79.33</v>
      </c>
      <c r="M82" s="2">
        <f>SUMIFS(Import!M$2:M$237,Import!$F$2:$F$237,$F82,Import!$G$2:$G$237,$G82)</f>
        <v>4</v>
      </c>
      <c r="N82" s="2">
        <f>SUMIFS(Import!N$2:N$237,Import!$F$2:$F$237,$F82,Import!$G$2:$G$237,$G82)</f>
        <v>0.64</v>
      </c>
      <c r="O82" s="2">
        <f>SUMIFS(Import!O$2:O$237,Import!$F$2:$F$237,$F82,Import!$G$2:$G$237,$G82)</f>
        <v>0.8</v>
      </c>
      <c r="P82" s="2">
        <f>SUMIFS(Import!P$2:P$237,Import!$F$2:$F$237,$F82,Import!$G$2:$G$237,$G82)</f>
        <v>0</v>
      </c>
      <c r="Q82" s="2">
        <f>SUMIFS(Import!Q$2:Q$237,Import!$F$2:$F$237,$F82,Import!$G$2:$G$237,$G82)</f>
        <v>0</v>
      </c>
      <c r="R82" s="2">
        <f>SUMIFS(Import!R$2:R$237,Import!$F$2:$F$237,$F82,Import!$G$2:$G$237,$G82)</f>
        <v>0</v>
      </c>
      <c r="S82" s="2">
        <f>SUMIFS(Import!S$2:S$237,Import!$F$2:$F$237,$F82,Import!$G$2:$G$237,$G82)</f>
        <v>495</v>
      </c>
      <c r="T82" s="2">
        <f>SUMIFS(Import!T$2:T$237,Import!$F$2:$F$237,$F82,Import!$G$2:$G$237,$G82)</f>
        <v>78.7</v>
      </c>
      <c r="U82" s="2">
        <f>SUMIFS(Import!U$2:U$237,Import!$F$2:$F$237,$F82,Import!$G$2:$G$237,$G82)</f>
        <v>99.2</v>
      </c>
      <c r="V82" s="2">
        <f>SUMIFS(Import!V$2:V$237,Import!$F$2:$F$237,$F82,Import!$G$2:$G$237,$G82)</f>
        <v>1</v>
      </c>
      <c r="W82" s="2" t="str">
        <f t="shared" ref="W82:Y101" si="44">VLOOKUP($C82,Import_Donnees,COLUMN()-2,FALSE)</f>
        <v>M</v>
      </c>
      <c r="X82" s="2" t="str">
        <f t="shared" si="44"/>
        <v>GREIG</v>
      </c>
      <c r="Y82" s="2" t="str">
        <f t="shared" si="44"/>
        <v>Moana</v>
      </c>
      <c r="Z82" s="2">
        <f>SUMIFS(Import!Z$2:Z$237,Import!$F$2:$F$237,$F82,Import!$G$2:$G$237,$G82)</f>
        <v>121</v>
      </c>
      <c r="AA82" s="2">
        <f>SUMIFS(Import!AA$2:AA$237,Import!$F$2:$F$237,$F82,Import!$G$2:$G$237,$G82)</f>
        <v>19.239999999999998</v>
      </c>
      <c r="AB82" s="2">
        <f>SUMIFS(Import!AB$2:AB$237,Import!$F$2:$F$237,$F82,Import!$G$2:$G$237,$G82)</f>
        <v>24.44</v>
      </c>
      <c r="AC82" s="2">
        <f>SUMIFS(Import!AC$2:AC$237,Import!$F$2:$F$237,$F82,Import!$G$2:$G$237,$G82)</f>
        <v>2</v>
      </c>
      <c r="AD82" s="2" t="str">
        <f t="shared" ref="AD82:AF101" si="45">VLOOKUP($C82,Import_Donnees,COLUMN()-2,FALSE)</f>
        <v>M</v>
      </c>
      <c r="AE82" s="2" t="str">
        <f t="shared" si="45"/>
        <v>MINARDI</v>
      </c>
      <c r="AF82" s="2" t="str">
        <f t="shared" si="45"/>
        <v>Eric</v>
      </c>
      <c r="AG82" s="2">
        <f>SUMIFS(Import!AG$2:AG$237,Import!$F$2:$F$237,$F82,Import!$G$2:$G$237,$G82)</f>
        <v>1</v>
      </c>
      <c r="AH82" s="2">
        <f>SUMIFS(Import!AH$2:AH$237,Import!$F$2:$F$237,$F82,Import!$G$2:$G$237,$G82)</f>
        <v>0.16</v>
      </c>
      <c r="AI82" s="2">
        <f>SUMIFS(Import!AI$2:AI$237,Import!$F$2:$F$237,$F82,Import!$G$2:$G$237,$G82)</f>
        <v>0.2</v>
      </c>
      <c r="AJ82" s="2">
        <f>SUMIFS(Import!AJ$2:AJ$237,Import!$F$2:$F$237,$F82,Import!$G$2:$G$237,$G82)</f>
        <v>3</v>
      </c>
      <c r="AK82" s="2" t="str">
        <f t="shared" ref="AK82:AM101" si="46">VLOOKUP($C82,Import_Donnees,COLUMN()-2,FALSE)</f>
        <v>F</v>
      </c>
      <c r="AL82" s="2" t="str">
        <f t="shared" si="46"/>
        <v>SAGE</v>
      </c>
      <c r="AM82" s="2" t="str">
        <f t="shared" si="46"/>
        <v>Maina</v>
      </c>
      <c r="AN82" s="2">
        <f>SUMIFS(Import!AN$2:AN$237,Import!$F$2:$F$237,$F82,Import!$G$2:$G$237,$G82)</f>
        <v>344</v>
      </c>
      <c r="AO82" s="2">
        <f>SUMIFS(Import!AO$2:AO$237,Import!$F$2:$F$237,$F82,Import!$G$2:$G$237,$G82)</f>
        <v>54.69</v>
      </c>
      <c r="AP82" s="2">
        <f>SUMIFS(Import!AP$2:AP$237,Import!$F$2:$F$237,$F82,Import!$G$2:$G$237,$G82)</f>
        <v>69.489999999999995</v>
      </c>
      <c r="AQ82" s="2">
        <f>SUMIFS(Import!AQ$2:AQ$237,Import!$F$2:$F$237,$F82,Import!$G$2:$G$237,$G82)</f>
        <v>4</v>
      </c>
      <c r="AR82" s="2" t="str">
        <f t="shared" ref="AR82:AT101" si="47">VLOOKUP($C82,Import_Donnees,COLUMN()-2,FALSE)</f>
        <v>M</v>
      </c>
      <c r="AS82" s="2" t="str">
        <f t="shared" si="47"/>
        <v>BRUNEAU</v>
      </c>
      <c r="AT82" s="2" t="str">
        <f t="shared" si="47"/>
        <v>Jean-Marie</v>
      </c>
      <c r="AU82" s="2">
        <f>SUMIFS(Import!AU$2:AU$237,Import!$F$2:$F$237,$F82,Import!$G$2:$G$237,$G82)</f>
        <v>1</v>
      </c>
      <c r="AV82" s="2">
        <f>SUMIFS(Import!AV$2:AV$237,Import!$F$2:$F$237,$F82,Import!$G$2:$G$237,$G82)</f>
        <v>0.16</v>
      </c>
      <c r="AW82" s="2">
        <f>SUMIFS(Import!AW$2:AW$237,Import!$F$2:$F$237,$F82,Import!$G$2:$G$237,$G82)</f>
        <v>0.2</v>
      </c>
      <c r="AX82" s="2">
        <f>SUMIFS(Import!AX$2:AX$237,Import!$F$2:$F$237,$F82,Import!$G$2:$G$237,$G82)</f>
        <v>5</v>
      </c>
      <c r="AY82" s="2" t="str">
        <f t="shared" ref="AY82:BA101" si="48">VLOOKUP($C82,Import_Donnees,COLUMN()-2,FALSE)</f>
        <v>M</v>
      </c>
      <c r="AZ82" s="2" t="str">
        <f t="shared" si="48"/>
        <v>RAMEL</v>
      </c>
      <c r="BA82" s="2" t="str">
        <f t="shared" si="48"/>
        <v>Michel</v>
      </c>
      <c r="BB82" s="2">
        <f>SUMIFS(Import!BB$2:BB$237,Import!$F$2:$F$237,$F82,Import!$G$2:$G$237,$G82)</f>
        <v>1</v>
      </c>
      <c r="BC82" s="2">
        <f>SUMIFS(Import!BC$2:BC$237,Import!$F$2:$F$237,$F82,Import!$G$2:$G$237,$G82)</f>
        <v>0.16</v>
      </c>
      <c r="BD82" s="2">
        <f>SUMIFS(Import!BD$2:BD$237,Import!$F$2:$F$237,$F82,Import!$G$2:$G$237,$G82)</f>
        <v>0.2</v>
      </c>
      <c r="BE82" s="2">
        <f>SUMIFS(Import!BE$2:BE$237,Import!$F$2:$F$237,$F82,Import!$G$2:$G$237,$G82)</f>
        <v>6</v>
      </c>
      <c r="BF82" s="2" t="str">
        <f t="shared" ref="BF82:BH101" si="49">VLOOKUP($C82,Import_Donnees,COLUMN()-2,FALSE)</f>
        <v>M</v>
      </c>
      <c r="BG82" s="2" t="str">
        <f t="shared" si="49"/>
        <v>NENA</v>
      </c>
      <c r="BH82" s="2" t="str">
        <f t="shared" si="49"/>
        <v>Tauhiti</v>
      </c>
      <c r="BI82" s="2">
        <f>SUMIFS(Import!BI$2:BI$237,Import!$F$2:$F$237,$F82,Import!$G$2:$G$237,$G82)</f>
        <v>2</v>
      </c>
      <c r="BJ82" s="2">
        <f>SUMIFS(Import!BJ$2:BJ$237,Import!$F$2:$F$237,$F82,Import!$G$2:$G$237,$G82)</f>
        <v>0.32</v>
      </c>
      <c r="BK82" s="2">
        <f>SUMIFS(Import!BK$2:BK$237,Import!$F$2:$F$237,$F82,Import!$G$2:$G$237,$G82)</f>
        <v>0.4</v>
      </c>
      <c r="BL82" s="2">
        <f>SUMIFS(Import!BL$2:BL$237,Import!$F$2:$F$237,$F82,Import!$G$2:$G$237,$G82)</f>
        <v>7</v>
      </c>
      <c r="BM82" s="2" t="str">
        <f t="shared" ref="BM82:BO101" si="50">VLOOKUP($C82,Import_Donnees,COLUMN()-2,FALSE)</f>
        <v>M</v>
      </c>
      <c r="BN82" s="2" t="str">
        <f t="shared" si="50"/>
        <v>REGURON</v>
      </c>
      <c r="BO82" s="2" t="str">
        <f t="shared" si="50"/>
        <v>Karl</v>
      </c>
      <c r="BP82" s="2">
        <f>SUMIFS(Import!BP$2:BP$237,Import!$F$2:$F$237,$F82,Import!$G$2:$G$237,$G82)</f>
        <v>2</v>
      </c>
      <c r="BQ82" s="2">
        <f>SUMIFS(Import!BQ$2:BQ$237,Import!$F$2:$F$237,$F82,Import!$G$2:$G$237,$G82)</f>
        <v>0.32</v>
      </c>
      <c r="BR82" s="2">
        <f>SUMIFS(Import!BR$2:BR$237,Import!$F$2:$F$237,$F82,Import!$G$2:$G$237,$G82)</f>
        <v>0.4</v>
      </c>
      <c r="BS82" s="2">
        <f>SUMIFS(Import!BS$2:BS$237,Import!$F$2:$F$237,$F82,Import!$G$2:$G$237,$G82)</f>
        <v>8</v>
      </c>
      <c r="BT82" s="2" t="str">
        <f t="shared" ref="BT82:BV101" si="51">VLOOKUP($C82,Import_Donnees,COLUMN()-2,FALSE)</f>
        <v>M</v>
      </c>
      <c r="BU82" s="2" t="str">
        <f t="shared" si="51"/>
        <v>TUHEIAVA</v>
      </c>
      <c r="BV82" s="2" t="str">
        <f t="shared" si="51"/>
        <v>Richard, Ariihau</v>
      </c>
      <c r="BW82" s="2">
        <f>SUMIFS(Import!BW$2:BW$237,Import!$F$2:$F$237,$F82,Import!$G$2:$G$237,$G82)</f>
        <v>23</v>
      </c>
      <c r="BX82" s="2">
        <f>SUMIFS(Import!BX$2:BX$237,Import!$F$2:$F$237,$F82,Import!$G$2:$G$237,$G82)</f>
        <v>3.66</v>
      </c>
      <c r="BY82" s="2">
        <f>SUMIFS(Import!BY$2:BY$237,Import!$F$2:$F$237,$F82,Import!$G$2:$G$237,$G82)</f>
        <v>4.6500000000000004</v>
      </c>
      <c r="BZ82" s="2">
        <f>SUMIFS(Import!BZ$2:BZ$237,Import!$F$2:$F$237,$F82,Import!$G$2:$G$237,$G82)</f>
        <v>0</v>
      </c>
      <c r="CA82" s="2">
        <f t="shared" ref="CA82:CC101" si="52">VLOOKUP($C82,Import_Donnees,COLUMN()-2,FALSE)</f>
        <v>0</v>
      </c>
      <c r="CB82" s="2">
        <f t="shared" si="52"/>
        <v>0</v>
      </c>
      <c r="CC82" s="2">
        <f t="shared" si="52"/>
        <v>0</v>
      </c>
      <c r="CD82" s="2">
        <f>SUMIFS(Import!CD$2:CD$237,Import!$F$2:$F$237,$F82,Import!$G$2:$G$237,$G82)</f>
        <v>0</v>
      </c>
      <c r="CE82" s="2">
        <f>SUMIFS(Import!CE$2:CE$237,Import!$F$2:$F$237,$F82,Import!$G$2:$G$237,$G82)</f>
        <v>0</v>
      </c>
      <c r="CF82" s="2">
        <f>SUMIFS(Import!CF$2:CF$237,Import!$F$2:$F$237,$F82,Import!$G$2:$G$237,$G82)</f>
        <v>0</v>
      </c>
      <c r="CG82" s="2">
        <f>SUMIFS(Import!CG$2:CG$237,Import!$F$2:$F$237,$F82,Import!$G$2:$G$237,$G82)</f>
        <v>0</v>
      </c>
      <c r="CH82" s="2">
        <f t="shared" ref="CH82:CJ101" si="53">VLOOKUP($C82,Import_Donnees,COLUMN()-2,FALSE)</f>
        <v>0</v>
      </c>
      <c r="CI82" s="2">
        <f t="shared" si="53"/>
        <v>0</v>
      </c>
      <c r="CJ82" s="2">
        <f t="shared" si="53"/>
        <v>0</v>
      </c>
      <c r="CK82" s="2">
        <f>SUMIFS(Import!CK$2:CK$237,Import!$F$2:$F$237,$F82,Import!$G$2:$G$237,$G82)</f>
        <v>0</v>
      </c>
      <c r="CL82" s="2">
        <f>SUMIFS(Import!CL$2:CL$237,Import!$F$2:$F$237,$F82,Import!$G$2:$G$237,$G82)</f>
        <v>0</v>
      </c>
      <c r="CM82" s="2">
        <f>SUMIFS(Import!CM$2:CM$237,Import!$F$2:$F$237,$F82,Import!$G$2:$G$237,$G82)</f>
        <v>0</v>
      </c>
      <c r="CN82" s="2">
        <f>SUMIFS(Import!CN$2:CN$237,Import!$F$2:$F$237,$F82,Import!$G$2:$G$237,$G82)</f>
        <v>0</v>
      </c>
      <c r="CO82" s="3">
        <f t="shared" ref="CO82:CQ101" si="54">VLOOKUP($C82,Import_Donnees,COLUMN()-2,FALSE)</f>
        <v>0</v>
      </c>
      <c r="CP82" s="3">
        <f t="shared" si="54"/>
        <v>0</v>
      </c>
      <c r="CQ82" s="3">
        <f t="shared" si="54"/>
        <v>0</v>
      </c>
      <c r="CR82" s="2">
        <f>SUMIFS(Import!CR$2:CR$237,Import!$F$2:$F$237,$F82,Import!$G$2:$G$237,$G82)</f>
        <v>0</v>
      </c>
      <c r="CS82" s="2">
        <f>SUMIFS(Import!CS$2:CS$237,Import!$F$2:$F$237,$F82,Import!$G$2:$G$237,$G82)</f>
        <v>0</v>
      </c>
      <c r="CT82" s="2">
        <f>SUMIFS(Import!CT$2:CT$237,Import!$F$2:$F$237,$F82,Import!$G$2:$G$237,$G82)</f>
        <v>0</v>
      </c>
    </row>
    <row r="83" spans="1:98">
      <c r="A83" s="2" t="s">
        <v>38</v>
      </c>
      <c r="B83" s="2" t="s">
        <v>39</v>
      </c>
      <c r="C83" s="2">
        <v>1</v>
      </c>
      <c r="D83" s="2" t="s">
        <v>40</v>
      </c>
      <c r="E83" s="2">
        <v>26</v>
      </c>
      <c r="F83" s="2" t="s">
        <v>58</v>
      </c>
      <c r="G83" s="2">
        <v>2</v>
      </c>
      <c r="H83" s="2">
        <f>IF(SUMIFS(Import!H$2:H$237,Import!$F$2:$F$237,$F83,Import!$G$2:$G$237,$G83)=0,Data_T1!$H83,SUMIFS(Import!H$2:H$237,Import!$F$2:$F$237,$F83,Import!$G$2:$G$237,$G83))</f>
        <v>212</v>
      </c>
      <c r="I83" s="2">
        <f>SUMIFS(Import!I$2:I$237,Import!$F$2:$F$237,$F83,Import!$G$2:$G$237,$G83)</f>
        <v>118</v>
      </c>
      <c r="J83" s="2">
        <f>SUMIFS(Import!J$2:J$237,Import!$F$2:$F$237,$F83,Import!$G$2:$G$237,$G83)</f>
        <v>55.66</v>
      </c>
      <c r="K83" s="2">
        <f>SUMIFS(Import!K$2:K$237,Import!$F$2:$F$237,$F83,Import!$G$2:$G$237,$G83)</f>
        <v>94</v>
      </c>
      <c r="L83" s="2">
        <f>SUMIFS(Import!L$2:L$237,Import!$F$2:$F$237,$F83,Import!$G$2:$G$237,$G83)</f>
        <v>44.34</v>
      </c>
      <c r="M83" s="2">
        <f>SUMIFS(Import!M$2:M$237,Import!$F$2:$F$237,$F83,Import!$G$2:$G$237,$G83)</f>
        <v>0</v>
      </c>
      <c r="N83" s="2">
        <f>SUMIFS(Import!N$2:N$237,Import!$F$2:$F$237,$F83,Import!$G$2:$G$237,$G83)</f>
        <v>0</v>
      </c>
      <c r="O83" s="2">
        <f>SUMIFS(Import!O$2:O$237,Import!$F$2:$F$237,$F83,Import!$G$2:$G$237,$G83)</f>
        <v>0</v>
      </c>
      <c r="P83" s="2">
        <f>SUMIFS(Import!P$2:P$237,Import!$F$2:$F$237,$F83,Import!$G$2:$G$237,$G83)</f>
        <v>4</v>
      </c>
      <c r="Q83" s="2">
        <f>SUMIFS(Import!Q$2:Q$237,Import!$F$2:$F$237,$F83,Import!$G$2:$G$237,$G83)</f>
        <v>1.89</v>
      </c>
      <c r="R83" s="2">
        <f>SUMIFS(Import!R$2:R$237,Import!$F$2:$F$237,$F83,Import!$G$2:$G$237,$G83)</f>
        <v>4.26</v>
      </c>
      <c r="S83" s="2">
        <f>SUMIFS(Import!S$2:S$237,Import!$F$2:$F$237,$F83,Import!$G$2:$G$237,$G83)</f>
        <v>90</v>
      </c>
      <c r="T83" s="2">
        <f>SUMIFS(Import!T$2:T$237,Import!$F$2:$F$237,$F83,Import!$G$2:$G$237,$G83)</f>
        <v>42.45</v>
      </c>
      <c r="U83" s="2">
        <f>SUMIFS(Import!U$2:U$237,Import!$F$2:$F$237,$F83,Import!$G$2:$G$237,$G83)</f>
        <v>95.74</v>
      </c>
      <c r="V83" s="2">
        <f>SUMIFS(Import!V$2:V$237,Import!$F$2:$F$237,$F83,Import!$G$2:$G$237,$G83)</f>
        <v>1</v>
      </c>
      <c r="W83" s="2" t="str">
        <f t="shared" si="44"/>
        <v>M</v>
      </c>
      <c r="X83" s="2" t="str">
        <f t="shared" si="44"/>
        <v>GREIG</v>
      </c>
      <c r="Y83" s="2" t="str">
        <f t="shared" si="44"/>
        <v>Moana</v>
      </c>
      <c r="Z83" s="2">
        <f>SUMIFS(Import!Z$2:Z$237,Import!$F$2:$F$237,$F83,Import!$G$2:$G$237,$G83)</f>
        <v>21</v>
      </c>
      <c r="AA83" s="2">
        <f>SUMIFS(Import!AA$2:AA$237,Import!$F$2:$F$237,$F83,Import!$G$2:$G$237,$G83)</f>
        <v>9.91</v>
      </c>
      <c r="AB83" s="2">
        <f>SUMIFS(Import!AB$2:AB$237,Import!$F$2:$F$237,$F83,Import!$G$2:$G$237,$G83)</f>
        <v>23.33</v>
      </c>
      <c r="AC83" s="2">
        <f>SUMIFS(Import!AC$2:AC$237,Import!$F$2:$F$237,$F83,Import!$G$2:$G$237,$G83)</f>
        <v>2</v>
      </c>
      <c r="AD83" s="2" t="str">
        <f t="shared" si="45"/>
        <v>M</v>
      </c>
      <c r="AE83" s="2" t="str">
        <f t="shared" si="45"/>
        <v>MINARDI</v>
      </c>
      <c r="AF83" s="2" t="str">
        <f t="shared" si="45"/>
        <v>Eric</v>
      </c>
      <c r="AG83" s="2">
        <f>SUMIFS(Import!AG$2:AG$237,Import!$F$2:$F$237,$F83,Import!$G$2:$G$237,$G83)</f>
        <v>0</v>
      </c>
      <c r="AH83" s="2">
        <f>SUMIFS(Import!AH$2:AH$237,Import!$F$2:$F$237,$F83,Import!$G$2:$G$237,$G83)</f>
        <v>0</v>
      </c>
      <c r="AI83" s="2">
        <f>SUMIFS(Import!AI$2:AI$237,Import!$F$2:$F$237,$F83,Import!$G$2:$G$237,$G83)</f>
        <v>0</v>
      </c>
      <c r="AJ83" s="2">
        <f>SUMIFS(Import!AJ$2:AJ$237,Import!$F$2:$F$237,$F83,Import!$G$2:$G$237,$G83)</f>
        <v>3</v>
      </c>
      <c r="AK83" s="2" t="str">
        <f t="shared" si="46"/>
        <v>F</v>
      </c>
      <c r="AL83" s="2" t="str">
        <f t="shared" si="46"/>
        <v>SAGE</v>
      </c>
      <c r="AM83" s="2" t="str">
        <f t="shared" si="46"/>
        <v>Maina</v>
      </c>
      <c r="AN83" s="2">
        <f>SUMIFS(Import!AN$2:AN$237,Import!$F$2:$F$237,$F83,Import!$G$2:$G$237,$G83)</f>
        <v>61</v>
      </c>
      <c r="AO83" s="2">
        <f>SUMIFS(Import!AO$2:AO$237,Import!$F$2:$F$237,$F83,Import!$G$2:$G$237,$G83)</f>
        <v>28.77</v>
      </c>
      <c r="AP83" s="2">
        <f>SUMIFS(Import!AP$2:AP$237,Import!$F$2:$F$237,$F83,Import!$G$2:$G$237,$G83)</f>
        <v>67.78</v>
      </c>
      <c r="AQ83" s="2">
        <f>SUMIFS(Import!AQ$2:AQ$237,Import!$F$2:$F$237,$F83,Import!$G$2:$G$237,$G83)</f>
        <v>4</v>
      </c>
      <c r="AR83" s="2" t="str">
        <f t="shared" si="47"/>
        <v>M</v>
      </c>
      <c r="AS83" s="2" t="str">
        <f t="shared" si="47"/>
        <v>BRUNEAU</v>
      </c>
      <c r="AT83" s="2" t="str">
        <f t="shared" si="47"/>
        <v>Jean-Marie</v>
      </c>
      <c r="AU83" s="2">
        <f>SUMIFS(Import!AU$2:AU$237,Import!$F$2:$F$237,$F83,Import!$G$2:$G$237,$G83)</f>
        <v>0</v>
      </c>
      <c r="AV83" s="2">
        <f>SUMIFS(Import!AV$2:AV$237,Import!$F$2:$F$237,$F83,Import!$G$2:$G$237,$G83)</f>
        <v>0</v>
      </c>
      <c r="AW83" s="2">
        <f>SUMIFS(Import!AW$2:AW$237,Import!$F$2:$F$237,$F83,Import!$G$2:$G$237,$G83)</f>
        <v>0</v>
      </c>
      <c r="AX83" s="2">
        <f>SUMIFS(Import!AX$2:AX$237,Import!$F$2:$F$237,$F83,Import!$G$2:$G$237,$G83)</f>
        <v>5</v>
      </c>
      <c r="AY83" s="2" t="str">
        <f t="shared" si="48"/>
        <v>M</v>
      </c>
      <c r="AZ83" s="2" t="str">
        <f t="shared" si="48"/>
        <v>RAMEL</v>
      </c>
      <c r="BA83" s="2" t="str">
        <f t="shared" si="48"/>
        <v>Michel</v>
      </c>
      <c r="BB83" s="2">
        <f>SUMIFS(Import!BB$2:BB$237,Import!$F$2:$F$237,$F83,Import!$G$2:$G$237,$G83)</f>
        <v>0</v>
      </c>
      <c r="BC83" s="2">
        <f>SUMIFS(Import!BC$2:BC$237,Import!$F$2:$F$237,$F83,Import!$G$2:$G$237,$G83)</f>
        <v>0</v>
      </c>
      <c r="BD83" s="2">
        <f>SUMIFS(Import!BD$2:BD$237,Import!$F$2:$F$237,$F83,Import!$G$2:$G$237,$G83)</f>
        <v>0</v>
      </c>
      <c r="BE83" s="2">
        <f>SUMIFS(Import!BE$2:BE$237,Import!$F$2:$F$237,$F83,Import!$G$2:$G$237,$G83)</f>
        <v>6</v>
      </c>
      <c r="BF83" s="2" t="str">
        <f t="shared" si="49"/>
        <v>M</v>
      </c>
      <c r="BG83" s="2" t="str">
        <f t="shared" si="49"/>
        <v>NENA</v>
      </c>
      <c r="BH83" s="2" t="str">
        <f t="shared" si="49"/>
        <v>Tauhiti</v>
      </c>
      <c r="BI83" s="2">
        <f>SUMIFS(Import!BI$2:BI$237,Import!$F$2:$F$237,$F83,Import!$G$2:$G$237,$G83)</f>
        <v>2</v>
      </c>
      <c r="BJ83" s="2">
        <f>SUMIFS(Import!BJ$2:BJ$237,Import!$F$2:$F$237,$F83,Import!$G$2:$G$237,$G83)</f>
        <v>0.94</v>
      </c>
      <c r="BK83" s="2">
        <f>SUMIFS(Import!BK$2:BK$237,Import!$F$2:$F$237,$F83,Import!$G$2:$G$237,$G83)</f>
        <v>2.2200000000000002</v>
      </c>
      <c r="BL83" s="2">
        <f>SUMIFS(Import!BL$2:BL$237,Import!$F$2:$F$237,$F83,Import!$G$2:$G$237,$G83)</f>
        <v>7</v>
      </c>
      <c r="BM83" s="2" t="str">
        <f t="shared" si="50"/>
        <v>M</v>
      </c>
      <c r="BN83" s="2" t="str">
        <f t="shared" si="50"/>
        <v>REGURON</v>
      </c>
      <c r="BO83" s="2" t="str">
        <f t="shared" si="50"/>
        <v>Karl</v>
      </c>
      <c r="BP83" s="2">
        <f>SUMIFS(Import!BP$2:BP$237,Import!$F$2:$F$237,$F83,Import!$G$2:$G$237,$G83)</f>
        <v>2</v>
      </c>
      <c r="BQ83" s="2">
        <f>SUMIFS(Import!BQ$2:BQ$237,Import!$F$2:$F$237,$F83,Import!$G$2:$G$237,$G83)</f>
        <v>0.94</v>
      </c>
      <c r="BR83" s="2">
        <f>SUMIFS(Import!BR$2:BR$237,Import!$F$2:$F$237,$F83,Import!$G$2:$G$237,$G83)</f>
        <v>2.2200000000000002</v>
      </c>
      <c r="BS83" s="2">
        <f>SUMIFS(Import!BS$2:BS$237,Import!$F$2:$F$237,$F83,Import!$G$2:$G$237,$G83)</f>
        <v>8</v>
      </c>
      <c r="BT83" s="2" t="str">
        <f t="shared" si="51"/>
        <v>M</v>
      </c>
      <c r="BU83" s="2" t="str">
        <f t="shared" si="51"/>
        <v>TUHEIAVA</v>
      </c>
      <c r="BV83" s="2" t="str">
        <f t="shared" si="51"/>
        <v>Richard, Ariihau</v>
      </c>
      <c r="BW83" s="2">
        <f>SUMIFS(Import!BW$2:BW$237,Import!$F$2:$F$237,$F83,Import!$G$2:$G$237,$G83)</f>
        <v>4</v>
      </c>
      <c r="BX83" s="2">
        <f>SUMIFS(Import!BX$2:BX$237,Import!$F$2:$F$237,$F83,Import!$G$2:$G$237,$G83)</f>
        <v>1.89</v>
      </c>
      <c r="BY83" s="2">
        <f>SUMIFS(Import!BY$2:BY$237,Import!$F$2:$F$237,$F83,Import!$G$2:$G$237,$G83)</f>
        <v>4.4400000000000004</v>
      </c>
      <c r="BZ83" s="2">
        <f>SUMIFS(Import!BZ$2:BZ$237,Import!$F$2:$F$237,$F83,Import!$G$2:$G$237,$G83)</f>
        <v>0</v>
      </c>
      <c r="CA83" s="2">
        <f t="shared" si="52"/>
        <v>0</v>
      </c>
      <c r="CB83" s="2">
        <f t="shared" si="52"/>
        <v>0</v>
      </c>
      <c r="CC83" s="2">
        <f t="shared" si="52"/>
        <v>0</v>
      </c>
      <c r="CD83" s="2">
        <f>SUMIFS(Import!CD$2:CD$237,Import!$F$2:$F$237,$F83,Import!$G$2:$G$237,$G83)</f>
        <v>0</v>
      </c>
      <c r="CE83" s="2">
        <f>SUMIFS(Import!CE$2:CE$237,Import!$F$2:$F$237,$F83,Import!$G$2:$G$237,$G83)</f>
        <v>0</v>
      </c>
      <c r="CF83" s="2">
        <f>SUMIFS(Import!CF$2:CF$237,Import!$F$2:$F$237,$F83,Import!$G$2:$G$237,$G83)</f>
        <v>0</v>
      </c>
      <c r="CG83" s="2">
        <f>SUMIFS(Import!CG$2:CG$237,Import!$F$2:$F$237,$F83,Import!$G$2:$G$237,$G83)</f>
        <v>0</v>
      </c>
      <c r="CH83" s="2">
        <f t="shared" si="53"/>
        <v>0</v>
      </c>
      <c r="CI83" s="2">
        <f t="shared" si="53"/>
        <v>0</v>
      </c>
      <c r="CJ83" s="2">
        <f t="shared" si="53"/>
        <v>0</v>
      </c>
      <c r="CK83" s="2">
        <f>SUMIFS(Import!CK$2:CK$237,Import!$F$2:$F$237,$F83,Import!$G$2:$G$237,$G83)</f>
        <v>0</v>
      </c>
      <c r="CL83" s="2">
        <f>SUMIFS(Import!CL$2:CL$237,Import!$F$2:$F$237,$F83,Import!$G$2:$G$237,$G83)</f>
        <v>0</v>
      </c>
      <c r="CM83" s="2">
        <f>SUMIFS(Import!CM$2:CM$237,Import!$F$2:$F$237,$F83,Import!$G$2:$G$237,$G83)</f>
        <v>0</v>
      </c>
      <c r="CN83" s="2">
        <f>SUMIFS(Import!CN$2:CN$237,Import!$F$2:$F$237,$F83,Import!$G$2:$G$237,$G83)</f>
        <v>0</v>
      </c>
      <c r="CO83" s="3">
        <f t="shared" si="54"/>
        <v>0</v>
      </c>
      <c r="CP83" s="3">
        <f t="shared" si="54"/>
        <v>0</v>
      </c>
      <c r="CQ83" s="3">
        <f t="shared" si="54"/>
        <v>0</v>
      </c>
      <c r="CR83" s="2">
        <f>SUMIFS(Import!CR$2:CR$237,Import!$F$2:$F$237,$F83,Import!$G$2:$G$237,$G83)</f>
        <v>0</v>
      </c>
      <c r="CS83" s="2">
        <f>SUMIFS(Import!CS$2:CS$237,Import!$F$2:$F$237,$F83,Import!$G$2:$G$237,$G83)</f>
        <v>0</v>
      </c>
      <c r="CT83" s="2">
        <f>SUMIFS(Import!CT$2:CT$237,Import!$F$2:$F$237,$F83,Import!$G$2:$G$237,$G83)</f>
        <v>0</v>
      </c>
    </row>
    <row r="84" spans="1:98">
      <c r="A84" s="2" t="s">
        <v>38</v>
      </c>
      <c r="B84" s="2" t="s">
        <v>39</v>
      </c>
      <c r="C84" s="2">
        <v>1</v>
      </c>
      <c r="D84" s="2" t="s">
        <v>40</v>
      </c>
      <c r="E84" s="2">
        <v>26</v>
      </c>
      <c r="F84" s="2" t="s">
        <v>58</v>
      </c>
      <c r="G84" s="2">
        <v>3</v>
      </c>
      <c r="H84" s="2">
        <f>IF(SUMIFS(Import!H$2:H$237,Import!$F$2:$F$237,$F84,Import!$G$2:$G$237,$G84)=0,Data_T1!$H84,SUMIFS(Import!H$2:H$237,Import!$F$2:$F$237,$F84,Import!$G$2:$G$237,$G84))</f>
        <v>88</v>
      </c>
      <c r="I84" s="2">
        <f>SUMIFS(Import!I$2:I$237,Import!$F$2:$F$237,$F84,Import!$G$2:$G$237,$G84)</f>
        <v>28</v>
      </c>
      <c r="J84" s="2">
        <f>SUMIFS(Import!J$2:J$237,Import!$F$2:$F$237,$F84,Import!$G$2:$G$237,$G84)</f>
        <v>31.82</v>
      </c>
      <c r="K84" s="2">
        <f>SUMIFS(Import!K$2:K$237,Import!$F$2:$F$237,$F84,Import!$G$2:$G$237,$G84)</f>
        <v>60</v>
      </c>
      <c r="L84" s="2">
        <f>SUMIFS(Import!L$2:L$237,Import!$F$2:$F$237,$F84,Import!$G$2:$G$237,$G84)</f>
        <v>68.180000000000007</v>
      </c>
      <c r="M84" s="2">
        <f>SUMIFS(Import!M$2:M$237,Import!$F$2:$F$237,$F84,Import!$G$2:$G$237,$G84)</f>
        <v>0</v>
      </c>
      <c r="N84" s="2">
        <f>SUMIFS(Import!N$2:N$237,Import!$F$2:$F$237,$F84,Import!$G$2:$G$237,$G84)</f>
        <v>0</v>
      </c>
      <c r="O84" s="2">
        <f>SUMIFS(Import!O$2:O$237,Import!$F$2:$F$237,$F84,Import!$G$2:$G$237,$G84)</f>
        <v>0</v>
      </c>
      <c r="P84" s="2">
        <f>SUMIFS(Import!P$2:P$237,Import!$F$2:$F$237,$F84,Import!$G$2:$G$237,$G84)</f>
        <v>1</v>
      </c>
      <c r="Q84" s="2">
        <f>SUMIFS(Import!Q$2:Q$237,Import!$F$2:$F$237,$F84,Import!$G$2:$G$237,$G84)</f>
        <v>1.1399999999999999</v>
      </c>
      <c r="R84" s="2">
        <f>SUMIFS(Import!R$2:R$237,Import!$F$2:$F$237,$F84,Import!$G$2:$G$237,$G84)</f>
        <v>1.67</v>
      </c>
      <c r="S84" s="2">
        <f>SUMIFS(Import!S$2:S$237,Import!$F$2:$F$237,$F84,Import!$G$2:$G$237,$G84)</f>
        <v>59</v>
      </c>
      <c r="T84" s="2">
        <f>SUMIFS(Import!T$2:T$237,Import!$F$2:$F$237,$F84,Import!$G$2:$G$237,$G84)</f>
        <v>67.05</v>
      </c>
      <c r="U84" s="2">
        <f>SUMIFS(Import!U$2:U$237,Import!$F$2:$F$237,$F84,Import!$G$2:$G$237,$G84)</f>
        <v>98.33</v>
      </c>
      <c r="V84" s="2">
        <f>SUMIFS(Import!V$2:V$237,Import!$F$2:$F$237,$F84,Import!$G$2:$G$237,$G84)</f>
        <v>1</v>
      </c>
      <c r="W84" s="2" t="str">
        <f t="shared" si="44"/>
        <v>M</v>
      </c>
      <c r="X84" s="2" t="str">
        <f t="shared" si="44"/>
        <v>GREIG</v>
      </c>
      <c r="Y84" s="2" t="str">
        <f t="shared" si="44"/>
        <v>Moana</v>
      </c>
      <c r="Z84" s="2">
        <f>SUMIFS(Import!Z$2:Z$237,Import!$F$2:$F$237,$F84,Import!$G$2:$G$237,$G84)</f>
        <v>16</v>
      </c>
      <c r="AA84" s="2">
        <f>SUMIFS(Import!AA$2:AA$237,Import!$F$2:$F$237,$F84,Import!$G$2:$G$237,$G84)</f>
        <v>18.18</v>
      </c>
      <c r="AB84" s="2">
        <f>SUMIFS(Import!AB$2:AB$237,Import!$F$2:$F$237,$F84,Import!$G$2:$G$237,$G84)</f>
        <v>27.12</v>
      </c>
      <c r="AC84" s="2">
        <f>SUMIFS(Import!AC$2:AC$237,Import!$F$2:$F$237,$F84,Import!$G$2:$G$237,$G84)</f>
        <v>2</v>
      </c>
      <c r="AD84" s="2" t="str">
        <f t="shared" si="45"/>
        <v>M</v>
      </c>
      <c r="AE84" s="2" t="str">
        <f t="shared" si="45"/>
        <v>MINARDI</v>
      </c>
      <c r="AF84" s="2" t="str">
        <f t="shared" si="45"/>
        <v>Eric</v>
      </c>
      <c r="AG84" s="2">
        <f>SUMIFS(Import!AG$2:AG$237,Import!$F$2:$F$237,$F84,Import!$G$2:$G$237,$G84)</f>
        <v>0</v>
      </c>
      <c r="AH84" s="2">
        <f>SUMIFS(Import!AH$2:AH$237,Import!$F$2:$F$237,$F84,Import!$G$2:$G$237,$G84)</f>
        <v>0</v>
      </c>
      <c r="AI84" s="2">
        <f>SUMIFS(Import!AI$2:AI$237,Import!$F$2:$F$237,$F84,Import!$G$2:$G$237,$G84)</f>
        <v>0</v>
      </c>
      <c r="AJ84" s="2">
        <f>SUMIFS(Import!AJ$2:AJ$237,Import!$F$2:$F$237,$F84,Import!$G$2:$G$237,$G84)</f>
        <v>3</v>
      </c>
      <c r="AK84" s="2" t="str">
        <f t="shared" si="46"/>
        <v>F</v>
      </c>
      <c r="AL84" s="2" t="str">
        <f t="shared" si="46"/>
        <v>SAGE</v>
      </c>
      <c r="AM84" s="2" t="str">
        <f t="shared" si="46"/>
        <v>Maina</v>
      </c>
      <c r="AN84" s="2">
        <f>SUMIFS(Import!AN$2:AN$237,Import!$F$2:$F$237,$F84,Import!$G$2:$G$237,$G84)</f>
        <v>40</v>
      </c>
      <c r="AO84" s="2">
        <f>SUMIFS(Import!AO$2:AO$237,Import!$F$2:$F$237,$F84,Import!$G$2:$G$237,$G84)</f>
        <v>45.45</v>
      </c>
      <c r="AP84" s="2">
        <f>SUMIFS(Import!AP$2:AP$237,Import!$F$2:$F$237,$F84,Import!$G$2:$G$237,$G84)</f>
        <v>67.8</v>
      </c>
      <c r="AQ84" s="2">
        <f>SUMIFS(Import!AQ$2:AQ$237,Import!$F$2:$F$237,$F84,Import!$G$2:$G$237,$G84)</f>
        <v>4</v>
      </c>
      <c r="AR84" s="2" t="str">
        <f t="shared" si="47"/>
        <v>M</v>
      </c>
      <c r="AS84" s="2" t="str">
        <f t="shared" si="47"/>
        <v>BRUNEAU</v>
      </c>
      <c r="AT84" s="2" t="str">
        <f t="shared" si="47"/>
        <v>Jean-Marie</v>
      </c>
      <c r="AU84" s="2">
        <f>SUMIFS(Import!AU$2:AU$237,Import!$F$2:$F$237,$F84,Import!$G$2:$G$237,$G84)</f>
        <v>0</v>
      </c>
      <c r="AV84" s="2">
        <f>SUMIFS(Import!AV$2:AV$237,Import!$F$2:$F$237,$F84,Import!$G$2:$G$237,$G84)</f>
        <v>0</v>
      </c>
      <c r="AW84" s="2">
        <f>SUMIFS(Import!AW$2:AW$237,Import!$F$2:$F$237,$F84,Import!$G$2:$G$237,$G84)</f>
        <v>0</v>
      </c>
      <c r="AX84" s="2">
        <f>SUMIFS(Import!AX$2:AX$237,Import!$F$2:$F$237,$F84,Import!$G$2:$G$237,$G84)</f>
        <v>5</v>
      </c>
      <c r="AY84" s="2" t="str">
        <f t="shared" si="48"/>
        <v>M</v>
      </c>
      <c r="AZ84" s="2" t="str">
        <f t="shared" si="48"/>
        <v>RAMEL</v>
      </c>
      <c r="BA84" s="2" t="str">
        <f t="shared" si="48"/>
        <v>Michel</v>
      </c>
      <c r="BB84" s="2">
        <f>SUMIFS(Import!BB$2:BB$237,Import!$F$2:$F$237,$F84,Import!$G$2:$G$237,$G84)</f>
        <v>0</v>
      </c>
      <c r="BC84" s="2">
        <f>SUMIFS(Import!BC$2:BC$237,Import!$F$2:$F$237,$F84,Import!$G$2:$G$237,$G84)</f>
        <v>0</v>
      </c>
      <c r="BD84" s="2">
        <f>SUMIFS(Import!BD$2:BD$237,Import!$F$2:$F$237,$F84,Import!$G$2:$G$237,$G84)</f>
        <v>0</v>
      </c>
      <c r="BE84" s="2">
        <f>SUMIFS(Import!BE$2:BE$237,Import!$F$2:$F$237,$F84,Import!$G$2:$G$237,$G84)</f>
        <v>6</v>
      </c>
      <c r="BF84" s="2" t="str">
        <f t="shared" si="49"/>
        <v>M</v>
      </c>
      <c r="BG84" s="2" t="str">
        <f t="shared" si="49"/>
        <v>NENA</v>
      </c>
      <c r="BH84" s="2" t="str">
        <f t="shared" si="49"/>
        <v>Tauhiti</v>
      </c>
      <c r="BI84" s="2">
        <f>SUMIFS(Import!BI$2:BI$237,Import!$F$2:$F$237,$F84,Import!$G$2:$G$237,$G84)</f>
        <v>0</v>
      </c>
      <c r="BJ84" s="2">
        <f>SUMIFS(Import!BJ$2:BJ$237,Import!$F$2:$F$237,$F84,Import!$G$2:$G$237,$G84)</f>
        <v>0</v>
      </c>
      <c r="BK84" s="2">
        <f>SUMIFS(Import!BK$2:BK$237,Import!$F$2:$F$237,$F84,Import!$G$2:$G$237,$G84)</f>
        <v>0</v>
      </c>
      <c r="BL84" s="2">
        <f>SUMIFS(Import!BL$2:BL$237,Import!$F$2:$F$237,$F84,Import!$G$2:$G$237,$G84)</f>
        <v>7</v>
      </c>
      <c r="BM84" s="2" t="str">
        <f t="shared" si="50"/>
        <v>M</v>
      </c>
      <c r="BN84" s="2" t="str">
        <f t="shared" si="50"/>
        <v>REGURON</v>
      </c>
      <c r="BO84" s="2" t="str">
        <f t="shared" si="50"/>
        <v>Karl</v>
      </c>
      <c r="BP84" s="2">
        <f>SUMIFS(Import!BP$2:BP$237,Import!$F$2:$F$237,$F84,Import!$G$2:$G$237,$G84)</f>
        <v>0</v>
      </c>
      <c r="BQ84" s="2">
        <f>SUMIFS(Import!BQ$2:BQ$237,Import!$F$2:$F$237,$F84,Import!$G$2:$G$237,$G84)</f>
        <v>0</v>
      </c>
      <c r="BR84" s="2">
        <f>SUMIFS(Import!BR$2:BR$237,Import!$F$2:$F$237,$F84,Import!$G$2:$G$237,$G84)</f>
        <v>0</v>
      </c>
      <c r="BS84" s="2">
        <f>SUMIFS(Import!BS$2:BS$237,Import!$F$2:$F$237,$F84,Import!$G$2:$G$237,$G84)</f>
        <v>8</v>
      </c>
      <c r="BT84" s="2" t="str">
        <f t="shared" si="51"/>
        <v>M</v>
      </c>
      <c r="BU84" s="2" t="str">
        <f t="shared" si="51"/>
        <v>TUHEIAVA</v>
      </c>
      <c r="BV84" s="2" t="str">
        <f t="shared" si="51"/>
        <v>Richard, Ariihau</v>
      </c>
      <c r="BW84" s="2">
        <f>SUMIFS(Import!BW$2:BW$237,Import!$F$2:$F$237,$F84,Import!$G$2:$G$237,$G84)</f>
        <v>3</v>
      </c>
      <c r="BX84" s="2">
        <f>SUMIFS(Import!BX$2:BX$237,Import!$F$2:$F$237,$F84,Import!$G$2:$G$237,$G84)</f>
        <v>3.41</v>
      </c>
      <c r="BY84" s="2">
        <f>SUMIFS(Import!BY$2:BY$237,Import!$F$2:$F$237,$F84,Import!$G$2:$G$237,$G84)</f>
        <v>5.08</v>
      </c>
      <c r="BZ84" s="2">
        <f>SUMIFS(Import!BZ$2:BZ$237,Import!$F$2:$F$237,$F84,Import!$G$2:$G$237,$G84)</f>
        <v>0</v>
      </c>
      <c r="CA84" s="2">
        <f t="shared" si="52"/>
        <v>0</v>
      </c>
      <c r="CB84" s="2">
        <f t="shared" si="52"/>
        <v>0</v>
      </c>
      <c r="CC84" s="2">
        <f t="shared" si="52"/>
        <v>0</v>
      </c>
      <c r="CD84" s="2">
        <f>SUMIFS(Import!CD$2:CD$237,Import!$F$2:$F$237,$F84,Import!$G$2:$G$237,$G84)</f>
        <v>0</v>
      </c>
      <c r="CE84" s="2">
        <f>SUMIFS(Import!CE$2:CE$237,Import!$F$2:$F$237,$F84,Import!$G$2:$G$237,$G84)</f>
        <v>0</v>
      </c>
      <c r="CF84" s="2">
        <f>SUMIFS(Import!CF$2:CF$237,Import!$F$2:$F$237,$F84,Import!$G$2:$G$237,$G84)</f>
        <v>0</v>
      </c>
      <c r="CG84" s="2">
        <f>SUMIFS(Import!CG$2:CG$237,Import!$F$2:$F$237,$F84,Import!$G$2:$G$237,$G84)</f>
        <v>0</v>
      </c>
      <c r="CH84" s="2">
        <f t="shared" si="53"/>
        <v>0</v>
      </c>
      <c r="CI84" s="2">
        <f t="shared" si="53"/>
        <v>0</v>
      </c>
      <c r="CJ84" s="2">
        <f t="shared" si="53"/>
        <v>0</v>
      </c>
      <c r="CK84" s="2">
        <f>SUMIFS(Import!CK$2:CK$237,Import!$F$2:$F$237,$F84,Import!$G$2:$G$237,$G84)</f>
        <v>0</v>
      </c>
      <c r="CL84" s="2">
        <f>SUMIFS(Import!CL$2:CL$237,Import!$F$2:$F$237,$F84,Import!$G$2:$G$237,$G84)</f>
        <v>0</v>
      </c>
      <c r="CM84" s="2">
        <f>SUMIFS(Import!CM$2:CM$237,Import!$F$2:$F$237,$F84,Import!$G$2:$G$237,$G84)</f>
        <v>0</v>
      </c>
      <c r="CN84" s="2">
        <f>SUMIFS(Import!CN$2:CN$237,Import!$F$2:$F$237,$F84,Import!$G$2:$G$237,$G84)</f>
        <v>0</v>
      </c>
      <c r="CO84" s="3">
        <f t="shared" si="54"/>
        <v>0</v>
      </c>
      <c r="CP84" s="3">
        <f t="shared" si="54"/>
        <v>0</v>
      </c>
      <c r="CQ84" s="3">
        <f t="shared" si="54"/>
        <v>0</v>
      </c>
      <c r="CR84" s="2">
        <f>SUMIFS(Import!CR$2:CR$237,Import!$F$2:$F$237,$F84,Import!$G$2:$G$237,$G84)</f>
        <v>0</v>
      </c>
      <c r="CS84" s="2">
        <f>SUMIFS(Import!CS$2:CS$237,Import!$F$2:$F$237,$F84,Import!$G$2:$G$237,$G84)</f>
        <v>0</v>
      </c>
      <c r="CT84" s="2">
        <f>SUMIFS(Import!CT$2:CT$237,Import!$F$2:$F$237,$F84,Import!$G$2:$G$237,$G84)</f>
        <v>0</v>
      </c>
    </row>
    <row r="85" spans="1:98">
      <c r="A85" s="2" t="s">
        <v>38</v>
      </c>
      <c r="B85" s="2" t="s">
        <v>39</v>
      </c>
      <c r="C85" s="2">
        <v>1</v>
      </c>
      <c r="D85" s="2" t="s">
        <v>40</v>
      </c>
      <c r="E85" s="2">
        <v>26</v>
      </c>
      <c r="F85" s="2" t="s">
        <v>58</v>
      </c>
      <c r="G85" s="2">
        <v>4</v>
      </c>
      <c r="H85" s="2">
        <f>IF(SUMIFS(Import!H$2:H$237,Import!$F$2:$F$237,$F85,Import!$G$2:$G$237,$G85)=0,Data_T1!$H85,SUMIFS(Import!H$2:H$237,Import!$F$2:$F$237,$F85,Import!$G$2:$G$237,$G85))</f>
        <v>112</v>
      </c>
      <c r="I85" s="2">
        <f>SUMIFS(Import!I$2:I$237,Import!$F$2:$F$237,$F85,Import!$G$2:$G$237,$G85)</f>
        <v>59</v>
      </c>
      <c r="J85" s="2">
        <f>SUMIFS(Import!J$2:J$237,Import!$F$2:$F$237,$F85,Import!$G$2:$G$237,$G85)</f>
        <v>52.68</v>
      </c>
      <c r="K85" s="2">
        <f>SUMIFS(Import!K$2:K$237,Import!$F$2:$F$237,$F85,Import!$G$2:$G$237,$G85)</f>
        <v>53</v>
      </c>
      <c r="L85" s="2">
        <f>SUMIFS(Import!L$2:L$237,Import!$F$2:$F$237,$F85,Import!$G$2:$G$237,$G85)</f>
        <v>47.32</v>
      </c>
      <c r="M85" s="2">
        <f>SUMIFS(Import!M$2:M$237,Import!$F$2:$F$237,$F85,Import!$G$2:$G$237,$G85)</f>
        <v>0</v>
      </c>
      <c r="N85" s="2">
        <f>SUMIFS(Import!N$2:N$237,Import!$F$2:$F$237,$F85,Import!$G$2:$G$237,$G85)</f>
        <v>0</v>
      </c>
      <c r="O85" s="2">
        <f>SUMIFS(Import!O$2:O$237,Import!$F$2:$F$237,$F85,Import!$G$2:$G$237,$G85)</f>
        <v>0</v>
      </c>
      <c r="P85" s="2">
        <f>SUMIFS(Import!P$2:P$237,Import!$F$2:$F$237,$F85,Import!$G$2:$G$237,$G85)</f>
        <v>1</v>
      </c>
      <c r="Q85" s="2">
        <f>SUMIFS(Import!Q$2:Q$237,Import!$F$2:$F$237,$F85,Import!$G$2:$G$237,$G85)</f>
        <v>0.89</v>
      </c>
      <c r="R85" s="2">
        <f>SUMIFS(Import!R$2:R$237,Import!$F$2:$F$237,$F85,Import!$G$2:$G$237,$G85)</f>
        <v>1.89</v>
      </c>
      <c r="S85" s="2">
        <f>SUMIFS(Import!S$2:S$237,Import!$F$2:$F$237,$F85,Import!$G$2:$G$237,$G85)</f>
        <v>52</v>
      </c>
      <c r="T85" s="2">
        <f>SUMIFS(Import!T$2:T$237,Import!$F$2:$F$237,$F85,Import!$G$2:$G$237,$G85)</f>
        <v>46.43</v>
      </c>
      <c r="U85" s="2">
        <f>SUMIFS(Import!U$2:U$237,Import!$F$2:$F$237,$F85,Import!$G$2:$G$237,$G85)</f>
        <v>98.11</v>
      </c>
      <c r="V85" s="2">
        <f>SUMIFS(Import!V$2:V$237,Import!$F$2:$F$237,$F85,Import!$G$2:$G$237,$G85)</f>
        <v>1</v>
      </c>
      <c r="W85" s="2" t="str">
        <f t="shared" si="44"/>
        <v>M</v>
      </c>
      <c r="X85" s="2" t="str">
        <f t="shared" si="44"/>
        <v>GREIG</v>
      </c>
      <c r="Y85" s="2" t="str">
        <f t="shared" si="44"/>
        <v>Moana</v>
      </c>
      <c r="Z85" s="2">
        <f>SUMIFS(Import!Z$2:Z$237,Import!$F$2:$F$237,$F85,Import!$G$2:$G$237,$G85)</f>
        <v>30</v>
      </c>
      <c r="AA85" s="2">
        <f>SUMIFS(Import!AA$2:AA$237,Import!$F$2:$F$237,$F85,Import!$G$2:$G$237,$G85)</f>
        <v>26.79</v>
      </c>
      <c r="AB85" s="2">
        <f>SUMIFS(Import!AB$2:AB$237,Import!$F$2:$F$237,$F85,Import!$G$2:$G$237,$G85)</f>
        <v>57.69</v>
      </c>
      <c r="AC85" s="2">
        <f>SUMIFS(Import!AC$2:AC$237,Import!$F$2:$F$237,$F85,Import!$G$2:$G$237,$G85)</f>
        <v>2</v>
      </c>
      <c r="AD85" s="2" t="str">
        <f t="shared" si="45"/>
        <v>M</v>
      </c>
      <c r="AE85" s="2" t="str">
        <f t="shared" si="45"/>
        <v>MINARDI</v>
      </c>
      <c r="AF85" s="2" t="str">
        <f t="shared" si="45"/>
        <v>Eric</v>
      </c>
      <c r="AG85" s="2">
        <f>SUMIFS(Import!AG$2:AG$237,Import!$F$2:$F$237,$F85,Import!$G$2:$G$237,$G85)</f>
        <v>2</v>
      </c>
      <c r="AH85" s="2">
        <f>SUMIFS(Import!AH$2:AH$237,Import!$F$2:$F$237,$F85,Import!$G$2:$G$237,$G85)</f>
        <v>1.79</v>
      </c>
      <c r="AI85" s="2">
        <f>SUMIFS(Import!AI$2:AI$237,Import!$F$2:$F$237,$F85,Import!$G$2:$G$237,$G85)</f>
        <v>3.85</v>
      </c>
      <c r="AJ85" s="2">
        <f>SUMIFS(Import!AJ$2:AJ$237,Import!$F$2:$F$237,$F85,Import!$G$2:$G$237,$G85)</f>
        <v>3</v>
      </c>
      <c r="AK85" s="2" t="str">
        <f t="shared" si="46"/>
        <v>F</v>
      </c>
      <c r="AL85" s="2" t="str">
        <f t="shared" si="46"/>
        <v>SAGE</v>
      </c>
      <c r="AM85" s="2" t="str">
        <f t="shared" si="46"/>
        <v>Maina</v>
      </c>
      <c r="AN85" s="2">
        <f>SUMIFS(Import!AN$2:AN$237,Import!$F$2:$F$237,$F85,Import!$G$2:$G$237,$G85)</f>
        <v>10</v>
      </c>
      <c r="AO85" s="2">
        <f>SUMIFS(Import!AO$2:AO$237,Import!$F$2:$F$237,$F85,Import!$G$2:$G$237,$G85)</f>
        <v>8.93</v>
      </c>
      <c r="AP85" s="2">
        <f>SUMIFS(Import!AP$2:AP$237,Import!$F$2:$F$237,$F85,Import!$G$2:$G$237,$G85)</f>
        <v>19.23</v>
      </c>
      <c r="AQ85" s="2">
        <f>SUMIFS(Import!AQ$2:AQ$237,Import!$F$2:$F$237,$F85,Import!$G$2:$G$237,$G85)</f>
        <v>4</v>
      </c>
      <c r="AR85" s="2" t="str">
        <f t="shared" si="47"/>
        <v>M</v>
      </c>
      <c r="AS85" s="2" t="str">
        <f t="shared" si="47"/>
        <v>BRUNEAU</v>
      </c>
      <c r="AT85" s="2" t="str">
        <f t="shared" si="47"/>
        <v>Jean-Marie</v>
      </c>
      <c r="AU85" s="2">
        <f>SUMIFS(Import!AU$2:AU$237,Import!$F$2:$F$237,$F85,Import!$G$2:$G$237,$G85)</f>
        <v>1</v>
      </c>
      <c r="AV85" s="2">
        <f>SUMIFS(Import!AV$2:AV$237,Import!$F$2:$F$237,$F85,Import!$G$2:$G$237,$G85)</f>
        <v>0.89</v>
      </c>
      <c r="AW85" s="2">
        <f>SUMIFS(Import!AW$2:AW$237,Import!$F$2:$F$237,$F85,Import!$G$2:$G$237,$G85)</f>
        <v>1.92</v>
      </c>
      <c r="AX85" s="2">
        <f>SUMIFS(Import!AX$2:AX$237,Import!$F$2:$F$237,$F85,Import!$G$2:$G$237,$G85)</f>
        <v>5</v>
      </c>
      <c r="AY85" s="2" t="str">
        <f t="shared" si="48"/>
        <v>M</v>
      </c>
      <c r="AZ85" s="2" t="str">
        <f t="shared" si="48"/>
        <v>RAMEL</v>
      </c>
      <c r="BA85" s="2" t="str">
        <f t="shared" si="48"/>
        <v>Michel</v>
      </c>
      <c r="BB85" s="2">
        <f>SUMIFS(Import!BB$2:BB$237,Import!$F$2:$F$237,$F85,Import!$G$2:$G$237,$G85)</f>
        <v>0</v>
      </c>
      <c r="BC85" s="2">
        <f>SUMIFS(Import!BC$2:BC$237,Import!$F$2:$F$237,$F85,Import!$G$2:$G$237,$G85)</f>
        <v>0</v>
      </c>
      <c r="BD85" s="2">
        <f>SUMIFS(Import!BD$2:BD$237,Import!$F$2:$F$237,$F85,Import!$G$2:$G$237,$G85)</f>
        <v>0</v>
      </c>
      <c r="BE85" s="2">
        <f>SUMIFS(Import!BE$2:BE$237,Import!$F$2:$F$237,$F85,Import!$G$2:$G$237,$G85)</f>
        <v>6</v>
      </c>
      <c r="BF85" s="2" t="str">
        <f t="shared" si="49"/>
        <v>M</v>
      </c>
      <c r="BG85" s="2" t="str">
        <f t="shared" si="49"/>
        <v>NENA</v>
      </c>
      <c r="BH85" s="2" t="str">
        <f t="shared" si="49"/>
        <v>Tauhiti</v>
      </c>
      <c r="BI85" s="2">
        <f>SUMIFS(Import!BI$2:BI$237,Import!$F$2:$F$237,$F85,Import!$G$2:$G$237,$G85)</f>
        <v>3</v>
      </c>
      <c r="BJ85" s="2">
        <f>SUMIFS(Import!BJ$2:BJ$237,Import!$F$2:$F$237,$F85,Import!$G$2:$G$237,$G85)</f>
        <v>2.68</v>
      </c>
      <c r="BK85" s="2">
        <f>SUMIFS(Import!BK$2:BK$237,Import!$F$2:$F$237,$F85,Import!$G$2:$G$237,$G85)</f>
        <v>5.77</v>
      </c>
      <c r="BL85" s="2">
        <f>SUMIFS(Import!BL$2:BL$237,Import!$F$2:$F$237,$F85,Import!$G$2:$G$237,$G85)</f>
        <v>7</v>
      </c>
      <c r="BM85" s="2" t="str">
        <f t="shared" si="50"/>
        <v>M</v>
      </c>
      <c r="BN85" s="2" t="str">
        <f t="shared" si="50"/>
        <v>REGURON</v>
      </c>
      <c r="BO85" s="2" t="str">
        <f t="shared" si="50"/>
        <v>Karl</v>
      </c>
      <c r="BP85" s="2">
        <f>SUMIFS(Import!BP$2:BP$237,Import!$F$2:$F$237,$F85,Import!$G$2:$G$237,$G85)</f>
        <v>0</v>
      </c>
      <c r="BQ85" s="2">
        <f>SUMIFS(Import!BQ$2:BQ$237,Import!$F$2:$F$237,$F85,Import!$G$2:$G$237,$G85)</f>
        <v>0</v>
      </c>
      <c r="BR85" s="2">
        <f>SUMIFS(Import!BR$2:BR$237,Import!$F$2:$F$237,$F85,Import!$G$2:$G$237,$G85)</f>
        <v>0</v>
      </c>
      <c r="BS85" s="2">
        <f>SUMIFS(Import!BS$2:BS$237,Import!$F$2:$F$237,$F85,Import!$G$2:$G$237,$G85)</f>
        <v>8</v>
      </c>
      <c r="BT85" s="2" t="str">
        <f t="shared" si="51"/>
        <v>M</v>
      </c>
      <c r="BU85" s="2" t="str">
        <f t="shared" si="51"/>
        <v>TUHEIAVA</v>
      </c>
      <c r="BV85" s="2" t="str">
        <f t="shared" si="51"/>
        <v>Richard, Ariihau</v>
      </c>
      <c r="BW85" s="2">
        <f>SUMIFS(Import!BW$2:BW$237,Import!$F$2:$F$237,$F85,Import!$G$2:$G$237,$G85)</f>
        <v>6</v>
      </c>
      <c r="BX85" s="2">
        <f>SUMIFS(Import!BX$2:BX$237,Import!$F$2:$F$237,$F85,Import!$G$2:$G$237,$G85)</f>
        <v>5.36</v>
      </c>
      <c r="BY85" s="2">
        <f>SUMIFS(Import!BY$2:BY$237,Import!$F$2:$F$237,$F85,Import!$G$2:$G$237,$G85)</f>
        <v>11.54</v>
      </c>
      <c r="BZ85" s="2">
        <f>SUMIFS(Import!BZ$2:BZ$237,Import!$F$2:$F$237,$F85,Import!$G$2:$G$237,$G85)</f>
        <v>0</v>
      </c>
      <c r="CA85" s="2">
        <f t="shared" si="52"/>
        <v>0</v>
      </c>
      <c r="CB85" s="2">
        <f t="shared" si="52"/>
        <v>0</v>
      </c>
      <c r="CC85" s="2">
        <f t="shared" si="52"/>
        <v>0</v>
      </c>
      <c r="CD85" s="2">
        <f>SUMIFS(Import!CD$2:CD$237,Import!$F$2:$F$237,$F85,Import!$G$2:$G$237,$G85)</f>
        <v>0</v>
      </c>
      <c r="CE85" s="2">
        <f>SUMIFS(Import!CE$2:CE$237,Import!$F$2:$F$237,$F85,Import!$G$2:$G$237,$G85)</f>
        <v>0</v>
      </c>
      <c r="CF85" s="2">
        <f>SUMIFS(Import!CF$2:CF$237,Import!$F$2:$F$237,$F85,Import!$G$2:$G$237,$G85)</f>
        <v>0</v>
      </c>
      <c r="CG85" s="2">
        <f>SUMIFS(Import!CG$2:CG$237,Import!$F$2:$F$237,$F85,Import!$G$2:$G$237,$G85)</f>
        <v>0</v>
      </c>
      <c r="CH85" s="2">
        <f t="shared" si="53"/>
        <v>0</v>
      </c>
      <c r="CI85" s="2">
        <f t="shared" si="53"/>
        <v>0</v>
      </c>
      <c r="CJ85" s="2">
        <f t="shared" si="53"/>
        <v>0</v>
      </c>
      <c r="CK85" s="2">
        <f>SUMIFS(Import!CK$2:CK$237,Import!$F$2:$F$237,$F85,Import!$G$2:$G$237,$G85)</f>
        <v>0</v>
      </c>
      <c r="CL85" s="2">
        <f>SUMIFS(Import!CL$2:CL$237,Import!$F$2:$F$237,$F85,Import!$G$2:$G$237,$G85)</f>
        <v>0</v>
      </c>
      <c r="CM85" s="2">
        <f>SUMIFS(Import!CM$2:CM$237,Import!$F$2:$F$237,$F85,Import!$G$2:$G$237,$G85)</f>
        <v>0</v>
      </c>
      <c r="CN85" s="2">
        <f>SUMIFS(Import!CN$2:CN$237,Import!$F$2:$F$237,$F85,Import!$G$2:$G$237,$G85)</f>
        <v>0</v>
      </c>
      <c r="CO85" s="3">
        <f t="shared" si="54"/>
        <v>0</v>
      </c>
      <c r="CP85" s="3">
        <f t="shared" si="54"/>
        <v>0</v>
      </c>
      <c r="CQ85" s="3">
        <f t="shared" si="54"/>
        <v>0</v>
      </c>
      <c r="CR85" s="2">
        <f>SUMIFS(Import!CR$2:CR$237,Import!$F$2:$F$237,$F85,Import!$G$2:$G$237,$G85)</f>
        <v>0</v>
      </c>
      <c r="CS85" s="2">
        <f>SUMIFS(Import!CS$2:CS$237,Import!$F$2:$F$237,$F85,Import!$G$2:$G$237,$G85)</f>
        <v>0</v>
      </c>
      <c r="CT85" s="2">
        <f>SUMIFS(Import!CT$2:CT$237,Import!$F$2:$F$237,$F85,Import!$G$2:$G$237,$G85)</f>
        <v>0</v>
      </c>
    </row>
    <row r="86" spans="1:98">
      <c r="A86" s="2" t="s">
        <v>38</v>
      </c>
      <c r="B86" s="2" t="s">
        <v>39</v>
      </c>
      <c r="C86" s="2">
        <v>1</v>
      </c>
      <c r="D86" s="2" t="s">
        <v>40</v>
      </c>
      <c r="E86" s="2">
        <v>26</v>
      </c>
      <c r="F86" s="2" t="s">
        <v>58</v>
      </c>
      <c r="G86" s="2">
        <v>5</v>
      </c>
      <c r="H86" s="2">
        <f>IF(SUMIFS(Import!H$2:H$237,Import!$F$2:$F$237,$F86,Import!$G$2:$G$237,$G86)=0,Data_T1!$H86,SUMIFS(Import!H$2:H$237,Import!$F$2:$F$237,$F86,Import!$G$2:$G$237,$G86))</f>
        <v>188</v>
      </c>
      <c r="I86" s="2">
        <f>SUMIFS(Import!I$2:I$237,Import!$F$2:$F$237,$F86,Import!$G$2:$G$237,$G86)</f>
        <v>109</v>
      </c>
      <c r="J86" s="2">
        <f>SUMIFS(Import!J$2:J$237,Import!$F$2:$F$237,$F86,Import!$G$2:$G$237,$G86)</f>
        <v>57.98</v>
      </c>
      <c r="K86" s="2">
        <f>SUMIFS(Import!K$2:K$237,Import!$F$2:$F$237,$F86,Import!$G$2:$G$237,$G86)</f>
        <v>79</v>
      </c>
      <c r="L86" s="2">
        <f>SUMIFS(Import!L$2:L$237,Import!$F$2:$F$237,$F86,Import!$G$2:$G$237,$G86)</f>
        <v>42.02</v>
      </c>
      <c r="M86" s="2">
        <f>SUMIFS(Import!M$2:M$237,Import!$F$2:$F$237,$F86,Import!$G$2:$G$237,$G86)</f>
        <v>0</v>
      </c>
      <c r="N86" s="2">
        <f>SUMIFS(Import!N$2:N$237,Import!$F$2:$F$237,$F86,Import!$G$2:$G$237,$G86)</f>
        <v>0</v>
      </c>
      <c r="O86" s="2">
        <f>SUMIFS(Import!O$2:O$237,Import!$F$2:$F$237,$F86,Import!$G$2:$G$237,$G86)</f>
        <v>0</v>
      </c>
      <c r="P86" s="2">
        <f>SUMIFS(Import!P$2:P$237,Import!$F$2:$F$237,$F86,Import!$G$2:$G$237,$G86)</f>
        <v>1</v>
      </c>
      <c r="Q86" s="2">
        <f>SUMIFS(Import!Q$2:Q$237,Import!$F$2:$F$237,$F86,Import!$G$2:$G$237,$G86)</f>
        <v>0.53</v>
      </c>
      <c r="R86" s="2">
        <f>SUMIFS(Import!R$2:R$237,Import!$F$2:$F$237,$F86,Import!$G$2:$G$237,$G86)</f>
        <v>1.27</v>
      </c>
      <c r="S86" s="2">
        <f>SUMIFS(Import!S$2:S$237,Import!$F$2:$F$237,$F86,Import!$G$2:$G$237,$G86)</f>
        <v>78</v>
      </c>
      <c r="T86" s="2">
        <f>SUMIFS(Import!T$2:T$237,Import!$F$2:$F$237,$F86,Import!$G$2:$G$237,$G86)</f>
        <v>41.49</v>
      </c>
      <c r="U86" s="2">
        <f>SUMIFS(Import!U$2:U$237,Import!$F$2:$F$237,$F86,Import!$G$2:$G$237,$G86)</f>
        <v>98.73</v>
      </c>
      <c r="V86" s="2">
        <f>SUMIFS(Import!V$2:V$237,Import!$F$2:$F$237,$F86,Import!$G$2:$G$237,$G86)</f>
        <v>1</v>
      </c>
      <c r="W86" s="2" t="str">
        <f t="shared" si="44"/>
        <v>M</v>
      </c>
      <c r="X86" s="2" t="str">
        <f t="shared" si="44"/>
        <v>GREIG</v>
      </c>
      <c r="Y86" s="2" t="str">
        <f t="shared" si="44"/>
        <v>Moana</v>
      </c>
      <c r="Z86" s="2">
        <f>SUMIFS(Import!Z$2:Z$237,Import!$F$2:$F$237,$F86,Import!$G$2:$G$237,$G86)</f>
        <v>29</v>
      </c>
      <c r="AA86" s="2">
        <f>SUMIFS(Import!AA$2:AA$237,Import!$F$2:$F$237,$F86,Import!$G$2:$G$237,$G86)</f>
        <v>15.43</v>
      </c>
      <c r="AB86" s="2">
        <f>SUMIFS(Import!AB$2:AB$237,Import!$F$2:$F$237,$F86,Import!$G$2:$G$237,$G86)</f>
        <v>37.18</v>
      </c>
      <c r="AC86" s="2">
        <f>SUMIFS(Import!AC$2:AC$237,Import!$F$2:$F$237,$F86,Import!$G$2:$G$237,$G86)</f>
        <v>2</v>
      </c>
      <c r="AD86" s="2" t="str">
        <f t="shared" si="45"/>
        <v>M</v>
      </c>
      <c r="AE86" s="2" t="str">
        <f t="shared" si="45"/>
        <v>MINARDI</v>
      </c>
      <c r="AF86" s="2" t="str">
        <f t="shared" si="45"/>
        <v>Eric</v>
      </c>
      <c r="AG86" s="2">
        <f>SUMIFS(Import!AG$2:AG$237,Import!$F$2:$F$237,$F86,Import!$G$2:$G$237,$G86)</f>
        <v>0</v>
      </c>
      <c r="AH86" s="2">
        <f>SUMIFS(Import!AH$2:AH$237,Import!$F$2:$F$237,$F86,Import!$G$2:$G$237,$G86)</f>
        <v>0</v>
      </c>
      <c r="AI86" s="2">
        <f>SUMIFS(Import!AI$2:AI$237,Import!$F$2:$F$237,$F86,Import!$G$2:$G$237,$G86)</f>
        <v>0</v>
      </c>
      <c r="AJ86" s="2">
        <f>SUMIFS(Import!AJ$2:AJ$237,Import!$F$2:$F$237,$F86,Import!$G$2:$G$237,$G86)</f>
        <v>3</v>
      </c>
      <c r="AK86" s="2" t="str">
        <f t="shared" si="46"/>
        <v>F</v>
      </c>
      <c r="AL86" s="2" t="str">
        <f t="shared" si="46"/>
        <v>SAGE</v>
      </c>
      <c r="AM86" s="2" t="str">
        <f t="shared" si="46"/>
        <v>Maina</v>
      </c>
      <c r="AN86" s="2">
        <f>SUMIFS(Import!AN$2:AN$237,Import!$F$2:$F$237,$F86,Import!$G$2:$G$237,$G86)</f>
        <v>20</v>
      </c>
      <c r="AO86" s="2">
        <f>SUMIFS(Import!AO$2:AO$237,Import!$F$2:$F$237,$F86,Import!$G$2:$G$237,$G86)</f>
        <v>10.64</v>
      </c>
      <c r="AP86" s="2">
        <f>SUMIFS(Import!AP$2:AP$237,Import!$F$2:$F$237,$F86,Import!$G$2:$G$237,$G86)</f>
        <v>25.64</v>
      </c>
      <c r="AQ86" s="2">
        <f>SUMIFS(Import!AQ$2:AQ$237,Import!$F$2:$F$237,$F86,Import!$G$2:$G$237,$G86)</f>
        <v>4</v>
      </c>
      <c r="AR86" s="2" t="str">
        <f t="shared" si="47"/>
        <v>M</v>
      </c>
      <c r="AS86" s="2" t="str">
        <f t="shared" si="47"/>
        <v>BRUNEAU</v>
      </c>
      <c r="AT86" s="2" t="str">
        <f t="shared" si="47"/>
        <v>Jean-Marie</v>
      </c>
      <c r="AU86" s="2">
        <f>SUMIFS(Import!AU$2:AU$237,Import!$F$2:$F$237,$F86,Import!$G$2:$G$237,$G86)</f>
        <v>0</v>
      </c>
      <c r="AV86" s="2">
        <f>SUMIFS(Import!AV$2:AV$237,Import!$F$2:$F$237,$F86,Import!$G$2:$G$237,$G86)</f>
        <v>0</v>
      </c>
      <c r="AW86" s="2">
        <f>SUMIFS(Import!AW$2:AW$237,Import!$F$2:$F$237,$F86,Import!$G$2:$G$237,$G86)</f>
        <v>0</v>
      </c>
      <c r="AX86" s="2">
        <f>SUMIFS(Import!AX$2:AX$237,Import!$F$2:$F$237,$F86,Import!$G$2:$G$237,$G86)</f>
        <v>5</v>
      </c>
      <c r="AY86" s="2" t="str">
        <f t="shared" si="48"/>
        <v>M</v>
      </c>
      <c r="AZ86" s="2" t="str">
        <f t="shared" si="48"/>
        <v>RAMEL</v>
      </c>
      <c r="BA86" s="2" t="str">
        <f t="shared" si="48"/>
        <v>Michel</v>
      </c>
      <c r="BB86" s="2">
        <f>SUMIFS(Import!BB$2:BB$237,Import!$F$2:$F$237,$F86,Import!$G$2:$G$237,$G86)</f>
        <v>0</v>
      </c>
      <c r="BC86" s="2">
        <f>SUMIFS(Import!BC$2:BC$237,Import!$F$2:$F$237,$F86,Import!$G$2:$G$237,$G86)</f>
        <v>0</v>
      </c>
      <c r="BD86" s="2">
        <f>SUMIFS(Import!BD$2:BD$237,Import!$F$2:$F$237,$F86,Import!$G$2:$G$237,$G86)</f>
        <v>0</v>
      </c>
      <c r="BE86" s="2">
        <f>SUMIFS(Import!BE$2:BE$237,Import!$F$2:$F$237,$F86,Import!$G$2:$G$237,$G86)</f>
        <v>6</v>
      </c>
      <c r="BF86" s="2" t="str">
        <f t="shared" si="49"/>
        <v>M</v>
      </c>
      <c r="BG86" s="2" t="str">
        <f t="shared" si="49"/>
        <v>NENA</v>
      </c>
      <c r="BH86" s="2" t="str">
        <f t="shared" si="49"/>
        <v>Tauhiti</v>
      </c>
      <c r="BI86" s="2">
        <f>SUMIFS(Import!BI$2:BI$237,Import!$F$2:$F$237,$F86,Import!$G$2:$G$237,$G86)</f>
        <v>0</v>
      </c>
      <c r="BJ86" s="2">
        <f>SUMIFS(Import!BJ$2:BJ$237,Import!$F$2:$F$237,$F86,Import!$G$2:$G$237,$G86)</f>
        <v>0</v>
      </c>
      <c r="BK86" s="2">
        <f>SUMIFS(Import!BK$2:BK$237,Import!$F$2:$F$237,$F86,Import!$G$2:$G$237,$G86)</f>
        <v>0</v>
      </c>
      <c r="BL86" s="2">
        <f>SUMIFS(Import!BL$2:BL$237,Import!$F$2:$F$237,$F86,Import!$G$2:$G$237,$G86)</f>
        <v>7</v>
      </c>
      <c r="BM86" s="2" t="str">
        <f t="shared" si="50"/>
        <v>M</v>
      </c>
      <c r="BN86" s="2" t="str">
        <f t="shared" si="50"/>
        <v>REGURON</v>
      </c>
      <c r="BO86" s="2" t="str">
        <f t="shared" si="50"/>
        <v>Karl</v>
      </c>
      <c r="BP86" s="2">
        <f>SUMIFS(Import!BP$2:BP$237,Import!$F$2:$F$237,$F86,Import!$G$2:$G$237,$G86)</f>
        <v>4</v>
      </c>
      <c r="BQ86" s="2">
        <f>SUMIFS(Import!BQ$2:BQ$237,Import!$F$2:$F$237,$F86,Import!$G$2:$G$237,$G86)</f>
        <v>2.13</v>
      </c>
      <c r="BR86" s="2">
        <f>SUMIFS(Import!BR$2:BR$237,Import!$F$2:$F$237,$F86,Import!$G$2:$G$237,$G86)</f>
        <v>5.13</v>
      </c>
      <c r="BS86" s="2">
        <f>SUMIFS(Import!BS$2:BS$237,Import!$F$2:$F$237,$F86,Import!$G$2:$G$237,$G86)</f>
        <v>8</v>
      </c>
      <c r="BT86" s="2" t="str">
        <f t="shared" si="51"/>
        <v>M</v>
      </c>
      <c r="BU86" s="2" t="str">
        <f t="shared" si="51"/>
        <v>TUHEIAVA</v>
      </c>
      <c r="BV86" s="2" t="str">
        <f t="shared" si="51"/>
        <v>Richard, Ariihau</v>
      </c>
      <c r="BW86" s="2">
        <f>SUMIFS(Import!BW$2:BW$237,Import!$F$2:$F$237,$F86,Import!$G$2:$G$237,$G86)</f>
        <v>25</v>
      </c>
      <c r="BX86" s="2">
        <f>SUMIFS(Import!BX$2:BX$237,Import!$F$2:$F$237,$F86,Import!$G$2:$G$237,$G86)</f>
        <v>13.3</v>
      </c>
      <c r="BY86" s="2">
        <f>SUMIFS(Import!BY$2:BY$237,Import!$F$2:$F$237,$F86,Import!$G$2:$G$237,$G86)</f>
        <v>32.049999999999997</v>
      </c>
      <c r="BZ86" s="2">
        <f>SUMIFS(Import!BZ$2:BZ$237,Import!$F$2:$F$237,$F86,Import!$G$2:$G$237,$G86)</f>
        <v>0</v>
      </c>
      <c r="CA86" s="2">
        <f t="shared" si="52"/>
        <v>0</v>
      </c>
      <c r="CB86" s="2">
        <f t="shared" si="52"/>
        <v>0</v>
      </c>
      <c r="CC86" s="2">
        <f t="shared" si="52"/>
        <v>0</v>
      </c>
      <c r="CD86" s="2">
        <f>SUMIFS(Import!CD$2:CD$237,Import!$F$2:$F$237,$F86,Import!$G$2:$G$237,$G86)</f>
        <v>0</v>
      </c>
      <c r="CE86" s="2">
        <f>SUMIFS(Import!CE$2:CE$237,Import!$F$2:$F$237,$F86,Import!$G$2:$G$237,$G86)</f>
        <v>0</v>
      </c>
      <c r="CF86" s="2">
        <f>SUMIFS(Import!CF$2:CF$237,Import!$F$2:$F$237,$F86,Import!$G$2:$G$237,$G86)</f>
        <v>0</v>
      </c>
      <c r="CG86" s="2">
        <f>SUMIFS(Import!CG$2:CG$237,Import!$F$2:$F$237,$F86,Import!$G$2:$G$237,$G86)</f>
        <v>0</v>
      </c>
      <c r="CH86" s="2">
        <f t="shared" si="53"/>
        <v>0</v>
      </c>
      <c r="CI86" s="2">
        <f t="shared" si="53"/>
        <v>0</v>
      </c>
      <c r="CJ86" s="2">
        <f t="shared" si="53"/>
        <v>0</v>
      </c>
      <c r="CK86" s="2">
        <f>SUMIFS(Import!CK$2:CK$237,Import!$F$2:$F$237,$F86,Import!$G$2:$G$237,$G86)</f>
        <v>0</v>
      </c>
      <c r="CL86" s="2">
        <f>SUMIFS(Import!CL$2:CL$237,Import!$F$2:$F$237,$F86,Import!$G$2:$G$237,$G86)</f>
        <v>0</v>
      </c>
      <c r="CM86" s="2">
        <f>SUMIFS(Import!CM$2:CM$237,Import!$F$2:$F$237,$F86,Import!$G$2:$G$237,$G86)</f>
        <v>0</v>
      </c>
      <c r="CN86" s="2">
        <f>SUMIFS(Import!CN$2:CN$237,Import!$F$2:$F$237,$F86,Import!$G$2:$G$237,$G86)</f>
        <v>0</v>
      </c>
      <c r="CO86" s="3">
        <f t="shared" si="54"/>
        <v>0</v>
      </c>
      <c r="CP86" s="3">
        <f t="shared" si="54"/>
        <v>0</v>
      </c>
      <c r="CQ86" s="3">
        <f t="shared" si="54"/>
        <v>0</v>
      </c>
      <c r="CR86" s="2">
        <f>SUMIFS(Import!CR$2:CR$237,Import!$F$2:$F$237,$F86,Import!$G$2:$G$237,$G86)</f>
        <v>0</v>
      </c>
      <c r="CS86" s="2">
        <f>SUMIFS(Import!CS$2:CS$237,Import!$F$2:$F$237,$F86,Import!$G$2:$G$237,$G86)</f>
        <v>0</v>
      </c>
      <c r="CT86" s="2">
        <f>SUMIFS(Import!CT$2:CT$237,Import!$F$2:$F$237,$F86,Import!$G$2:$G$237,$G86)</f>
        <v>0</v>
      </c>
    </row>
    <row r="87" spans="1:98">
      <c r="A87" s="2" t="s">
        <v>38</v>
      </c>
      <c r="B87" s="2" t="s">
        <v>39</v>
      </c>
      <c r="C87" s="2">
        <v>1</v>
      </c>
      <c r="D87" s="2" t="s">
        <v>40</v>
      </c>
      <c r="E87" s="2">
        <v>27</v>
      </c>
      <c r="F87" s="2" t="s">
        <v>59</v>
      </c>
      <c r="G87" s="2">
        <v>1</v>
      </c>
      <c r="H87" s="2">
        <f>IF(SUMIFS(Import!H$2:H$237,Import!$F$2:$F$237,$F87,Import!$G$2:$G$237,$G87)=0,Data_T1!$H87,SUMIFS(Import!H$2:H$237,Import!$F$2:$F$237,$F87,Import!$G$2:$G$237,$G87))</f>
        <v>562</v>
      </c>
      <c r="I87" s="2">
        <f>SUMIFS(Import!I$2:I$237,Import!$F$2:$F$237,$F87,Import!$G$2:$G$237,$G87)</f>
        <v>257</v>
      </c>
      <c r="J87" s="2">
        <f>SUMIFS(Import!J$2:J$237,Import!$F$2:$F$237,$F87,Import!$G$2:$G$237,$G87)</f>
        <v>45.73</v>
      </c>
      <c r="K87" s="2">
        <f>SUMIFS(Import!K$2:K$237,Import!$F$2:$F$237,$F87,Import!$G$2:$G$237,$G87)</f>
        <v>305</v>
      </c>
      <c r="L87" s="2">
        <f>SUMIFS(Import!L$2:L$237,Import!$F$2:$F$237,$F87,Import!$G$2:$G$237,$G87)</f>
        <v>54.27</v>
      </c>
      <c r="M87" s="2">
        <f>SUMIFS(Import!M$2:M$237,Import!$F$2:$F$237,$F87,Import!$G$2:$G$237,$G87)</f>
        <v>0</v>
      </c>
      <c r="N87" s="2">
        <f>SUMIFS(Import!N$2:N$237,Import!$F$2:$F$237,$F87,Import!$G$2:$G$237,$G87)</f>
        <v>0</v>
      </c>
      <c r="O87" s="2">
        <f>SUMIFS(Import!O$2:O$237,Import!$F$2:$F$237,$F87,Import!$G$2:$G$237,$G87)</f>
        <v>0</v>
      </c>
      <c r="P87" s="2">
        <f>SUMIFS(Import!P$2:P$237,Import!$F$2:$F$237,$F87,Import!$G$2:$G$237,$G87)</f>
        <v>0</v>
      </c>
      <c r="Q87" s="2">
        <f>SUMIFS(Import!Q$2:Q$237,Import!$F$2:$F$237,$F87,Import!$G$2:$G$237,$G87)</f>
        <v>0</v>
      </c>
      <c r="R87" s="2">
        <f>SUMIFS(Import!R$2:R$237,Import!$F$2:$F$237,$F87,Import!$G$2:$G$237,$G87)</f>
        <v>0</v>
      </c>
      <c r="S87" s="2">
        <f>SUMIFS(Import!S$2:S$237,Import!$F$2:$F$237,$F87,Import!$G$2:$G$237,$G87)</f>
        <v>305</v>
      </c>
      <c r="T87" s="2">
        <f>SUMIFS(Import!T$2:T$237,Import!$F$2:$F$237,$F87,Import!$G$2:$G$237,$G87)</f>
        <v>54.27</v>
      </c>
      <c r="U87" s="2">
        <f>SUMIFS(Import!U$2:U$237,Import!$F$2:$F$237,$F87,Import!$G$2:$G$237,$G87)</f>
        <v>100</v>
      </c>
      <c r="V87" s="2">
        <f>SUMIFS(Import!V$2:V$237,Import!$F$2:$F$237,$F87,Import!$G$2:$G$237,$G87)</f>
        <v>1</v>
      </c>
      <c r="W87" s="2" t="str">
        <f t="shared" si="44"/>
        <v>M</v>
      </c>
      <c r="X87" s="2" t="str">
        <f t="shared" si="44"/>
        <v>GREIG</v>
      </c>
      <c r="Y87" s="2" t="str">
        <f t="shared" si="44"/>
        <v>Moana</v>
      </c>
      <c r="Z87" s="2">
        <f>SUMIFS(Import!Z$2:Z$237,Import!$F$2:$F$237,$F87,Import!$G$2:$G$237,$G87)</f>
        <v>58</v>
      </c>
      <c r="AA87" s="2">
        <f>SUMIFS(Import!AA$2:AA$237,Import!$F$2:$F$237,$F87,Import!$G$2:$G$237,$G87)</f>
        <v>10.32</v>
      </c>
      <c r="AB87" s="2">
        <f>SUMIFS(Import!AB$2:AB$237,Import!$F$2:$F$237,$F87,Import!$G$2:$G$237,$G87)</f>
        <v>19.02</v>
      </c>
      <c r="AC87" s="2">
        <f>SUMIFS(Import!AC$2:AC$237,Import!$F$2:$F$237,$F87,Import!$G$2:$G$237,$G87)</f>
        <v>2</v>
      </c>
      <c r="AD87" s="2" t="str">
        <f t="shared" si="45"/>
        <v>M</v>
      </c>
      <c r="AE87" s="2" t="str">
        <f t="shared" si="45"/>
        <v>MINARDI</v>
      </c>
      <c r="AF87" s="2" t="str">
        <f t="shared" si="45"/>
        <v>Eric</v>
      </c>
      <c r="AG87" s="2">
        <f>SUMIFS(Import!AG$2:AG$237,Import!$F$2:$F$237,$F87,Import!$G$2:$G$237,$G87)</f>
        <v>2</v>
      </c>
      <c r="AH87" s="2">
        <f>SUMIFS(Import!AH$2:AH$237,Import!$F$2:$F$237,$F87,Import!$G$2:$G$237,$G87)</f>
        <v>0.36</v>
      </c>
      <c r="AI87" s="2">
        <f>SUMIFS(Import!AI$2:AI$237,Import!$F$2:$F$237,$F87,Import!$G$2:$G$237,$G87)</f>
        <v>0.66</v>
      </c>
      <c r="AJ87" s="2">
        <f>SUMIFS(Import!AJ$2:AJ$237,Import!$F$2:$F$237,$F87,Import!$G$2:$G$237,$G87)</f>
        <v>3</v>
      </c>
      <c r="AK87" s="2" t="str">
        <f t="shared" si="46"/>
        <v>F</v>
      </c>
      <c r="AL87" s="2" t="str">
        <f t="shared" si="46"/>
        <v>SAGE</v>
      </c>
      <c r="AM87" s="2" t="str">
        <f t="shared" si="46"/>
        <v>Maina</v>
      </c>
      <c r="AN87" s="2">
        <f>SUMIFS(Import!AN$2:AN$237,Import!$F$2:$F$237,$F87,Import!$G$2:$G$237,$G87)</f>
        <v>208</v>
      </c>
      <c r="AO87" s="2">
        <f>SUMIFS(Import!AO$2:AO$237,Import!$F$2:$F$237,$F87,Import!$G$2:$G$237,$G87)</f>
        <v>37.01</v>
      </c>
      <c r="AP87" s="2">
        <f>SUMIFS(Import!AP$2:AP$237,Import!$F$2:$F$237,$F87,Import!$G$2:$G$237,$G87)</f>
        <v>68.2</v>
      </c>
      <c r="AQ87" s="2">
        <f>SUMIFS(Import!AQ$2:AQ$237,Import!$F$2:$F$237,$F87,Import!$G$2:$G$237,$G87)</f>
        <v>4</v>
      </c>
      <c r="AR87" s="2" t="str">
        <f t="shared" si="47"/>
        <v>M</v>
      </c>
      <c r="AS87" s="2" t="str">
        <f t="shared" si="47"/>
        <v>BRUNEAU</v>
      </c>
      <c r="AT87" s="2" t="str">
        <f t="shared" si="47"/>
        <v>Jean-Marie</v>
      </c>
      <c r="AU87" s="2">
        <f>SUMIFS(Import!AU$2:AU$237,Import!$F$2:$F$237,$F87,Import!$G$2:$G$237,$G87)</f>
        <v>1</v>
      </c>
      <c r="AV87" s="2">
        <f>SUMIFS(Import!AV$2:AV$237,Import!$F$2:$F$237,$F87,Import!$G$2:$G$237,$G87)</f>
        <v>0.18</v>
      </c>
      <c r="AW87" s="2">
        <f>SUMIFS(Import!AW$2:AW$237,Import!$F$2:$F$237,$F87,Import!$G$2:$G$237,$G87)</f>
        <v>0.33</v>
      </c>
      <c r="AX87" s="2">
        <f>SUMIFS(Import!AX$2:AX$237,Import!$F$2:$F$237,$F87,Import!$G$2:$G$237,$G87)</f>
        <v>5</v>
      </c>
      <c r="AY87" s="2" t="str">
        <f t="shared" si="48"/>
        <v>M</v>
      </c>
      <c r="AZ87" s="2" t="str">
        <f t="shared" si="48"/>
        <v>RAMEL</v>
      </c>
      <c r="BA87" s="2" t="str">
        <f t="shared" si="48"/>
        <v>Michel</v>
      </c>
      <c r="BB87" s="2">
        <f>SUMIFS(Import!BB$2:BB$237,Import!$F$2:$F$237,$F87,Import!$G$2:$G$237,$G87)</f>
        <v>2</v>
      </c>
      <c r="BC87" s="2">
        <f>SUMIFS(Import!BC$2:BC$237,Import!$F$2:$F$237,$F87,Import!$G$2:$G$237,$G87)</f>
        <v>0.36</v>
      </c>
      <c r="BD87" s="2">
        <f>SUMIFS(Import!BD$2:BD$237,Import!$F$2:$F$237,$F87,Import!$G$2:$G$237,$G87)</f>
        <v>0.66</v>
      </c>
      <c r="BE87" s="2">
        <f>SUMIFS(Import!BE$2:BE$237,Import!$F$2:$F$237,$F87,Import!$G$2:$G$237,$G87)</f>
        <v>6</v>
      </c>
      <c r="BF87" s="2" t="str">
        <f t="shared" si="49"/>
        <v>M</v>
      </c>
      <c r="BG87" s="2" t="str">
        <f t="shared" si="49"/>
        <v>NENA</v>
      </c>
      <c r="BH87" s="2" t="str">
        <f t="shared" si="49"/>
        <v>Tauhiti</v>
      </c>
      <c r="BI87" s="2">
        <f>SUMIFS(Import!BI$2:BI$237,Import!$F$2:$F$237,$F87,Import!$G$2:$G$237,$G87)</f>
        <v>4</v>
      </c>
      <c r="BJ87" s="2">
        <f>SUMIFS(Import!BJ$2:BJ$237,Import!$F$2:$F$237,$F87,Import!$G$2:$G$237,$G87)</f>
        <v>0.71</v>
      </c>
      <c r="BK87" s="2">
        <f>SUMIFS(Import!BK$2:BK$237,Import!$F$2:$F$237,$F87,Import!$G$2:$G$237,$G87)</f>
        <v>1.31</v>
      </c>
      <c r="BL87" s="2">
        <f>SUMIFS(Import!BL$2:BL$237,Import!$F$2:$F$237,$F87,Import!$G$2:$G$237,$G87)</f>
        <v>7</v>
      </c>
      <c r="BM87" s="2" t="str">
        <f t="shared" si="50"/>
        <v>M</v>
      </c>
      <c r="BN87" s="2" t="str">
        <f t="shared" si="50"/>
        <v>REGURON</v>
      </c>
      <c r="BO87" s="2" t="str">
        <f t="shared" si="50"/>
        <v>Karl</v>
      </c>
      <c r="BP87" s="2">
        <f>SUMIFS(Import!BP$2:BP$237,Import!$F$2:$F$237,$F87,Import!$G$2:$G$237,$G87)</f>
        <v>0</v>
      </c>
      <c r="BQ87" s="2">
        <f>SUMIFS(Import!BQ$2:BQ$237,Import!$F$2:$F$237,$F87,Import!$G$2:$G$237,$G87)</f>
        <v>0</v>
      </c>
      <c r="BR87" s="2">
        <f>SUMIFS(Import!BR$2:BR$237,Import!$F$2:$F$237,$F87,Import!$G$2:$G$237,$G87)</f>
        <v>0</v>
      </c>
      <c r="BS87" s="2">
        <f>SUMIFS(Import!BS$2:BS$237,Import!$F$2:$F$237,$F87,Import!$G$2:$G$237,$G87)</f>
        <v>8</v>
      </c>
      <c r="BT87" s="2" t="str">
        <f t="shared" si="51"/>
        <v>M</v>
      </c>
      <c r="BU87" s="2" t="str">
        <f t="shared" si="51"/>
        <v>TUHEIAVA</v>
      </c>
      <c r="BV87" s="2" t="str">
        <f t="shared" si="51"/>
        <v>Richard, Ariihau</v>
      </c>
      <c r="BW87" s="2">
        <f>SUMIFS(Import!BW$2:BW$237,Import!$F$2:$F$237,$F87,Import!$G$2:$G$237,$G87)</f>
        <v>30</v>
      </c>
      <c r="BX87" s="2">
        <f>SUMIFS(Import!BX$2:BX$237,Import!$F$2:$F$237,$F87,Import!$G$2:$G$237,$G87)</f>
        <v>5.34</v>
      </c>
      <c r="BY87" s="2">
        <f>SUMIFS(Import!BY$2:BY$237,Import!$F$2:$F$237,$F87,Import!$G$2:$G$237,$G87)</f>
        <v>9.84</v>
      </c>
      <c r="BZ87" s="2">
        <f>SUMIFS(Import!BZ$2:BZ$237,Import!$F$2:$F$237,$F87,Import!$G$2:$G$237,$G87)</f>
        <v>0</v>
      </c>
      <c r="CA87" s="2">
        <f t="shared" si="52"/>
        <v>0</v>
      </c>
      <c r="CB87" s="2">
        <f t="shared" si="52"/>
        <v>0</v>
      </c>
      <c r="CC87" s="2">
        <f t="shared" si="52"/>
        <v>0</v>
      </c>
      <c r="CD87" s="2">
        <f>SUMIFS(Import!CD$2:CD$237,Import!$F$2:$F$237,$F87,Import!$G$2:$G$237,$G87)</f>
        <v>0</v>
      </c>
      <c r="CE87" s="2">
        <f>SUMIFS(Import!CE$2:CE$237,Import!$F$2:$F$237,$F87,Import!$G$2:$G$237,$G87)</f>
        <v>0</v>
      </c>
      <c r="CF87" s="2">
        <f>SUMIFS(Import!CF$2:CF$237,Import!$F$2:$F$237,$F87,Import!$G$2:$G$237,$G87)</f>
        <v>0</v>
      </c>
      <c r="CG87" s="2">
        <f>SUMIFS(Import!CG$2:CG$237,Import!$F$2:$F$237,$F87,Import!$G$2:$G$237,$G87)</f>
        <v>0</v>
      </c>
      <c r="CH87" s="2">
        <f t="shared" si="53"/>
        <v>0</v>
      </c>
      <c r="CI87" s="2">
        <f t="shared" si="53"/>
        <v>0</v>
      </c>
      <c r="CJ87" s="2">
        <f t="shared" si="53"/>
        <v>0</v>
      </c>
      <c r="CK87" s="2">
        <f>SUMIFS(Import!CK$2:CK$237,Import!$F$2:$F$237,$F87,Import!$G$2:$G$237,$G87)</f>
        <v>0</v>
      </c>
      <c r="CL87" s="2">
        <f>SUMIFS(Import!CL$2:CL$237,Import!$F$2:$F$237,$F87,Import!$G$2:$G$237,$G87)</f>
        <v>0</v>
      </c>
      <c r="CM87" s="2">
        <f>SUMIFS(Import!CM$2:CM$237,Import!$F$2:$F$237,$F87,Import!$G$2:$G$237,$G87)</f>
        <v>0</v>
      </c>
      <c r="CN87" s="2">
        <f>SUMIFS(Import!CN$2:CN$237,Import!$F$2:$F$237,$F87,Import!$G$2:$G$237,$G87)</f>
        <v>0</v>
      </c>
      <c r="CO87" s="3">
        <f t="shared" si="54"/>
        <v>0</v>
      </c>
      <c r="CP87" s="3">
        <f t="shared" si="54"/>
        <v>0</v>
      </c>
      <c r="CQ87" s="3">
        <f t="shared" si="54"/>
        <v>0</v>
      </c>
      <c r="CR87" s="2">
        <f>SUMIFS(Import!CR$2:CR$237,Import!$F$2:$F$237,$F87,Import!$G$2:$G$237,$G87)</f>
        <v>0</v>
      </c>
      <c r="CS87" s="2">
        <f>SUMIFS(Import!CS$2:CS$237,Import!$F$2:$F$237,$F87,Import!$G$2:$G$237,$G87)</f>
        <v>0</v>
      </c>
      <c r="CT87" s="2">
        <f>SUMIFS(Import!CT$2:CT$237,Import!$F$2:$F$237,$F87,Import!$G$2:$G$237,$G87)</f>
        <v>0</v>
      </c>
    </row>
    <row r="88" spans="1:98">
      <c r="A88" s="2" t="s">
        <v>38</v>
      </c>
      <c r="B88" s="2" t="s">
        <v>39</v>
      </c>
      <c r="C88" s="2">
        <v>1</v>
      </c>
      <c r="D88" s="2" t="s">
        <v>40</v>
      </c>
      <c r="E88" s="2">
        <v>27</v>
      </c>
      <c r="F88" s="2" t="s">
        <v>59</v>
      </c>
      <c r="G88" s="2">
        <v>2</v>
      </c>
      <c r="H88" s="2">
        <f>IF(SUMIFS(Import!H$2:H$237,Import!$F$2:$F$237,$F88,Import!$G$2:$G$237,$G88)=0,Data_T1!$H88,SUMIFS(Import!H$2:H$237,Import!$F$2:$F$237,$F88,Import!$G$2:$G$237,$G88))</f>
        <v>426</v>
      </c>
      <c r="I88" s="2">
        <f>SUMIFS(Import!I$2:I$237,Import!$F$2:$F$237,$F88,Import!$G$2:$G$237,$G88)</f>
        <v>250</v>
      </c>
      <c r="J88" s="2">
        <f>SUMIFS(Import!J$2:J$237,Import!$F$2:$F$237,$F88,Import!$G$2:$G$237,$G88)</f>
        <v>58.69</v>
      </c>
      <c r="K88" s="2">
        <f>SUMIFS(Import!K$2:K$237,Import!$F$2:$F$237,$F88,Import!$G$2:$G$237,$G88)</f>
        <v>176</v>
      </c>
      <c r="L88" s="2">
        <f>SUMIFS(Import!L$2:L$237,Import!$F$2:$F$237,$F88,Import!$G$2:$G$237,$G88)</f>
        <v>41.31</v>
      </c>
      <c r="M88" s="2">
        <f>SUMIFS(Import!M$2:M$237,Import!$F$2:$F$237,$F88,Import!$G$2:$G$237,$G88)</f>
        <v>1</v>
      </c>
      <c r="N88" s="2">
        <f>SUMIFS(Import!N$2:N$237,Import!$F$2:$F$237,$F88,Import!$G$2:$G$237,$G88)</f>
        <v>0.23</v>
      </c>
      <c r="O88" s="2">
        <f>SUMIFS(Import!O$2:O$237,Import!$F$2:$F$237,$F88,Import!$G$2:$G$237,$G88)</f>
        <v>0.56999999999999995</v>
      </c>
      <c r="P88" s="2">
        <f>SUMIFS(Import!P$2:P$237,Import!$F$2:$F$237,$F88,Import!$G$2:$G$237,$G88)</f>
        <v>0</v>
      </c>
      <c r="Q88" s="2">
        <f>SUMIFS(Import!Q$2:Q$237,Import!$F$2:$F$237,$F88,Import!$G$2:$G$237,$G88)</f>
        <v>0</v>
      </c>
      <c r="R88" s="2">
        <f>SUMIFS(Import!R$2:R$237,Import!$F$2:$F$237,$F88,Import!$G$2:$G$237,$G88)</f>
        <v>0</v>
      </c>
      <c r="S88" s="2">
        <f>SUMIFS(Import!S$2:S$237,Import!$F$2:$F$237,$F88,Import!$G$2:$G$237,$G88)</f>
        <v>175</v>
      </c>
      <c r="T88" s="2">
        <f>SUMIFS(Import!T$2:T$237,Import!$F$2:$F$237,$F88,Import!$G$2:$G$237,$G88)</f>
        <v>41.08</v>
      </c>
      <c r="U88" s="2">
        <f>SUMIFS(Import!U$2:U$237,Import!$F$2:$F$237,$F88,Import!$G$2:$G$237,$G88)</f>
        <v>99.43</v>
      </c>
      <c r="V88" s="2">
        <f>SUMIFS(Import!V$2:V$237,Import!$F$2:$F$237,$F88,Import!$G$2:$G$237,$G88)</f>
        <v>1</v>
      </c>
      <c r="W88" s="2" t="str">
        <f t="shared" si="44"/>
        <v>M</v>
      </c>
      <c r="X88" s="2" t="str">
        <f t="shared" si="44"/>
        <v>GREIG</v>
      </c>
      <c r="Y88" s="2" t="str">
        <f t="shared" si="44"/>
        <v>Moana</v>
      </c>
      <c r="Z88" s="2">
        <f>SUMIFS(Import!Z$2:Z$237,Import!$F$2:$F$237,$F88,Import!$G$2:$G$237,$G88)</f>
        <v>39</v>
      </c>
      <c r="AA88" s="2">
        <f>SUMIFS(Import!AA$2:AA$237,Import!$F$2:$F$237,$F88,Import!$G$2:$G$237,$G88)</f>
        <v>9.15</v>
      </c>
      <c r="AB88" s="2">
        <f>SUMIFS(Import!AB$2:AB$237,Import!$F$2:$F$237,$F88,Import!$G$2:$G$237,$G88)</f>
        <v>22.29</v>
      </c>
      <c r="AC88" s="2">
        <f>SUMIFS(Import!AC$2:AC$237,Import!$F$2:$F$237,$F88,Import!$G$2:$G$237,$G88)</f>
        <v>2</v>
      </c>
      <c r="AD88" s="2" t="str">
        <f t="shared" si="45"/>
        <v>M</v>
      </c>
      <c r="AE88" s="2" t="str">
        <f t="shared" si="45"/>
        <v>MINARDI</v>
      </c>
      <c r="AF88" s="2" t="str">
        <f t="shared" si="45"/>
        <v>Eric</v>
      </c>
      <c r="AG88" s="2">
        <f>SUMIFS(Import!AG$2:AG$237,Import!$F$2:$F$237,$F88,Import!$G$2:$G$237,$G88)</f>
        <v>1</v>
      </c>
      <c r="AH88" s="2">
        <f>SUMIFS(Import!AH$2:AH$237,Import!$F$2:$F$237,$F88,Import!$G$2:$G$237,$G88)</f>
        <v>0.23</v>
      </c>
      <c r="AI88" s="2">
        <f>SUMIFS(Import!AI$2:AI$237,Import!$F$2:$F$237,$F88,Import!$G$2:$G$237,$G88)</f>
        <v>0.56999999999999995</v>
      </c>
      <c r="AJ88" s="2">
        <f>SUMIFS(Import!AJ$2:AJ$237,Import!$F$2:$F$237,$F88,Import!$G$2:$G$237,$G88)</f>
        <v>3</v>
      </c>
      <c r="AK88" s="2" t="str">
        <f t="shared" si="46"/>
        <v>F</v>
      </c>
      <c r="AL88" s="2" t="str">
        <f t="shared" si="46"/>
        <v>SAGE</v>
      </c>
      <c r="AM88" s="2" t="str">
        <f t="shared" si="46"/>
        <v>Maina</v>
      </c>
      <c r="AN88" s="2">
        <f>SUMIFS(Import!AN$2:AN$237,Import!$F$2:$F$237,$F88,Import!$G$2:$G$237,$G88)</f>
        <v>116</v>
      </c>
      <c r="AO88" s="2">
        <f>SUMIFS(Import!AO$2:AO$237,Import!$F$2:$F$237,$F88,Import!$G$2:$G$237,$G88)</f>
        <v>27.23</v>
      </c>
      <c r="AP88" s="2">
        <f>SUMIFS(Import!AP$2:AP$237,Import!$F$2:$F$237,$F88,Import!$G$2:$G$237,$G88)</f>
        <v>66.290000000000006</v>
      </c>
      <c r="AQ88" s="2">
        <f>SUMIFS(Import!AQ$2:AQ$237,Import!$F$2:$F$237,$F88,Import!$G$2:$G$237,$G88)</f>
        <v>4</v>
      </c>
      <c r="AR88" s="2" t="str">
        <f t="shared" si="47"/>
        <v>M</v>
      </c>
      <c r="AS88" s="2" t="str">
        <f t="shared" si="47"/>
        <v>BRUNEAU</v>
      </c>
      <c r="AT88" s="2" t="str">
        <f t="shared" si="47"/>
        <v>Jean-Marie</v>
      </c>
      <c r="AU88" s="2">
        <f>SUMIFS(Import!AU$2:AU$237,Import!$F$2:$F$237,$F88,Import!$G$2:$G$237,$G88)</f>
        <v>0</v>
      </c>
      <c r="AV88" s="2">
        <f>SUMIFS(Import!AV$2:AV$237,Import!$F$2:$F$237,$F88,Import!$G$2:$G$237,$G88)</f>
        <v>0</v>
      </c>
      <c r="AW88" s="2">
        <f>SUMIFS(Import!AW$2:AW$237,Import!$F$2:$F$237,$F88,Import!$G$2:$G$237,$G88)</f>
        <v>0</v>
      </c>
      <c r="AX88" s="2">
        <f>SUMIFS(Import!AX$2:AX$237,Import!$F$2:$F$237,$F88,Import!$G$2:$G$237,$G88)</f>
        <v>5</v>
      </c>
      <c r="AY88" s="2" t="str">
        <f t="shared" si="48"/>
        <v>M</v>
      </c>
      <c r="AZ88" s="2" t="str">
        <f t="shared" si="48"/>
        <v>RAMEL</v>
      </c>
      <c r="BA88" s="2" t="str">
        <f t="shared" si="48"/>
        <v>Michel</v>
      </c>
      <c r="BB88" s="2">
        <f>SUMIFS(Import!BB$2:BB$237,Import!$F$2:$F$237,$F88,Import!$G$2:$G$237,$G88)</f>
        <v>1</v>
      </c>
      <c r="BC88" s="2">
        <f>SUMIFS(Import!BC$2:BC$237,Import!$F$2:$F$237,$F88,Import!$G$2:$G$237,$G88)</f>
        <v>0.23</v>
      </c>
      <c r="BD88" s="2">
        <f>SUMIFS(Import!BD$2:BD$237,Import!$F$2:$F$237,$F88,Import!$G$2:$G$237,$G88)</f>
        <v>0.56999999999999995</v>
      </c>
      <c r="BE88" s="2">
        <f>SUMIFS(Import!BE$2:BE$237,Import!$F$2:$F$237,$F88,Import!$G$2:$G$237,$G88)</f>
        <v>6</v>
      </c>
      <c r="BF88" s="2" t="str">
        <f t="shared" si="49"/>
        <v>M</v>
      </c>
      <c r="BG88" s="2" t="str">
        <f t="shared" si="49"/>
        <v>NENA</v>
      </c>
      <c r="BH88" s="2" t="str">
        <f t="shared" si="49"/>
        <v>Tauhiti</v>
      </c>
      <c r="BI88" s="2">
        <f>SUMIFS(Import!BI$2:BI$237,Import!$F$2:$F$237,$F88,Import!$G$2:$G$237,$G88)</f>
        <v>14</v>
      </c>
      <c r="BJ88" s="2">
        <f>SUMIFS(Import!BJ$2:BJ$237,Import!$F$2:$F$237,$F88,Import!$G$2:$G$237,$G88)</f>
        <v>3.29</v>
      </c>
      <c r="BK88" s="2">
        <f>SUMIFS(Import!BK$2:BK$237,Import!$F$2:$F$237,$F88,Import!$G$2:$G$237,$G88)</f>
        <v>8</v>
      </c>
      <c r="BL88" s="2">
        <f>SUMIFS(Import!BL$2:BL$237,Import!$F$2:$F$237,$F88,Import!$G$2:$G$237,$G88)</f>
        <v>7</v>
      </c>
      <c r="BM88" s="2" t="str">
        <f t="shared" si="50"/>
        <v>M</v>
      </c>
      <c r="BN88" s="2" t="str">
        <f t="shared" si="50"/>
        <v>REGURON</v>
      </c>
      <c r="BO88" s="2" t="str">
        <f t="shared" si="50"/>
        <v>Karl</v>
      </c>
      <c r="BP88" s="2">
        <f>SUMIFS(Import!BP$2:BP$237,Import!$F$2:$F$237,$F88,Import!$G$2:$G$237,$G88)</f>
        <v>1</v>
      </c>
      <c r="BQ88" s="2">
        <f>SUMIFS(Import!BQ$2:BQ$237,Import!$F$2:$F$237,$F88,Import!$G$2:$G$237,$G88)</f>
        <v>0.23</v>
      </c>
      <c r="BR88" s="2">
        <f>SUMIFS(Import!BR$2:BR$237,Import!$F$2:$F$237,$F88,Import!$G$2:$G$237,$G88)</f>
        <v>0.56999999999999995</v>
      </c>
      <c r="BS88" s="2">
        <f>SUMIFS(Import!BS$2:BS$237,Import!$F$2:$F$237,$F88,Import!$G$2:$G$237,$G88)</f>
        <v>8</v>
      </c>
      <c r="BT88" s="2" t="str">
        <f t="shared" si="51"/>
        <v>M</v>
      </c>
      <c r="BU88" s="2" t="str">
        <f t="shared" si="51"/>
        <v>TUHEIAVA</v>
      </c>
      <c r="BV88" s="2" t="str">
        <f t="shared" si="51"/>
        <v>Richard, Ariihau</v>
      </c>
      <c r="BW88" s="2">
        <f>SUMIFS(Import!BW$2:BW$237,Import!$F$2:$F$237,$F88,Import!$G$2:$G$237,$G88)</f>
        <v>3</v>
      </c>
      <c r="BX88" s="2">
        <f>SUMIFS(Import!BX$2:BX$237,Import!$F$2:$F$237,$F88,Import!$G$2:$G$237,$G88)</f>
        <v>0.7</v>
      </c>
      <c r="BY88" s="2">
        <f>SUMIFS(Import!BY$2:BY$237,Import!$F$2:$F$237,$F88,Import!$G$2:$G$237,$G88)</f>
        <v>1.71</v>
      </c>
      <c r="BZ88" s="2">
        <f>SUMIFS(Import!BZ$2:BZ$237,Import!$F$2:$F$237,$F88,Import!$G$2:$G$237,$G88)</f>
        <v>0</v>
      </c>
      <c r="CA88" s="2">
        <f t="shared" si="52"/>
        <v>0</v>
      </c>
      <c r="CB88" s="2">
        <f t="shared" si="52"/>
        <v>0</v>
      </c>
      <c r="CC88" s="2">
        <f t="shared" si="52"/>
        <v>0</v>
      </c>
      <c r="CD88" s="2">
        <f>SUMIFS(Import!CD$2:CD$237,Import!$F$2:$F$237,$F88,Import!$G$2:$G$237,$G88)</f>
        <v>0</v>
      </c>
      <c r="CE88" s="2">
        <f>SUMIFS(Import!CE$2:CE$237,Import!$F$2:$F$237,$F88,Import!$G$2:$G$237,$G88)</f>
        <v>0</v>
      </c>
      <c r="CF88" s="2">
        <f>SUMIFS(Import!CF$2:CF$237,Import!$F$2:$F$237,$F88,Import!$G$2:$G$237,$G88)</f>
        <v>0</v>
      </c>
      <c r="CG88" s="2">
        <f>SUMIFS(Import!CG$2:CG$237,Import!$F$2:$F$237,$F88,Import!$G$2:$G$237,$G88)</f>
        <v>0</v>
      </c>
      <c r="CH88" s="2">
        <f t="shared" si="53"/>
        <v>0</v>
      </c>
      <c r="CI88" s="2">
        <f t="shared" si="53"/>
        <v>0</v>
      </c>
      <c r="CJ88" s="2">
        <f t="shared" si="53"/>
        <v>0</v>
      </c>
      <c r="CK88" s="2">
        <f>SUMIFS(Import!CK$2:CK$237,Import!$F$2:$F$237,$F88,Import!$G$2:$G$237,$G88)</f>
        <v>0</v>
      </c>
      <c r="CL88" s="2">
        <f>SUMIFS(Import!CL$2:CL$237,Import!$F$2:$F$237,$F88,Import!$G$2:$G$237,$G88)</f>
        <v>0</v>
      </c>
      <c r="CM88" s="2">
        <f>SUMIFS(Import!CM$2:CM$237,Import!$F$2:$F$237,$F88,Import!$G$2:$G$237,$G88)</f>
        <v>0</v>
      </c>
      <c r="CN88" s="2">
        <f>SUMIFS(Import!CN$2:CN$237,Import!$F$2:$F$237,$F88,Import!$G$2:$G$237,$G88)</f>
        <v>0</v>
      </c>
      <c r="CO88" s="3">
        <f t="shared" si="54"/>
        <v>0</v>
      </c>
      <c r="CP88" s="3">
        <f t="shared" si="54"/>
        <v>0</v>
      </c>
      <c r="CQ88" s="3">
        <f t="shared" si="54"/>
        <v>0</v>
      </c>
      <c r="CR88" s="2">
        <f>SUMIFS(Import!CR$2:CR$237,Import!$F$2:$F$237,$F88,Import!$G$2:$G$237,$G88)</f>
        <v>0</v>
      </c>
      <c r="CS88" s="2">
        <f>SUMIFS(Import!CS$2:CS$237,Import!$F$2:$F$237,$F88,Import!$G$2:$G$237,$G88)</f>
        <v>0</v>
      </c>
      <c r="CT88" s="2">
        <f>SUMIFS(Import!CT$2:CT$237,Import!$F$2:$F$237,$F88,Import!$G$2:$G$237,$G88)</f>
        <v>0</v>
      </c>
    </row>
    <row r="89" spans="1:98">
      <c r="A89" s="2" t="s">
        <v>38</v>
      </c>
      <c r="B89" s="2" t="s">
        <v>39</v>
      </c>
      <c r="C89" s="2">
        <v>3</v>
      </c>
      <c r="D89" s="2" t="s">
        <v>44</v>
      </c>
      <c r="E89" s="2">
        <v>28</v>
      </c>
      <c r="F89" s="2" t="s">
        <v>60</v>
      </c>
      <c r="G89" s="2">
        <v>1</v>
      </c>
      <c r="H89" s="2">
        <f>IF(SUMIFS(Import!H$2:H$237,Import!$F$2:$F$237,$F89,Import!$G$2:$G$237,$G89)=0,Data_T1!$H89,SUMIFS(Import!H$2:H$237,Import!$F$2:$F$237,$F89,Import!$G$2:$G$237,$G89))</f>
        <v>989</v>
      </c>
      <c r="I89" s="2">
        <f>SUMIFS(Import!I$2:I$237,Import!$F$2:$F$237,$F89,Import!$G$2:$G$237,$G89)</f>
        <v>215</v>
      </c>
      <c r="J89" s="2">
        <f>SUMIFS(Import!J$2:J$237,Import!$F$2:$F$237,$F89,Import!$G$2:$G$237,$G89)</f>
        <v>21.74</v>
      </c>
      <c r="K89" s="2">
        <f>SUMIFS(Import!K$2:K$237,Import!$F$2:$F$237,$F89,Import!$G$2:$G$237,$G89)</f>
        <v>774</v>
      </c>
      <c r="L89" s="2">
        <f>SUMIFS(Import!L$2:L$237,Import!$F$2:$F$237,$F89,Import!$G$2:$G$237,$G89)</f>
        <v>78.260000000000005</v>
      </c>
      <c r="M89" s="2">
        <f>SUMIFS(Import!M$2:M$237,Import!$F$2:$F$237,$F89,Import!$G$2:$G$237,$G89)</f>
        <v>5</v>
      </c>
      <c r="N89" s="2">
        <f>SUMIFS(Import!N$2:N$237,Import!$F$2:$F$237,$F89,Import!$G$2:$G$237,$G89)</f>
        <v>0.51</v>
      </c>
      <c r="O89" s="2">
        <f>SUMIFS(Import!O$2:O$237,Import!$F$2:$F$237,$F89,Import!$G$2:$G$237,$G89)</f>
        <v>0.65</v>
      </c>
      <c r="P89" s="2">
        <f>SUMIFS(Import!P$2:P$237,Import!$F$2:$F$237,$F89,Import!$G$2:$G$237,$G89)</f>
        <v>3</v>
      </c>
      <c r="Q89" s="2">
        <f>SUMIFS(Import!Q$2:Q$237,Import!$F$2:$F$237,$F89,Import!$G$2:$G$237,$G89)</f>
        <v>0.3</v>
      </c>
      <c r="R89" s="2">
        <f>SUMIFS(Import!R$2:R$237,Import!$F$2:$F$237,$F89,Import!$G$2:$G$237,$G89)</f>
        <v>0.39</v>
      </c>
      <c r="S89" s="2">
        <f>SUMIFS(Import!S$2:S$237,Import!$F$2:$F$237,$F89,Import!$G$2:$G$237,$G89)</f>
        <v>766</v>
      </c>
      <c r="T89" s="2">
        <f>SUMIFS(Import!T$2:T$237,Import!$F$2:$F$237,$F89,Import!$G$2:$G$237,$G89)</f>
        <v>77.45</v>
      </c>
      <c r="U89" s="2">
        <f>SUMIFS(Import!U$2:U$237,Import!$F$2:$F$237,$F89,Import!$G$2:$G$237,$G89)</f>
        <v>98.97</v>
      </c>
      <c r="V89" s="2">
        <f>SUMIFS(Import!V$2:V$237,Import!$F$2:$F$237,$F89,Import!$G$2:$G$237,$G89)</f>
        <v>1</v>
      </c>
      <c r="W89" s="2" t="str">
        <f t="shared" si="44"/>
        <v>M</v>
      </c>
      <c r="X89" s="2" t="str">
        <f t="shared" si="44"/>
        <v>HOWELL</v>
      </c>
      <c r="Y89" s="2" t="str">
        <f t="shared" si="44"/>
        <v>Patrick</v>
      </c>
      <c r="Z89" s="2">
        <f>SUMIFS(Import!Z$2:Z$237,Import!$F$2:$F$237,$F89,Import!$G$2:$G$237,$G89)</f>
        <v>289</v>
      </c>
      <c r="AA89" s="2">
        <f>SUMIFS(Import!AA$2:AA$237,Import!$F$2:$F$237,$F89,Import!$G$2:$G$237,$G89)</f>
        <v>29.22</v>
      </c>
      <c r="AB89" s="2">
        <f>SUMIFS(Import!AB$2:AB$237,Import!$F$2:$F$237,$F89,Import!$G$2:$G$237,$G89)</f>
        <v>37.729999999999997</v>
      </c>
      <c r="AC89" s="2">
        <f>SUMIFS(Import!AC$2:AC$237,Import!$F$2:$F$237,$F89,Import!$G$2:$G$237,$G89)</f>
        <v>2</v>
      </c>
      <c r="AD89" s="2" t="str">
        <f t="shared" si="45"/>
        <v>F</v>
      </c>
      <c r="AE89" s="2" t="str">
        <f t="shared" si="45"/>
        <v>MARA</v>
      </c>
      <c r="AF89" s="2" t="str">
        <f t="shared" si="45"/>
        <v>Astride</v>
      </c>
      <c r="AG89" s="2">
        <f>SUMIFS(Import!AG$2:AG$237,Import!$F$2:$F$237,$F89,Import!$G$2:$G$237,$G89)</f>
        <v>5</v>
      </c>
      <c r="AH89" s="2">
        <f>SUMIFS(Import!AH$2:AH$237,Import!$F$2:$F$237,$F89,Import!$G$2:$G$237,$G89)</f>
        <v>0.51</v>
      </c>
      <c r="AI89" s="2">
        <f>SUMIFS(Import!AI$2:AI$237,Import!$F$2:$F$237,$F89,Import!$G$2:$G$237,$G89)</f>
        <v>0.65</v>
      </c>
      <c r="AJ89" s="2">
        <f>SUMIFS(Import!AJ$2:AJ$237,Import!$F$2:$F$237,$F89,Import!$G$2:$G$237,$G89)</f>
        <v>3</v>
      </c>
      <c r="AK89" s="2" t="str">
        <f t="shared" si="46"/>
        <v>M</v>
      </c>
      <c r="AL89" s="2" t="str">
        <f t="shared" si="46"/>
        <v>LANTEIRES</v>
      </c>
      <c r="AM89" s="2" t="str">
        <f t="shared" si="46"/>
        <v>Teiva</v>
      </c>
      <c r="AN89" s="2">
        <f>SUMIFS(Import!AN$2:AN$237,Import!$F$2:$F$237,$F89,Import!$G$2:$G$237,$G89)</f>
        <v>0</v>
      </c>
      <c r="AO89" s="2">
        <f>SUMIFS(Import!AO$2:AO$237,Import!$F$2:$F$237,$F89,Import!$G$2:$G$237,$G89)</f>
        <v>0</v>
      </c>
      <c r="AP89" s="2">
        <f>SUMIFS(Import!AP$2:AP$237,Import!$F$2:$F$237,$F89,Import!$G$2:$G$237,$G89)</f>
        <v>0</v>
      </c>
      <c r="AQ89" s="2">
        <f>SUMIFS(Import!AQ$2:AQ$237,Import!$F$2:$F$237,$F89,Import!$G$2:$G$237,$G89)</f>
        <v>4</v>
      </c>
      <c r="AR89" s="2" t="str">
        <f t="shared" si="47"/>
        <v>F</v>
      </c>
      <c r="AS89" s="2" t="str">
        <f t="shared" si="47"/>
        <v>ATGER</v>
      </c>
      <c r="AT89" s="2" t="str">
        <f t="shared" si="47"/>
        <v>Corinne</v>
      </c>
      <c r="AU89" s="2">
        <f>SUMIFS(Import!AU$2:AU$237,Import!$F$2:$F$237,$F89,Import!$G$2:$G$237,$G89)</f>
        <v>9</v>
      </c>
      <c r="AV89" s="2">
        <f>SUMIFS(Import!AV$2:AV$237,Import!$F$2:$F$237,$F89,Import!$G$2:$G$237,$G89)</f>
        <v>0.91</v>
      </c>
      <c r="AW89" s="2">
        <f>SUMIFS(Import!AW$2:AW$237,Import!$F$2:$F$237,$F89,Import!$G$2:$G$237,$G89)</f>
        <v>1.17</v>
      </c>
      <c r="AX89" s="2">
        <f>SUMIFS(Import!AX$2:AX$237,Import!$F$2:$F$237,$F89,Import!$G$2:$G$237,$G89)</f>
        <v>5</v>
      </c>
      <c r="AY89" s="2" t="str">
        <f t="shared" si="48"/>
        <v>M</v>
      </c>
      <c r="AZ89" s="2" t="str">
        <f t="shared" si="48"/>
        <v>BROTHERSON</v>
      </c>
      <c r="BA89" s="2" t="str">
        <f t="shared" si="48"/>
        <v>Moetai, Charles</v>
      </c>
      <c r="BB89" s="2">
        <f>SUMIFS(Import!BB$2:BB$237,Import!$F$2:$F$237,$F89,Import!$G$2:$G$237,$G89)</f>
        <v>132</v>
      </c>
      <c r="BC89" s="2">
        <f>SUMIFS(Import!BC$2:BC$237,Import!$F$2:$F$237,$F89,Import!$G$2:$G$237,$G89)</f>
        <v>13.35</v>
      </c>
      <c r="BD89" s="2">
        <f>SUMIFS(Import!BD$2:BD$237,Import!$F$2:$F$237,$F89,Import!$G$2:$G$237,$G89)</f>
        <v>17.23</v>
      </c>
      <c r="BE89" s="2">
        <f>SUMIFS(Import!BE$2:BE$237,Import!$F$2:$F$237,$F89,Import!$G$2:$G$237,$G89)</f>
        <v>6</v>
      </c>
      <c r="BF89" s="2" t="str">
        <f t="shared" si="49"/>
        <v>M</v>
      </c>
      <c r="BG89" s="2" t="str">
        <f t="shared" si="49"/>
        <v>DUBOIS</v>
      </c>
      <c r="BH89" s="2" t="str">
        <f t="shared" si="49"/>
        <v>Vincent</v>
      </c>
      <c r="BI89" s="2">
        <f>SUMIFS(Import!BI$2:BI$237,Import!$F$2:$F$237,$F89,Import!$G$2:$G$237,$G89)</f>
        <v>319</v>
      </c>
      <c r="BJ89" s="2">
        <f>SUMIFS(Import!BJ$2:BJ$237,Import!$F$2:$F$237,$F89,Import!$G$2:$G$237,$G89)</f>
        <v>32.25</v>
      </c>
      <c r="BK89" s="2">
        <f>SUMIFS(Import!BK$2:BK$237,Import!$F$2:$F$237,$F89,Import!$G$2:$G$237,$G89)</f>
        <v>41.64</v>
      </c>
      <c r="BL89" s="2">
        <f>SUMIFS(Import!BL$2:BL$237,Import!$F$2:$F$237,$F89,Import!$G$2:$G$237,$G89)</f>
        <v>7</v>
      </c>
      <c r="BM89" s="2" t="str">
        <f t="shared" si="50"/>
        <v>M</v>
      </c>
      <c r="BN89" s="2" t="str">
        <f t="shared" si="50"/>
        <v>ROI</v>
      </c>
      <c r="BO89" s="2" t="str">
        <f t="shared" si="50"/>
        <v>Albert</v>
      </c>
      <c r="BP89" s="2">
        <f>SUMIFS(Import!BP$2:BP$237,Import!$F$2:$F$237,$F89,Import!$G$2:$G$237,$G89)</f>
        <v>12</v>
      </c>
      <c r="BQ89" s="2">
        <f>SUMIFS(Import!BQ$2:BQ$237,Import!$F$2:$F$237,$F89,Import!$G$2:$G$237,$G89)</f>
        <v>1.21</v>
      </c>
      <c r="BR89" s="2">
        <f>SUMIFS(Import!BR$2:BR$237,Import!$F$2:$F$237,$F89,Import!$G$2:$G$237,$G89)</f>
        <v>1.57</v>
      </c>
      <c r="BS89" s="2">
        <f>SUMIFS(Import!BS$2:BS$237,Import!$F$2:$F$237,$F89,Import!$G$2:$G$237,$G89)</f>
        <v>8</v>
      </c>
      <c r="BT89" s="2" t="str">
        <f t="shared" si="51"/>
        <v>F</v>
      </c>
      <c r="BU89" s="2" t="str">
        <f t="shared" si="51"/>
        <v>TIXIER</v>
      </c>
      <c r="BV89" s="2" t="str">
        <f t="shared" si="51"/>
        <v>Dominique</v>
      </c>
      <c r="BW89" s="2">
        <f>SUMIFS(Import!BW$2:BW$237,Import!$F$2:$F$237,$F89,Import!$G$2:$G$237,$G89)</f>
        <v>0</v>
      </c>
      <c r="BX89" s="2">
        <f>SUMIFS(Import!BX$2:BX$237,Import!$F$2:$F$237,$F89,Import!$G$2:$G$237,$G89)</f>
        <v>0</v>
      </c>
      <c r="BY89" s="2">
        <f>SUMIFS(Import!BY$2:BY$237,Import!$F$2:$F$237,$F89,Import!$G$2:$G$237,$G89)</f>
        <v>0</v>
      </c>
      <c r="BZ89" s="2">
        <f>SUMIFS(Import!BZ$2:BZ$237,Import!$F$2:$F$237,$F89,Import!$G$2:$G$237,$G89)</f>
        <v>0</v>
      </c>
      <c r="CA89" s="2">
        <f t="shared" si="52"/>
        <v>0</v>
      </c>
      <c r="CB89" s="2">
        <f t="shared" si="52"/>
        <v>0</v>
      </c>
      <c r="CC89" s="2">
        <f t="shared" si="52"/>
        <v>0</v>
      </c>
      <c r="CD89" s="2">
        <f>SUMIFS(Import!CD$2:CD$237,Import!$F$2:$F$237,$F89,Import!$G$2:$G$237,$G89)</f>
        <v>0</v>
      </c>
      <c r="CE89" s="2">
        <f>SUMIFS(Import!CE$2:CE$237,Import!$F$2:$F$237,$F89,Import!$G$2:$G$237,$G89)</f>
        <v>0</v>
      </c>
      <c r="CF89" s="2">
        <f>SUMIFS(Import!CF$2:CF$237,Import!$F$2:$F$237,$F89,Import!$G$2:$G$237,$G89)</f>
        <v>0</v>
      </c>
      <c r="CG89" s="2">
        <f>SUMIFS(Import!CG$2:CG$237,Import!$F$2:$F$237,$F89,Import!$G$2:$G$237,$G89)</f>
        <v>0</v>
      </c>
      <c r="CH89" s="2">
        <f t="shared" si="53"/>
        <v>0</v>
      </c>
      <c r="CI89" s="2">
        <f t="shared" si="53"/>
        <v>0</v>
      </c>
      <c r="CJ89" s="2">
        <f t="shared" si="53"/>
        <v>0</v>
      </c>
      <c r="CK89" s="2">
        <f>SUMIFS(Import!CK$2:CK$237,Import!$F$2:$F$237,$F89,Import!$G$2:$G$237,$G89)</f>
        <v>0</v>
      </c>
      <c r="CL89" s="2">
        <f>SUMIFS(Import!CL$2:CL$237,Import!$F$2:$F$237,$F89,Import!$G$2:$G$237,$G89)</f>
        <v>0</v>
      </c>
      <c r="CM89" s="2">
        <f>SUMIFS(Import!CM$2:CM$237,Import!$F$2:$F$237,$F89,Import!$G$2:$G$237,$G89)</f>
        <v>0</v>
      </c>
      <c r="CN89" s="2">
        <f>SUMIFS(Import!CN$2:CN$237,Import!$F$2:$F$237,$F89,Import!$G$2:$G$237,$G89)</f>
        <v>0</v>
      </c>
      <c r="CO89" s="3">
        <f t="shared" si="54"/>
        <v>0</v>
      </c>
      <c r="CP89" s="3">
        <f t="shared" si="54"/>
        <v>0</v>
      </c>
      <c r="CQ89" s="3">
        <f t="shared" si="54"/>
        <v>0</v>
      </c>
      <c r="CR89" s="2">
        <f>SUMIFS(Import!CR$2:CR$237,Import!$F$2:$F$237,$F89,Import!$G$2:$G$237,$G89)</f>
        <v>0</v>
      </c>
      <c r="CS89" s="2">
        <f>SUMIFS(Import!CS$2:CS$237,Import!$F$2:$F$237,$F89,Import!$G$2:$G$237,$G89)</f>
        <v>0</v>
      </c>
      <c r="CT89" s="2">
        <f>SUMIFS(Import!CT$2:CT$237,Import!$F$2:$F$237,$F89,Import!$G$2:$G$237,$G89)</f>
        <v>0</v>
      </c>
    </row>
    <row r="90" spans="1:98">
      <c r="A90" s="2" t="s">
        <v>38</v>
      </c>
      <c r="B90" s="2" t="s">
        <v>39</v>
      </c>
      <c r="C90" s="2">
        <v>1</v>
      </c>
      <c r="D90" s="2" t="s">
        <v>40</v>
      </c>
      <c r="E90" s="2">
        <v>29</v>
      </c>
      <c r="F90" s="2" t="s">
        <v>61</v>
      </c>
      <c r="G90" s="2">
        <v>1</v>
      </c>
      <c r="H90" s="2">
        <f>IF(SUMIFS(Import!H$2:H$237,Import!$F$2:$F$237,$F90,Import!$G$2:$G$237,$G90)=0,Data_T1!$H90,SUMIFS(Import!H$2:H$237,Import!$F$2:$F$237,$F90,Import!$G$2:$G$237,$G90))</f>
        <v>1205</v>
      </c>
      <c r="I90" s="2">
        <f>SUMIFS(Import!I$2:I$237,Import!$F$2:$F$237,$F90,Import!$G$2:$G$237,$G90)</f>
        <v>736</v>
      </c>
      <c r="J90" s="2">
        <f>SUMIFS(Import!J$2:J$237,Import!$F$2:$F$237,$F90,Import!$G$2:$G$237,$G90)</f>
        <v>61.08</v>
      </c>
      <c r="K90" s="2">
        <f>SUMIFS(Import!K$2:K$237,Import!$F$2:$F$237,$F90,Import!$G$2:$G$237,$G90)</f>
        <v>469</v>
      </c>
      <c r="L90" s="2">
        <f>SUMIFS(Import!L$2:L$237,Import!$F$2:$F$237,$F90,Import!$G$2:$G$237,$G90)</f>
        <v>38.92</v>
      </c>
      <c r="M90" s="2">
        <f>SUMIFS(Import!M$2:M$237,Import!$F$2:$F$237,$F90,Import!$G$2:$G$237,$G90)</f>
        <v>1</v>
      </c>
      <c r="N90" s="2">
        <f>SUMIFS(Import!N$2:N$237,Import!$F$2:$F$237,$F90,Import!$G$2:$G$237,$G90)</f>
        <v>0.08</v>
      </c>
      <c r="O90" s="2">
        <f>SUMIFS(Import!O$2:O$237,Import!$F$2:$F$237,$F90,Import!$G$2:$G$237,$G90)</f>
        <v>0.21</v>
      </c>
      <c r="P90" s="2">
        <f>SUMIFS(Import!P$2:P$237,Import!$F$2:$F$237,$F90,Import!$G$2:$G$237,$G90)</f>
        <v>2</v>
      </c>
      <c r="Q90" s="2">
        <f>SUMIFS(Import!Q$2:Q$237,Import!$F$2:$F$237,$F90,Import!$G$2:$G$237,$G90)</f>
        <v>0.17</v>
      </c>
      <c r="R90" s="2">
        <f>SUMIFS(Import!R$2:R$237,Import!$F$2:$F$237,$F90,Import!$G$2:$G$237,$G90)</f>
        <v>0.43</v>
      </c>
      <c r="S90" s="2">
        <f>SUMIFS(Import!S$2:S$237,Import!$F$2:$F$237,$F90,Import!$G$2:$G$237,$G90)</f>
        <v>466</v>
      </c>
      <c r="T90" s="2">
        <f>SUMIFS(Import!T$2:T$237,Import!$F$2:$F$237,$F90,Import!$G$2:$G$237,$G90)</f>
        <v>38.67</v>
      </c>
      <c r="U90" s="2">
        <f>SUMIFS(Import!U$2:U$237,Import!$F$2:$F$237,$F90,Import!$G$2:$G$237,$G90)</f>
        <v>99.36</v>
      </c>
      <c r="V90" s="2">
        <f>SUMIFS(Import!V$2:V$237,Import!$F$2:$F$237,$F90,Import!$G$2:$G$237,$G90)</f>
        <v>1</v>
      </c>
      <c r="W90" s="2" t="str">
        <f t="shared" si="44"/>
        <v>M</v>
      </c>
      <c r="X90" s="2" t="str">
        <f t="shared" si="44"/>
        <v>GREIG</v>
      </c>
      <c r="Y90" s="2" t="str">
        <f t="shared" si="44"/>
        <v>Moana</v>
      </c>
      <c r="Z90" s="2">
        <f>SUMIFS(Import!Z$2:Z$237,Import!$F$2:$F$237,$F90,Import!$G$2:$G$237,$G90)</f>
        <v>104</v>
      </c>
      <c r="AA90" s="2">
        <f>SUMIFS(Import!AA$2:AA$237,Import!$F$2:$F$237,$F90,Import!$G$2:$G$237,$G90)</f>
        <v>8.6300000000000008</v>
      </c>
      <c r="AB90" s="2">
        <f>SUMIFS(Import!AB$2:AB$237,Import!$F$2:$F$237,$F90,Import!$G$2:$G$237,$G90)</f>
        <v>22.32</v>
      </c>
      <c r="AC90" s="2">
        <f>SUMIFS(Import!AC$2:AC$237,Import!$F$2:$F$237,$F90,Import!$G$2:$G$237,$G90)</f>
        <v>2</v>
      </c>
      <c r="AD90" s="2" t="str">
        <f t="shared" si="45"/>
        <v>M</v>
      </c>
      <c r="AE90" s="2" t="str">
        <f t="shared" si="45"/>
        <v>MINARDI</v>
      </c>
      <c r="AF90" s="2" t="str">
        <f t="shared" si="45"/>
        <v>Eric</v>
      </c>
      <c r="AG90" s="2">
        <f>SUMIFS(Import!AG$2:AG$237,Import!$F$2:$F$237,$F90,Import!$G$2:$G$237,$G90)</f>
        <v>2</v>
      </c>
      <c r="AH90" s="2">
        <f>SUMIFS(Import!AH$2:AH$237,Import!$F$2:$F$237,$F90,Import!$G$2:$G$237,$G90)</f>
        <v>0.17</v>
      </c>
      <c r="AI90" s="2">
        <f>SUMIFS(Import!AI$2:AI$237,Import!$F$2:$F$237,$F90,Import!$G$2:$G$237,$G90)</f>
        <v>0.43</v>
      </c>
      <c r="AJ90" s="2">
        <f>SUMIFS(Import!AJ$2:AJ$237,Import!$F$2:$F$237,$F90,Import!$G$2:$G$237,$G90)</f>
        <v>3</v>
      </c>
      <c r="AK90" s="2" t="str">
        <f t="shared" si="46"/>
        <v>F</v>
      </c>
      <c r="AL90" s="2" t="str">
        <f t="shared" si="46"/>
        <v>SAGE</v>
      </c>
      <c r="AM90" s="2" t="str">
        <f t="shared" si="46"/>
        <v>Maina</v>
      </c>
      <c r="AN90" s="2">
        <f>SUMIFS(Import!AN$2:AN$237,Import!$F$2:$F$237,$F90,Import!$G$2:$G$237,$G90)</f>
        <v>156</v>
      </c>
      <c r="AO90" s="2">
        <f>SUMIFS(Import!AO$2:AO$237,Import!$F$2:$F$237,$F90,Import!$G$2:$G$237,$G90)</f>
        <v>12.95</v>
      </c>
      <c r="AP90" s="2">
        <f>SUMIFS(Import!AP$2:AP$237,Import!$F$2:$F$237,$F90,Import!$G$2:$G$237,$G90)</f>
        <v>33.479999999999997</v>
      </c>
      <c r="AQ90" s="2">
        <f>SUMIFS(Import!AQ$2:AQ$237,Import!$F$2:$F$237,$F90,Import!$G$2:$G$237,$G90)</f>
        <v>4</v>
      </c>
      <c r="AR90" s="2" t="str">
        <f t="shared" si="47"/>
        <v>M</v>
      </c>
      <c r="AS90" s="2" t="str">
        <f t="shared" si="47"/>
        <v>BRUNEAU</v>
      </c>
      <c r="AT90" s="2" t="str">
        <f t="shared" si="47"/>
        <v>Jean-Marie</v>
      </c>
      <c r="AU90" s="2">
        <f>SUMIFS(Import!AU$2:AU$237,Import!$F$2:$F$237,$F90,Import!$G$2:$G$237,$G90)</f>
        <v>8</v>
      </c>
      <c r="AV90" s="2">
        <f>SUMIFS(Import!AV$2:AV$237,Import!$F$2:$F$237,$F90,Import!$G$2:$G$237,$G90)</f>
        <v>0.66</v>
      </c>
      <c r="AW90" s="2">
        <f>SUMIFS(Import!AW$2:AW$237,Import!$F$2:$F$237,$F90,Import!$G$2:$G$237,$G90)</f>
        <v>1.72</v>
      </c>
      <c r="AX90" s="2">
        <f>SUMIFS(Import!AX$2:AX$237,Import!$F$2:$F$237,$F90,Import!$G$2:$G$237,$G90)</f>
        <v>5</v>
      </c>
      <c r="AY90" s="2" t="str">
        <f t="shared" si="48"/>
        <v>M</v>
      </c>
      <c r="AZ90" s="2" t="str">
        <f t="shared" si="48"/>
        <v>RAMEL</v>
      </c>
      <c r="BA90" s="2" t="str">
        <f t="shared" si="48"/>
        <v>Michel</v>
      </c>
      <c r="BB90" s="2">
        <f>SUMIFS(Import!BB$2:BB$237,Import!$F$2:$F$237,$F90,Import!$G$2:$G$237,$G90)</f>
        <v>3</v>
      </c>
      <c r="BC90" s="2">
        <f>SUMIFS(Import!BC$2:BC$237,Import!$F$2:$F$237,$F90,Import!$G$2:$G$237,$G90)</f>
        <v>0.25</v>
      </c>
      <c r="BD90" s="2">
        <f>SUMIFS(Import!BD$2:BD$237,Import!$F$2:$F$237,$F90,Import!$G$2:$G$237,$G90)</f>
        <v>0.64</v>
      </c>
      <c r="BE90" s="2">
        <f>SUMIFS(Import!BE$2:BE$237,Import!$F$2:$F$237,$F90,Import!$G$2:$G$237,$G90)</f>
        <v>6</v>
      </c>
      <c r="BF90" s="2" t="str">
        <f t="shared" si="49"/>
        <v>M</v>
      </c>
      <c r="BG90" s="2" t="str">
        <f t="shared" si="49"/>
        <v>NENA</v>
      </c>
      <c r="BH90" s="2" t="str">
        <f t="shared" si="49"/>
        <v>Tauhiti</v>
      </c>
      <c r="BI90" s="2">
        <f>SUMIFS(Import!BI$2:BI$237,Import!$F$2:$F$237,$F90,Import!$G$2:$G$237,$G90)</f>
        <v>36</v>
      </c>
      <c r="BJ90" s="2">
        <f>SUMIFS(Import!BJ$2:BJ$237,Import!$F$2:$F$237,$F90,Import!$G$2:$G$237,$G90)</f>
        <v>2.99</v>
      </c>
      <c r="BK90" s="2">
        <f>SUMIFS(Import!BK$2:BK$237,Import!$F$2:$F$237,$F90,Import!$G$2:$G$237,$G90)</f>
        <v>7.73</v>
      </c>
      <c r="BL90" s="2">
        <f>SUMIFS(Import!BL$2:BL$237,Import!$F$2:$F$237,$F90,Import!$G$2:$G$237,$G90)</f>
        <v>7</v>
      </c>
      <c r="BM90" s="2" t="str">
        <f t="shared" si="50"/>
        <v>M</v>
      </c>
      <c r="BN90" s="2" t="str">
        <f t="shared" si="50"/>
        <v>REGURON</v>
      </c>
      <c r="BO90" s="2" t="str">
        <f t="shared" si="50"/>
        <v>Karl</v>
      </c>
      <c r="BP90" s="2">
        <f>SUMIFS(Import!BP$2:BP$237,Import!$F$2:$F$237,$F90,Import!$G$2:$G$237,$G90)</f>
        <v>6</v>
      </c>
      <c r="BQ90" s="2">
        <f>SUMIFS(Import!BQ$2:BQ$237,Import!$F$2:$F$237,$F90,Import!$G$2:$G$237,$G90)</f>
        <v>0.5</v>
      </c>
      <c r="BR90" s="2">
        <f>SUMIFS(Import!BR$2:BR$237,Import!$F$2:$F$237,$F90,Import!$G$2:$G$237,$G90)</f>
        <v>1.29</v>
      </c>
      <c r="BS90" s="2">
        <f>SUMIFS(Import!BS$2:BS$237,Import!$F$2:$F$237,$F90,Import!$G$2:$G$237,$G90)</f>
        <v>8</v>
      </c>
      <c r="BT90" s="2" t="str">
        <f t="shared" si="51"/>
        <v>M</v>
      </c>
      <c r="BU90" s="2" t="str">
        <f t="shared" si="51"/>
        <v>TUHEIAVA</v>
      </c>
      <c r="BV90" s="2" t="str">
        <f t="shared" si="51"/>
        <v>Richard, Ariihau</v>
      </c>
      <c r="BW90" s="2">
        <f>SUMIFS(Import!BW$2:BW$237,Import!$F$2:$F$237,$F90,Import!$G$2:$G$237,$G90)</f>
        <v>151</v>
      </c>
      <c r="BX90" s="2">
        <f>SUMIFS(Import!BX$2:BX$237,Import!$F$2:$F$237,$F90,Import!$G$2:$G$237,$G90)</f>
        <v>12.53</v>
      </c>
      <c r="BY90" s="2">
        <f>SUMIFS(Import!BY$2:BY$237,Import!$F$2:$F$237,$F90,Import!$G$2:$G$237,$G90)</f>
        <v>32.4</v>
      </c>
      <c r="BZ90" s="2">
        <f>SUMIFS(Import!BZ$2:BZ$237,Import!$F$2:$F$237,$F90,Import!$G$2:$G$237,$G90)</f>
        <v>0</v>
      </c>
      <c r="CA90" s="2">
        <f t="shared" si="52"/>
        <v>0</v>
      </c>
      <c r="CB90" s="2">
        <f t="shared" si="52"/>
        <v>0</v>
      </c>
      <c r="CC90" s="2">
        <f t="shared" si="52"/>
        <v>0</v>
      </c>
      <c r="CD90" s="2">
        <f>SUMIFS(Import!CD$2:CD$237,Import!$F$2:$F$237,$F90,Import!$G$2:$G$237,$G90)</f>
        <v>0</v>
      </c>
      <c r="CE90" s="2">
        <f>SUMIFS(Import!CE$2:CE$237,Import!$F$2:$F$237,$F90,Import!$G$2:$G$237,$G90)</f>
        <v>0</v>
      </c>
      <c r="CF90" s="2">
        <f>SUMIFS(Import!CF$2:CF$237,Import!$F$2:$F$237,$F90,Import!$G$2:$G$237,$G90)</f>
        <v>0</v>
      </c>
      <c r="CG90" s="2">
        <f>SUMIFS(Import!CG$2:CG$237,Import!$F$2:$F$237,$F90,Import!$G$2:$G$237,$G90)</f>
        <v>0</v>
      </c>
      <c r="CH90" s="2">
        <f t="shared" si="53"/>
        <v>0</v>
      </c>
      <c r="CI90" s="2">
        <f t="shared" si="53"/>
        <v>0</v>
      </c>
      <c r="CJ90" s="2">
        <f t="shared" si="53"/>
        <v>0</v>
      </c>
      <c r="CK90" s="2">
        <f>SUMIFS(Import!CK$2:CK$237,Import!$F$2:$F$237,$F90,Import!$G$2:$G$237,$G90)</f>
        <v>0</v>
      </c>
      <c r="CL90" s="2">
        <f>SUMIFS(Import!CL$2:CL$237,Import!$F$2:$F$237,$F90,Import!$G$2:$G$237,$G90)</f>
        <v>0</v>
      </c>
      <c r="CM90" s="2">
        <f>SUMIFS(Import!CM$2:CM$237,Import!$F$2:$F$237,$F90,Import!$G$2:$G$237,$G90)</f>
        <v>0</v>
      </c>
      <c r="CN90" s="2">
        <f>SUMIFS(Import!CN$2:CN$237,Import!$F$2:$F$237,$F90,Import!$G$2:$G$237,$G90)</f>
        <v>0</v>
      </c>
      <c r="CO90" s="3">
        <f t="shared" si="54"/>
        <v>0</v>
      </c>
      <c r="CP90" s="3">
        <f t="shared" si="54"/>
        <v>0</v>
      </c>
      <c r="CQ90" s="3">
        <f t="shared" si="54"/>
        <v>0</v>
      </c>
      <c r="CR90" s="2">
        <f>SUMIFS(Import!CR$2:CR$237,Import!$F$2:$F$237,$F90,Import!$G$2:$G$237,$G90)</f>
        <v>0</v>
      </c>
      <c r="CS90" s="2">
        <f>SUMIFS(Import!CS$2:CS$237,Import!$F$2:$F$237,$F90,Import!$G$2:$G$237,$G90)</f>
        <v>0</v>
      </c>
      <c r="CT90" s="2">
        <f>SUMIFS(Import!CT$2:CT$237,Import!$F$2:$F$237,$F90,Import!$G$2:$G$237,$G90)</f>
        <v>0</v>
      </c>
    </row>
    <row r="91" spans="1:98">
      <c r="A91" s="2" t="s">
        <v>38</v>
      </c>
      <c r="B91" s="2" t="s">
        <v>39</v>
      </c>
      <c r="C91" s="2">
        <v>1</v>
      </c>
      <c r="D91" s="2" t="s">
        <v>40</v>
      </c>
      <c r="E91" s="2">
        <v>29</v>
      </c>
      <c r="F91" s="2" t="s">
        <v>61</v>
      </c>
      <c r="G91" s="2">
        <v>2</v>
      </c>
      <c r="H91" s="2">
        <f>IF(SUMIFS(Import!H$2:H$237,Import!$F$2:$F$237,$F91,Import!$G$2:$G$237,$G91)=0,Data_T1!$H91,SUMIFS(Import!H$2:H$237,Import!$F$2:$F$237,$F91,Import!$G$2:$G$237,$G91))</f>
        <v>1561</v>
      </c>
      <c r="I91" s="2">
        <f>SUMIFS(Import!I$2:I$237,Import!$F$2:$F$237,$F91,Import!$G$2:$G$237,$G91)</f>
        <v>854</v>
      </c>
      <c r="J91" s="2">
        <f>SUMIFS(Import!J$2:J$237,Import!$F$2:$F$237,$F91,Import!$G$2:$G$237,$G91)</f>
        <v>54.71</v>
      </c>
      <c r="K91" s="2">
        <f>SUMIFS(Import!K$2:K$237,Import!$F$2:$F$237,$F91,Import!$G$2:$G$237,$G91)</f>
        <v>707</v>
      </c>
      <c r="L91" s="2">
        <f>SUMIFS(Import!L$2:L$237,Import!$F$2:$F$237,$F91,Import!$G$2:$G$237,$G91)</f>
        <v>45.29</v>
      </c>
      <c r="M91" s="2">
        <f>SUMIFS(Import!M$2:M$237,Import!$F$2:$F$237,$F91,Import!$G$2:$G$237,$G91)</f>
        <v>4</v>
      </c>
      <c r="N91" s="2">
        <f>SUMIFS(Import!N$2:N$237,Import!$F$2:$F$237,$F91,Import!$G$2:$G$237,$G91)</f>
        <v>0.26</v>
      </c>
      <c r="O91" s="2">
        <f>SUMIFS(Import!O$2:O$237,Import!$F$2:$F$237,$F91,Import!$G$2:$G$237,$G91)</f>
        <v>0.56999999999999995</v>
      </c>
      <c r="P91" s="2">
        <f>SUMIFS(Import!P$2:P$237,Import!$F$2:$F$237,$F91,Import!$G$2:$G$237,$G91)</f>
        <v>6</v>
      </c>
      <c r="Q91" s="2">
        <f>SUMIFS(Import!Q$2:Q$237,Import!$F$2:$F$237,$F91,Import!$G$2:$G$237,$G91)</f>
        <v>0.38</v>
      </c>
      <c r="R91" s="2">
        <f>SUMIFS(Import!R$2:R$237,Import!$F$2:$F$237,$F91,Import!$G$2:$G$237,$G91)</f>
        <v>0.85</v>
      </c>
      <c r="S91" s="2">
        <f>SUMIFS(Import!S$2:S$237,Import!$F$2:$F$237,$F91,Import!$G$2:$G$237,$G91)</f>
        <v>697</v>
      </c>
      <c r="T91" s="2">
        <f>SUMIFS(Import!T$2:T$237,Import!$F$2:$F$237,$F91,Import!$G$2:$G$237,$G91)</f>
        <v>44.65</v>
      </c>
      <c r="U91" s="2">
        <f>SUMIFS(Import!U$2:U$237,Import!$F$2:$F$237,$F91,Import!$G$2:$G$237,$G91)</f>
        <v>98.59</v>
      </c>
      <c r="V91" s="2">
        <f>SUMIFS(Import!V$2:V$237,Import!$F$2:$F$237,$F91,Import!$G$2:$G$237,$G91)</f>
        <v>1</v>
      </c>
      <c r="W91" s="2" t="str">
        <f t="shared" si="44"/>
        <v>M</v>
      </c>
      <c r="X91" s="2" t="str">
        <f t="shared" si="44"/>
        <v>GREIG</v>
      </c>
      <c r="Y91" s="2" t="str">
        <f t="shared" si="44"/>
        <v>Moana</v>
      </c>
      <c r="Z91" s="2">
        <f>SUMIFS(Import!Z$2:Z$237,Import!$F$2:$F$237,$F91,Import!$G$2:$G$237,$G91)</f>
        <v>183</v>
      </c>
      <c r="AA91" s="2">
        <f>SUMIFS(Import!AA$2:AA$237,Import!$F$2:$F$237,$F91,Import!$G$2:$G$237,$G91)</f>
        <v>11.72</v>
      </c>
      <c r="AB91" s="2">
        <f>SUMIFS(Import!AB$2:AB$237,Import!$F$2:$F$237,$F91,Import!$G$2:$G$237,$G91)</f>
        <v>26.26</v>
      </c>
      <c r="AC91" s="2">
        <f>SUMIFS(Import!AC$2:AC$237,Import!$F$2:$F$237,$F91,Import!$G$2:$G$237,$G91)</f>
        <v>2</v>
      </c>
      <c r="AD91" s="2" t="str">
        <f t="shared" si="45"/>
        <v>M</v>
      </c>
      <c r="AE91" s="2" t="str">
        <f t="shared" si="45"/>
        <v>MINARDI</v>
      </c>
      <c r="AF91" s="2" t="str">
        <f t="shared" si="45"/>
        <v>Eric</v>
      </c>
      <c r="AG91" s="2">
        <f>SUMIFS(Import!AG$2:AG$237,Import!$F$2:$F$237,$F91,Import!$G$2:$G$237,$G91)</f>
        <v>7</v>
      </c>
      <c r="AH91" s="2">
        <f>SUMIFS(Import!AH$2:AH$237,Import!$F$2:$F$237,$F91,Import!$G$2:$G$237,$G91)</f>
        <v>0.45</v>
      </c>
      <c r="AI91" s="2">
        <f>SUMIFS(Import!AI$2:AI$237,Import!$F$2:$F$237,$F91,Import!$G$2:$G$237,$G91)</f>
        <v>1</v>
      </c>
      <c r="AJ91" s="2">
        <f>SUMIFS(Import!AJ$2:AJ$237,Import!$F$2:$F$237,$F91,Import!$G$2:$G$237,$G91)</f>
        <v>3</v>
      </c>
      <c r="AK91" s="2" t="str">
        <f t="shared" si="46"/>
        <v>F</v>
      </c>
      <c r="AL91" s="2" t="str">
        <f t="shared" si="46"/>
        <v>SAGE</v>
      </c>
      <c r="AM91" s="2" t="str">
        <f t="shared" si="46"/>
        <v>Maina</v>
      </c>
      <c r="AN91" s="2">
        <f>SUMIFS(Import!AN$2:AN$237,Import!$F$2:$F$237,$F91,Import!$G$2:$G$237,$G91)</f>
        <v>311</v>
      </c>
      <c r="AO91" s="2">
        <f>SUMIFS(Import!AO$2:AO$237,Import!$F$2:$F$237,$F91,Import!$G$2:$G$237,$G91)</f>
        <v>19.920000000000002</v>
      </c>
      <c r="AP91" s="2">
        <f>SUMIFS(Import!AP$2:AP$237,Import!$F$2:$F$237,$F91,Import!$G$2:$G$237,$G91)</f>
        <v>44.62</v>
      </c>
      <c r="AQ91" s="2">
        <f>SUMIFS(Import!AQ$2:AQ$237,Import!$F$2:$F$237,$F91,Import!$G$2:$G$237,$G91)</f>
        <v>4</v>
      </c>
      <c r="AR91" s="2" t="str">
        <f t="shared" si="47"/>
        <v>M</v>
      </c>
      <c r="AS91" s="2" t="str">
        <f t="shared" si="47"/>
        <v>BRUNEAU</v>
      </c>
      <c r="AT91" s="2" t="str">
        <f t="shared" si="47"/>
        <v>Jean-Marie</v>
      </c>
      <c r="AU91" s="2">
        <f>SUMIFS(Import!AU$2:AU$237,Import!$F$2:$F$237,$F91,Import!$G$2:$G$237,$G91)</f>
        <v>4</v>
      </c>
      <c r="AV91" s="2">
        <f>SUMIFS(Import!AV$2:AV$237,Import!$F$2:$F$237,$F91,Import!$G$2:$G$237,$G91)</f>
        <v>0.26</v>
      </c>
      <c r="AW91" s="2">
        <f>SUMIFS(Import!AW$2:AW$237,Import!$F$2:$F$237,$F91,Import!$G$2:$G$237,$G91)</f>
        <v>0.56999999999999995</v>
      </c>
      <c r="AX91" s="2">
        <f>SUMIFS(Import!AX$2:AX$237,Import!$F$2:$F$237,$F91,Import!$G$2:$G$237,$G91)</f>
        <v>5</v>
      </c>
      <c r="AY91" s="2" t="str">
        <f t="shared" si="48"/>
        <v>M</v>
      </c>
      <c r="AZ91" s="2" t="str">
        <f t="shared" si="48"/>
        <v>RAMEL</v>
      </c>
      <c r="BA91" s="2" t="str">
        <f t="shared" si="48"/>
        <v>Michel</v>
      </c>
      <c r="BB91" s="2">
        <f>SUMIFS(Import!BB$2:BB$237,Import!$F$2:$F$237,$F91,Import!$G$2:$G$237,$G91)</f>
        <v>1</v>
      </c>
      <c r="BC91" s="2">
        <f>SUMIFS(Import!BC$2:BC$237,Import!$F$2:$F$237,$F91,Import!$G$2:$G$237,$G91)</f>
        <v>0.06</v>
      </c>
      <c r="BD91" s="2">
        <f>SUMIFS(Import!BD$2:BD$237,Import!$F$2:$F$237,$F91,Import!$G$2:$G$237,$G91)</f>
        <v>0.14000000000000001</v>
      </c>
      <c r="BE91" s="2">
        <f>SUMIFS(Import!BE$2:BE$237,Import!$F$2:$F$237,$F91,Import!$G$2:$G$237,$G91)</f>
        <v>6</v>
      </c>
      <c r="BF91" s="2" t="str">
        <f t="shared" si="49"/>
        <v>M</v>
      </c>
      <c r="BG91" s="2" t="str">
        <f t="shared" si="49"/>
        <v>NENA</v>
      </c>
      <c r="BH91" s="2" t="str">
        <f t="shared" si="49"/>
        <v>Tauhiti</v>
      </c>
      <c r="BI91" s="2">
        <f>SUMIFS(Import!BI$2:BI$237,Import!$F$2:$F$237,$F91,Import!$G$2:$G$237,$G91)</f>
        <v>25</v>
      </c>
      <c r="BJ91" s="2">
        <f>SUMIFS(Import!BJ$2:BJ$237,Import!$F$2:$F$237,$F91,Import!$G$2:$G$237,$G91)</f>
        <v>1.6</v>
      </c>
      <c r="BK91" s="2">
        <f>SUMIFS(Import!BK$2:BK$237,Import!$F$2:$F$237,$F91,Import!$G$2:$G$237,$G91)</f>
        <v>3.59</v>
      </c>
      <c r="BL91" s="2">
        <f>SUMIFS(Import!BL$2:BL$237,Import!$F$2:$F$237,$F91,Import!$G$2:$G$237,$G91)</f>
        <v>7</v>
      </c>
      <c r="BM91" s="2" t="str">
        <f t="shared" si="50"/>
        <v>M</v>
      </c>
      <c r="BN91" s="2" t="str">
        <f t="shared" si="50"/>
        <v>REGURON</v>
      </c>
      <c r="BO91" s="2" t="str">
        <f t="shared" si="50"/>
        <v>Karl</v>
      </c>
      <c r="BP91" s="2">
        <f>SUMIFS(Import!BP$2:BP$237,Import!$F$2:$F$237,$F91,Import!$G$2:$G$237,$G91)</f>
        <v>3</v>
      </c>
      <c r="BQ91" s="2">
        <f>SUMIFS(Import!BQ$2:BQ$237,Import!$F$2:$F$237,$F91,Import!$G$2:$G$237,$G91)</f>
        <v>0.19</v>
      </c>
      <c r="BR91" s="2">
        <f>SUMIFS(Import!BR$2:BR$237,Import!$F$2:$F$237,$F91,Import!$G$2:$G$237,$G91)</f>
        <v>0.43</v>
      </c>
      <c r="BS91" s="2">
        <f>SUMIFS(Import!BS$2:BS$237,Import!$F$2:$F$237,$F91,Import!$G$2:$G$237,$G91)</f>
        <v>8</v>
      </c>
      <c r="BT91" s="2" t="str">
        <f t="shared" si="51"/>
        <v>M</v>
      </c>
      <c r="BU91" s="2" t="str">
        <f t="shared" si="51"/>
        <v>TUHEIAVA</v>
      </c>
      <c r="BV91" s="2" t="str">
        <f t="shared" si="51"/>
        <v>Richard, Ariihau</v>
      </c>
      <c r="BW91" s="2">
        <f>SUMIFS(Import!BW$2:BW$237,Import!$F$2:$F$237,$F91,Import!$G$2:$G$237,$G91)</f>
        <v>163</v>
      </c>
      <c r="BX91" s="2">
        <f>SUMIFS(Import!BX$2:BX$237,Import!$F$2:$F$237,$F91,Import!$G$2:$G$237,$G91)</f>
        <v>10.44</v>
      </c>
      <c r="BY91" s="2">
        <f>SUMIFS(Import!BY$2:BY$237,Import!$F$2:$F$237,$F91,Import!$G$2:$G$237,$G91)</f>
        <v>23.39</v>
      </c>
      <c r="BZ91" s="2">
        <f>SUMIFS(Import!BZ$2:BZ$237,Import!$F$2:$F$237,$F91,Import!$G$2:$G$237,$G91)</f>
        <v>0</v>
      </c>
      <c r="CA91" s="2">
        <f t="shared" si="52"/>
        <v>0</v>
      </c>
      <c r="CB91" s="2">
        <f t="shared" si="52"/>
        <v>0</v>
      </c>
      <c r="CC91" s="2">
        <f t="shared" si="52"/>
        <v>0</v>
      </c>
      <c r="CD91" s="2">
        <f>SUMIFS(Import!CD$2:CD$237,Import!$F$2:$F$237,$F91,Import!$G$2:$G$237,$G91)</f>
        <v>0</v>
      </c>
      <c r="CE91" s="2">
        <f>SUMIFS(Import!CE$2:CE$237,Import!$F$2:$F$237,$F91,Import!$G$2:$G$237,$G91)</f>
        <v>0</v>
      </c>
      <c r="CF91" s="2">
        <f>SUMIFS(Import!CF$2:CF$237,Import!$F$2:$F$237,$F91,Import!$G$2:$G$237,$G91)</f>
        <v>0</v>
      </c>
      <c r="CG91" s="2">
        <f>SUMIFS(Import!CG$2:CG$237,Import!$F$2:$F$237,$F91,Import!$G$2:$G$237,$G91)</f>
        <v>0</v>
      </c>
      <c r="CH91" s="2">
        <f t="shared" si="53"/>
        <v>0</v>
      </c>
      <c r="CI91" s="2">
        <f t="shared" si="53"/>
        <v>0</v>
      </c>
      <c r="CJ91" s="2">
        <f t="shared" si="53"/>
        <v>0</v>
      </c>
      <c r="CK91" s="2">
        <f>SUMIFS(Import!CK$2:CK$237,Import!$F$2:$F$237,$F91,Import!$G$2:$G$237,$G91)</f>
        <v>0</v>
      </c>
      <c r="CL91" s="2">
        <f>SUMIFS(Import!CL$2:CL$237,Import!$F$2:$F$237,$F91,Import!$G$2:$G$237,$G91)</f>
        <v>0</v>
      </c>
      <c r="CM91" s="2">
        <f>SUMIFS(Import!CM$2:CM$237,Import!$F$2:$F$237,$F91,Import!$G$2:$G$237,$G91)</f>
        <v>0</v>
      </c>
      <c r="CN91" s="2">
        <f>SUMIFS(Import!CN$2:CN$237,Import!$F$2:$F$237,$F91,Import!$G$2:$G$237,$G91)</f>
        <v>0</v>
      </c>
      <c r="CO91" s="3">
        <f t="shared" si="54"/>
        <v>0</v>
      </c>
      <c r="CP91" s="3">
        <f t="shared" si="54"/>
        <v>0</v>
      </c>
      <c r="CQ91" s="3">
        <f t="shared" si="54"/>
        <v>0</v>
      </c>
      <c r="CR91" s="2">
        <f>SUMIFS(Import!CR$2:CR$237,Import!$F$2:$F$237,$F91,Import!$G$2:$G$237,$G91)</f>
        <v>0</v>
      </c>
      <c r="CS91" s="2">
        <f>SUMIFS(Import!CS$2:CS$237,Import!$F$2:$F$237,$F91,Import!$G$2:$G$237,$G91)</f>
        <v>0</v>
      </c>
      <c r="CT91" s="2">
        <f>SUMIFS(Import!CT$2:CT$237,Import!$F$2:$F$237,$F91,Import!$G$2:$G$237,$G91)</f>
        <v>0</v>
      </c>
    </row>
    <row r="92" spans="1:98">
      <c r="A92" s="2" t="s">
        <v>38</v>
      </c>
      <c r="B92" s="2" t="s">
        <v>39</v>
      </c>
      <c r="C92" s="2">
        <v>1</v>
      </c>
      <c r="D92" s="2" t="s">
        <v>40</v>
      </c>
      <c r="E92" s="2">
        <v>29</v>
      </c>
      <c r="F92" s="2" t="s">
        <v>61</v>
      </c>
      <c r="G92" s="2">
        <v>3</v>
      </c>
      <c r="H92" s="2">
        <f>IF(SUMIFS(Import!H$2:H$237,Import!$F$2:$F$237,$F92,Import!$G$2:$G$237,$G92)=0,Data_T1!$H92,SUMIFS(Import!H$2:H$237,Import!$F$2:$F$237,$F92,Import!$G$2:$G$237,$G92))</f>
        <v>2158</v>
      </c>
      <c r="I92" s="2">
        <f>SUMIFS(Import!I$2:I$237,Import!$F$2:$F$237,$F92,Import!$G$2:$G$237,$G92)</f>
        <v>1300</v>
      </c>
      <c r="J92" s="2">
        <f>SUMIFS(Import!J$2:J$237,Import!$F$2:$F$237,$F92,Import!$G$2:$G$237,$G92)</f>
        <v>60.24</v>
      </c>
      <c r="K92" s="2">
        <f>SUMIFS(Import!K$2:K$237,Import!$F$2:$F$237,$F92,Import!$G$2:$G$237,$G92)</f>
        <v>858</v>
      </c>
      <c r="L92" s="2">
        <f>SUMIFS(Import!L$2:L$237,Import!$F$2:$F$237,$F92,Import!$G$2:$G$237,$G92)</f>
        <v>39.76</v>
      </c>
      <c r="M92" s="2">
        <f>SUMIFS(Import!M$2:M$237,Import!$F$2:$F$237,$F92,Import!$G$2:$G$237,$G92)</f>
        <v>10</v>
      </c>
      <c r="N92" s="2">
        <f>SUMIFS(Import!N$2:N$237,Import!$F$2:$F$237,$F92,Import!$G$2:$G$237,$G92)</f>
        <v>0.46</v>
      </c>
      <c r="O92" s="2">
        <f>SUMIFS(Import!O$2:O$237,Import!$F$2:$F$237,$F92,Import!$G$2:$G$237,$G92)</f>
        <v>1.17</v>
      </c>
      <c r="P92" s="2">
        <f>SUMIFS(Import!P$2:P$237,Import!$F$2:$F$237,$F92,Import!$G$2:$G$237,$G92)</f>
        <v>6</v>
      </c>
      <c r="Q92" s="2">
        <f>SUMIFS(Import!Q$2:Q$237,Import!$F$2:$F$237,$F92,Import!$G$2:$G$237,$G92)</f>
        <v>0.28000000000000003</v>
      </c>
      <c r="R92" s="2">
        <f>SUMIFS(Import!R$2:R$237,Import!$F$2:$F$237,$F92,Import!$G$2:$G$237,$G92)</f>
        <v>0.7</v>
      </c>
      <c r="S92" s="2">
        <f>SUMIFS(Import!S$2:S$237,Import!$F$2:$F$237,$F92,Import!$G$2:$G$237,$G92)</f>
        <v>842</v>
      </c>
      <c r="T92" s="2">
        <f>SUMIFS(Import!T$2:T$237,Import!$F$2:$F$237,$F92,Import!$G$2:$G$237,$G92)</f>
        <v>39.020000000000003</v>
      </c>
      <c r="U92" s="2">
        <f>SUMIFS(Import!U$2:U$237,Import!$F$2:$F$237,$F92,Import!$G$2:$G$237,$G92)</f>
        <v>98.14</v>
      </c>
      <c r="V92" s="2">
        <f>SUMIFS(Import!V$2:V$237,Import!$F$2:$F$237,$F92,Import!$G$2:$G$237,$G92)</f>
        <v>1</v>
      </c>
      <c r="W92" s="2" t="str">
        <f t="shared" si="44"/>
        <v>M</v>
      </c>
      <c r="X92" s="2" t="str">
        <f t="shared" si="44"/>
        <v>GREIG</v>
      </c>
      <c r="Y92" s="2" t="str">
        <f t="shared" si="44"/>
        <v>Moana</v>
      </c>
      <c r="Z92" s="2">
        <f>SUMIFS(Import!Z$2:Z$237,Import!$F$2:$F$237,$F92,Import!$G$2:$G$237,$G92)</f>
        <v>286</v>
      </c>
      <c r="AA92" s="2">
        <f>SUMIFS(Import!AA$2:AA$237,Import!$F$2:$F$237,$F92,Import!$G$2:$G$237,$G92)</f>
        <v>13.25</v>
      </c>
      <c r="AB92" s="2">
        <f>SUMIFS(Import!AB$2:AB$237,Import!$F$2:$F$237,$F92,Import!$G$2:$G$237,$G92)</f>
        <v>33.97</v>
      </c>
      <c r="AC92" s="2">
        <f>SUMIFS(Import!AC$2:AC$237,Import!$F$2:$F$237,$F92,Import!$G$2:$G$237,$G92)</f>
        <v>2</v>
      </c>
      <c r="AD92" s="2" t="str">
        <f t="shared" si="45"/>
        <v>M</v>
      </c>
      <c r="AE92" s="2" t="str">
        <f t="shared" si="45"/>
        <v>MINARDI</v>
      </c>
      <c r="AF92" s="2" t="str">
        <f t="shared" si="45"/>
        <v>Eric</v>
      </c>
      <c r="AG92" s="2">
        <f>SUMIFS(Import!AG$2:AG$237,Import!$F$2:$F$237,$F92,Import!$G$2:$G$237,$G92)</f>
        <v>7</v>
      </c>
      <c r="AH92" s="2">
        <f>SUMIFS(Import!AH$2:AH$237,Import!$F$2:$F$237,$F92,Import!$G$2:$G$237,$G92)</f>
        <v>0.32</v>
      </c>
      <c r="AI92" s="2">
        <f>SUMIFS(Import!AI$2:AI$237,Import!$F$2:$F$237,$F92,Import!$G$2:$G$237,$G92)</f>
        <v>0.83</v>
      </c>
      <c r="AJ92" s="2">
        <f>SUMIFS(Import!AJ$2:AJ$237,Import!$F$2:$F$237,$F92,Import!$G$2:$G$237,$G92)</f>
        <v>3</v>
      </c>
      <c r="AK92" s="2" t="str">
        <f t="shared" si="46"/>
        <v>F</v>
      </c>
      <c r="AL92" s="2" t="str">
        <f t="shared" si="46"/>
        <v>SAGE</v>
      </c>
      <c r="AM92" s="2" t="str">
        <f t="shared" si="46"/>
        <v>Maina</v>
      </c>
      <c r="AN92" s="2">
        <f>SUMIFS(Import!AN$2:AN$237,Import!$F$2:$F$237,$F92,Import!$G$2:$G$237,$G92)</f>
        <v>291</v>
      </c>
      <c r="AO92" s="2">
        <f>SUMIFS(Import!AO$2:AO$237,Import!$F$2:$F$237,$F92,Import!$G$2:$G$237,$G92)</f>
        <v>13.48</v>
      </c>
      <c r="AP92" s="2">
        <f>SUMIFS(Import!AP$2:AP$237,Import!$F$2:$F$237,$F92,Import!$G$2:$G$237,$G92)</f>
        <v>34.56</v>
      </c>
      <c r="AQ92" s="2">
        <f>SUMIFS(Import!AQ$2:AQ$237,Import!$F$2:$F$237,$F92,Import!$G$2:$G$237,$G92)</f>
        <v>4</v>
      </c>
      <c r="AR92" s="2" t="str">
        <f t="shared" si="47"/>
        <v>M</v>
      </c>
      <c r="AS92" s="2" t="str">
        <f t="shared" si="47"/>
        <v>BRUNEAU</v>
      </c>
      <c r="AT92" s="2" t="str">
        <f t="shared" si="47"/>
        <v>Jean-Marie</v>
      </c>
      <c r="AU92" s="2">
        <f>SUMIFS(Import!AU$2:AU$237,Import!$F$2:$F$237,$F92,Import!$G$2:$G$237,$G92)</f>
        <v>24</v>
      </c>
      <c r="AV92" s="2">
        <f>SUMIFS(Import!AV$2:AV$237,Import!$F$2:$F$237,$F92,Import!$G$2:$G$237,$G92)</f>
        <v>1.1100000000000001</v>
      </c>
      <c r="AW92" s="2">
        <f>SUMIFS(Import!AW$2:AW$237,Import!$F$2:$F$237,$F92,Import!$G$2:$G$237,$G92)</f>
        <v>2.85</v>
      </c>
      <c r="AX92" s="2">
        <f>SUMIFS(Import!AX$2:AX$237,Import!$F$2:$F$237,$F92,Import!$G$2:$G$237,$G92)</f>
        <v>5</v>
      </c>
      <c r="AY92" s="2" t="str">
        <f t="shared" si="48"/>
        <v>M</v>
      </c>
      <c r="AZ92" s="2" t="str">
        <f t="shared" si="48"/>
        <v>RAMEL</v>
      </c>
      <c r="BA92" s="2" t="str">
        <f t="shared" si="48"/>
        <v>Michel</v>
      </c>
      <c r="BB92" s="2">
        <f>SUMIFS(Import!BB$2:BB$237,Import!$F$2:$F$237,$F92,Import!$G$2:$G$237,$G92)</f>
        <v>1</v>
      </c>
      <c r="BC92" s="2">
        <f>SUMIFS(Import!BC$2:BC$237,Import!$F$2:$F$237,$F92,Import!$G$2:$G$237,$G92)</f>
        <v>0.05</v>
      </c>
      <c r="BD92" s="2">
        <f>SUMIFS(Import!BD$2:BD$237,Import!$F$2:$F$237,$F92,Import!$G$2:$G$237,$G92)</f>
        <v>0.12</v>
      </c>
      <c r="BE92" s="2">
        <f>SUMIFS(Import!BE$2:BE$237,Import!$F$2:$F$237,$F92,Import!$G$2:$G$237,$G92)</f>
        <v>6</v>
      </c>
      <c r="BF92" s="2" t="str">
        <f t="shared" si="49"/>
        <v>M</v>
      </c>
      <c r="BG92" s="2" t="str">
        <f t="shared" si="49"/>
        <v>NENA</v>
      </c>
      <c r="BH92" s="2" t="str">
        <f t="shared" si="49"/>
        <v>Tauhiti</v>
      </c>
      <c r="BI92" s="2">
        <f>SUMIFS(Import!BI$2:BI$237,Import!$F$2:$F$237,$F92,Import!$G$2:$G$237,$G92)</f>
        <v>53</v>
      </c>
      <c r="BJ92" s="2">
        <f>SUMIFS(Import!BJ$2:BJ$237,Import!$F$2:$F$237,$F92,Import!$G$2:$G$237,$G92)</f>
        <v>2.46</v>
      </c>
      <c r="BK92" s="2">
        <f>SUMIFS(Import!BK$2:BK$237,Import!$F$2:$F$237,$F92,Import!$G$2:$G$237,$G92)</f>
        <v>6.29</v>
      </c>
      <c r="BL92" s="2">
        <f>SUMIFS(Import!BL$2:BL$237,Import!$F$2:$F$237,$F92,Import!$G$2:$G$237,$G92)</f>
        <v>7</v>
      </c>
      <c r="BM92" s="2" t="str">
        <f t="shared" si="50"/>
        <v>M</v>
      </c>
      <c r="BN92" s="2" t="str">
        <f t="shared" si="50"/>
        <v>REGURON</v>
      </c>
      <c r="BO92" s="2" t="str">
        <f t="shared" si="50"/>
        <v>Karl</v>
      </c>
      <c r="BP92" s="2">
        <f>SUMIFS(Import!BP$2:BP$237,Import!$F$2:$F$237,$F92,Import!$G$2:$G$237,$G92)</f>
        <v>24</v>
      </c>
      <c r="BQ92" s="2">
        <f>SUMIFS(Import!BQ$2:BQ$237,Import!$F$2:$F$237,$F92,Import!$G$2:$G$237,$G92)</f>
        <v>1.1100000000000001</v>
      </c>
      <c r="BR92" s="2">
        <f>SUMIFS(Import!BR$2:BR$237,Import!$F$2:$F$237,$F92,Import!$G$2:$G$237,$G92)</f>
        <v>2.85</v>
      </c>
      <c r="BS92" s="2">
        <f>SUMIFS(Import!BS$2:BS$237,Import!$F$2:$F$237,$F92,Import!$G$2:$G$237,$G92)</f>
        <v>8</v>
      </c>
      <c r="BT92" s="2" t="str">
        <f t="shared" si="51"/>
        <v>M</v>
      </c>
      <c r="BU92" s="2" t="str">
        <f t="shared" si="51"/>
        <v>TUHEIAVA</v>
      </c>
      <c r="BV92" s="2" t="str">
        <f t="shared" si="51"/>
        <v>Richard, Ariihau</v>
      </c>
      <c r="BW92" s="2">
        <f>SUMIFS(Import!BW$2:BW$237,Import!$F$2:$F$237,$F92,Import!$G$2:$G$237,$G92)</f>
        <v>156</v>
      </c>
      <c r="BX92" s="2">
        <f>SUMIFS(Import!BX$2:BX$237,Import!$F$2:$F$237,$F92,Import!$G$2:$G$237,$G92)</f>
        <v>7.23</v>
      </c>
      <c r="BY92" s="2">
        <f>SUMIFS(Import!BY$2:BY$237,Import!$F$2:$F$237,$F92,Import!$G$2:$G$237,$G92)</f>
        <v>18.53</v>
      </c>
      <c r="BZ92" s="2">
        <f>SUMIFS(Import!BZ$2:BZ$237,Import!$F$2:$F$237,$F92,Import!$G$2:$G$237,$G92)</f>
        <v>0</v>
      </c>
      <c r="CA92" s="2">
        <f t="shared" si="52"/>
        <v>0</v>
      </c>
      <c r="CB92" s="2">
        <f t="shared" si="52"/>
        <v>0</v>
      </c>
      <c r="CC92" s="2">
        <f t="shared" si="52"/>
        <v>0</v>
      </c>
      <c r="CD92" s="2">
        <f>SUMIFS(Import!CD$2:CD$237,Import!$F$2:$F$237,$F92,Import!$G$2:$G$237,$G92)</f>
        <v>0</v>
      </c>
      <c r="CE92" s="2">
        <f>SUMIFS(Import!CE$2:CE$237,Import!$F$2:$F$237,$F92,Import!$G$2:$G$237,$G92)</f>
        <v>0</v>
      </c>
      <c r="CF92" s="2">
        <f>SUMIFS(Import!CF$2:CF$237,Import!$F$2:$F$237,$F92,Import!$G$2:$G$237,$G92)</f>
        <v>0</v>
      </c>
      <c r="CG92" s="2">
        <f>SUMIFS(Import!CG$2:CG$237,Import!$F$2:$F$237,$F92,Import!$G$2:$G$237,$G92)</f>
        <v>0</v>
      </c>
      <c r="CH92" s="2">
        <f t="shared" si="53"/>
        <v>0</v>
      </c>
      <c r="CI92" s="2">
        <f t="shared" si="53"/>
        <v>0</v>
      </c>
      <c r="CJ92" s="2">
        <f t="shared" si="53"/>
        <v>0</v>
      </c>
      <c r="CK92" s="2">
        <f>SUMIFS(Import!CK$2:CK$237,Import!$F$2:$F$237,$F92,Import!$G$2:$G$237,$G92)</f>
        <v>0</v>
      </c>
      <c r="CL92" s="2">
        <f>SUMIFS(Import!CL$2:CL$237,Import!$F$2:$F$237,$F92,Import!$G$2:$G$237,$G92)</f>
        <v>0</v>
      </c>
      <c r="CM92" s="2">
        <f>SUMIFS(Import!CM$2:CM$237,Import!$F$2:$F$237,$F92,Import!$G$2:$G$237,$G92)</f>
        <v>0</v>
      </c>
      <c r="CN92" s="2">
        <f>SUMIFS(Import!CN$2:CN$237,Import!$F$2:$F$237,$F92,Import!$G$2:$G$237,$G92)</f>
        <v>0</v>
      </c>
      <c r="CO92" s="3">
        <f t="shared" si="54"/>
        <v>0</v>
      </c>
      <c r="CP92" s="3">
        <f t="shared" si="54"/>
        <v>0</v>
      </c>
      <c r="CQ92" s="3">
        <f t="shared" si="54"/>
        <v>0</v>
      </c>
      <c r="CR92" s="2">
        <f>SUMIFS(Import!CR$2:CR$237,Import!$F$2:$F$237,$F92,Import!$G$2:$G$237,$G92)</f>
        <v>0</v>
      </c>
      <c r="CS92" s="2">
        <f>SUMIFS(Import!CS$2:CS$237,Import!$F$2:$F$237,$F92,Import!$G$2:$G$237,$G92)</f>
        <v>0</v>
      </c>
      <c r="CT92" s="2">
        <f>SUMIFS(Import!CT$2:CT$237,Import!$F$2:$F$237,$F92,Import!$G$2:$G$237,$G92)</f>
        <v>0</v>
      </c>
    </row>
    <row r="93" spans="1:98">
      <c r="A93" s="2" t="s">
        <v>38</v>
      </c>
      <c r="B93" s="2" t="s">
        <v>39</v>
      </c>
      <c r="C93" s="2">
        <v>1</v>
      </c>
      <c r="D93" s="2" t="s">
        <v>40</v>
      </c>
      <c r="E93" s="2">
        <v>29</v>
      </c>
      <c r="F93" s="2" t="s">
        <v>61</v>
      </c>
      <c r="G93" s="2">
        <v>4</v>
      </c>
      <c r="H93" s="2">
        <f>IF(SUMIFS(Import!H$2:H$237,Import!$F$2:$F$237,$F93,Import!$G$2:$G$237,$G93)=0,Data_T1!$H93,SUMIFS(Import!H$2:H$237,Import!$F$2:$F$237,$F93,Import!$G$2:$G$237,$G93))</f>
        <v>1567</v>
      </c>
      <c r="I93" s="2">
        <f>SUMIFS(Import!I$2:I$237,Import!$F$2:$F$237,$F93,Import!$G$2:$G$237,$G93)</f>
        <v>839</v>
      </c>
      <c r="J93" s="2">
        <f>SUMIFS(Import!J$2:J$237,Import!$F$2:$F$237,$F93,Import!$G$2:$G$237,$G93)</f>
        <v>53.54</v>
      </c>
      <c r="K93" s="2">
        <f>SUMIFS(Import!K$2:K$237,Import!$F$2:$F$237,$F93,Import!$G$2:$G$237,$G93)</f>
        <v>728</v>
      </c>
      <c r="L93" s="2">
        <f>SUMIFS(Import!L$2:L$237,Import!$F$2:$F$237,$F93,Import!$G$2:$G$237,$G93)</f>
        <v>46.46</v>
      </c>
      <c r="M93" s="2">
        <f>SUMIFS(Import!M$2:M$237,Import!$F$2:$F$237,$F93,Import!$G$2:$G$237,$G93)</f>
        <v>7</v>
      </c>
      <c r="N93" s="2">
        <f>SUMIFS(Import!N$2:N$237,Import!$F$2:$F$237,$F93,Import!$G$2:$G$237,$G93)</f>
        <v>0.45</v>
      </c>
      <c r="O93" s="2">
        <f>SUMIFS(Import!O$2:O$237,Import!$F$2:$F$237,$F93,Import!$G$2:$G$237,$G93)</f>
        <v>0.96</v>
      </c>
      <c r="P93" s="2">
        <f>SUMIFS(Import!P$2:P$237,Import!$F$2:$F$237,$F93,Import!$G$2:$G$237,$G93)</f>
        <v>13</v>
      </c>
      <c r="Q93" s="2">
        <f>SUMIFS(Import!Q$2:Q$237,Import!$F$2:$F$237,$F93,Import!$G$2:$G$237,$G93)</f>
        <v>0.83</v>
      </c>
      <c r="R93" s="2">
        <f>SUMIFS(Import!R$2:R$237,Import!$F$2:$F$237,$F93,Import!$G$2:$G$237,$G93)</f>
        <v>1.79</v>
      </c>
      <c r="S93" s="2">
        <f>SUMIFS(Import!S$2:S$237,Import!$F$2:$F$237,$F93,Import!$G$2:$G$237,$G93)</f>
        <v>708</v>
      </c>
      <c r="T93" s="2">
        <f>SUMIFS(Import!T$2:T$237,Import!$F$2:$F$237,$F93,Import!$G$2:$G$237,$G93)</f>
        <v>45.18</v>
      </c>
      <c r="U93" s="2">
        <f>SUMIFS(Import!U$2:U$237,Import!$F$2:$F$237,$F93,Import!$G$2:$G$237,$G93)</f>
        <v>97.25</v>
      </c>
      <c r="V93" s="2">
        <f>SUMIFS(Import!V$2:V$237,Import!$F$2:$F$237,$F93,Import!$G$2:$G$237,$G93)</f>
        <v>1</v>
      </c>
      <c r="W93" s="2" t="str">
        <f t="shared" si="44"/>
        <v>M</v>
      </c>
      <c r="X93" s="2" t="str">
        <f t="shared" si="44"/>
        <v>GREIG</v>
      </c>
      <c r="Y93" s="2" t="str">
        <f t="shared" si="44"/>
        <v>Moana</v>
      </c>
      <c r="Z93" s="2">
        <f>SUMIFS(Import!Z$2:Z$237,Import!$F$2:$F$237,$F93,Import!$G$2:$G$237,$G93)</f>
        <v>187</v>
      </c>
      <c r="AA93" s="2">
        <f>SUMIFS(Import!AA$2:AA$237,Import!$F$2:$F$237,$F93,Import!$G$2:$G$237,$G93)</f>
        <v>11.93</v>
      </c>
      <c r="AB93" s="2">
        <f>SUMIFS(Import!AB$2:AB$237,Import!$F$2:$F$237,$F93,Import!$G$2:$G$237,$G93)</f>
        <v>26.41</v>
      </c>
      <c r="AC93" s="2">
        <f>SUMIFS(Import!AC$2:AC$237,Import!$F$2:$F$237,$F93,Import!$G$2:$G$237,$G93)</f>
        <v>2</v>
      </c>
      <c r="AD93" s="2" t="str">
        <f t="shared" si="45"/>
        <v>M</v>
      </c>
      <c r="AE93" s="2" t="str">
        <f t="shared" si="45"/>
        <v>MINARDI</v>
      </c>
      <c r="AF93" s="2" t="str">
        <f t="shared" si="45"/>
        <v>Eric</v>
      </c>
      <c r="AG93" s="2">
        <f>SUMIFS(Import!AG$2:AG$237,Import!$F$2:$F$237,$F93,Import!$G$2:$G$237,$G93)</f>
        <v>4</v>
      </c>
      <c r="AH93" s="2">
        <f>SUMIFS(Import!AH$2:AH$237,Import!$F$2:$F$237,$F93,Import!$G$2:$G$237,$G93)</f>
        <v>0.26</v>
      </c>
      <c r="AI93" s="2">
        <f>SUMIFS(Import!AI$2:AI$237,Import!$F$2:$F$237,$F93,Import!$G$2:$G$237,$G93)</f>
        <v>0.56000000000000005</v>
      </c>
      <c r="AJ93" s="2">
        <f>SUMIFS(Import!AJ$2:AJ$237,Import!$F$2:$F$237,$F93,Import!$G$2:$G$237,$G93)</f>
        <v>3</v>
      </c>
      <c r="AK93" s="2" t="str">
        <f t="shared" si="46"/>
        <v>F</v>
      </c>
      <c r="AL93" s="2" t="str">
        <f t="shared" si="46"/>
        <v>SAGE</v>
      </c>
      <c r="AM93" s="2" t="str">
        <f t="shared" si="46"/>
        <v>Maina</v>
      </c>
      <c r="AN93" s="2">
        <f>SUMIFS(Import!AN$2:AN$237,Import!$F$2:$F$237,$F93,Import!$G$2:$G$237,$G93)</f>
        <v>263</v>
      </c>
      <c r="AO93" s="2">
        <f>SUMIFS(Import!AO$2:AO$237,Import!$F$2:$F$237,$F93,Import!$G$2:$G$237,$G93)</f>
        <v>16.78</v>
      </c>
      <c r="AP93" s="2">
        <f>SUMIFS(Import!AP$2:AP$237,Import!$F$2:$F$237,$F93,Import!$G$2:$G$237,$G93)</f>
        <v>37.15</v>
      </c>
      <c r="AQ93" s="2">
        <f>SUMIFS(Import!AQ$2:AQ$237,Import!$F$2:$F$237,$F93,Import!$G$2:$G$237,$G93)</f>
        <v>4</v>
      </c>
      <c r="AR93" s="2" t="str">
        <f t="shared" si="47"/>
        <v>M</v>
      </c>
      <c r="AS93" s="2" t="str">
        <f t="shared" si="47"/>
        <v>BRUNEAU</v>
      </c>
      <c r="AT93" s="2" t="str">
        <f t="shared" si="47"/>
        <v>Jean-Marie</v>
      </c>
      <c r="AU93" s="2">
        <f>SUMIFS(Import!AU$2:AU$237,Import!$F$2:$F$237,$F93,Import!$G$2:$G$237,$G93)</f>
        <v>12</v>
      </c>
      <c r="AV93" s="2">
        <f>SUMIFS(Import!AV$2:AV$237,Import!$F$2:$F$237,$F93,Import!$G$2:$G$237,$G93)</f>
        <v>0.77</v>
      </c>
      <c r="AW93" s="2">
        <f>SUMIFS(Import!AW$2:AW$237,Import!$F$2:$F$237,$F93,Import!$G$2:$G$237,$G93)</f>
        <v>1.69</v>
      </c>
      <c r="AX93" s="2">
        <f>SUMIFS(Import!AX$2:AX$237,Import!$F$2:$F$237,$F93,Import!$G$2:$G$237,$G93)</f>
        <v>5</v>
      </c>
      <c r="AY93" s="2" t="str">
        <f t="shared" si="48"/>
        <v>M</v>
      </c>
      <c r="AZ93" s="2" t="str">
        <f t="shared" si="48"/>
        <v>RAMEL</v>
      </c>
      <c r="BA93" s="2" t="str">
        <f t="shared" si="48"/>
        <v>Michel</v>
      </c>
      <c r="BB93" s="2">
        <f>SUMIFS(Import!BB$2:BB$237,Import!$F$2:$F$237,$F93,Import!$G$2:$G$237,$G93)</f>
        <v>1</v>
      </c>
      <c r="BC93" s="2">
        <f>SUMIFS(Import!BC$2:BC$237,Import!$F$2:$F$237,$F93,Import!$G$2:$G$237,$G93)</f>
        <v>0.06</v>
      </c>
      <c r="BD93" s="2">
        <f>SUMIFS(Import!BD$2:BD$237,Import!$F$2:$F$237,$F93,Import!$G$2:$G$237,$G93)</f>
        <v>0.14000000000000001</v>
      </c>
      <c r="BE93" s="2">
        <f>SUMIFS(Import!BE$2:BE$237,Import!$F$2:$F$237,$F93,Import!$G$2:$G$237,$G93)</f>
        <v>6</v>
      </c>
      <c r="BF93" s="2" t="str">
        <f t="shared" si="49"/>
        <v>M</v>
      </c>
      <c r="BG93" s="2" t="str">
        <f t="shared" si="49"/>
        <v>NENA</v>
      </c>
      <c r="BH93" s="2" t="str">
        <f t="shared" si="49"/>
        <v>Tauhiti</v>
      </c>
      <c r="BI93" s="2">
        <f>SUMIFS(Import!BI$2:BI$237,Import!$F$2:$F$237,$F93,Import!$G$2:$G$237,$G93)</f>
        <v>35</v>
      </c>
      <c r="BJ93" s="2">
        <f>SUMIFS(Import!BJ$2:BJ$237,Import!$F$2:$F$237,$F93,Import!$G$2:$G$237,$G93)</f>
        <v>2.23</v>
      </c>
      <c r="BK93" s="2">
        <f>SUMIFS(Import!BK$2:BK$237,Import!$F$2:$F$237,$F93,Import!$G$2:$G$237,$G93)</f>
        <v>4.9400000000000004</v>
      </c>
      <c r="BL93" s="2">
        <f>SUMIFS(Import!BL$2:BL$237,Import!$F$2:$F$237,$F93,Import!$G$2:$G$237,$G93)</f>
        <v>7</v>
      </c>
      <c r="BM93" s="2" t="str">
        <f t="shared" si="50"/>
        <v>M</v>
      </c>
      <c r="BN93" s="2" t="str">
        <f t="shared" si="50"/>
        <v>REGURON</v>
      </c>
      <c r="BO93" s="2" t="str">
        <f t="shared" si="50"/>
        <v>Karl</v>
      </c>
      <c r="BP93" s="2">
        <f>SUMIFS(Import!BP$2:BP$237,Import!$F$2:$F$237,$F93,Import!$G$2:$G$237,$G93)</f>
        <v>8</v>
      </c>
      <c r="BQ93" s="2">
        <f>SUMIFS(Import!BQ$2:BQ$237,Import!$F$2:$F$237,$F93,Import!$G$2:$G$237,$G93)</f>
        <v>0.51</v>
      </c>
      <c r="BR93" s="2">
        <f>SUMIFS(Import!BR$2:BR$237,Import!$F$2:$F$237,$F93,Import!$G$2:$G$237,$G93)</f>
        <v>1.1299999999999999</v>
      </c>
      <c r="BS93" s="2">
        <f>SUMIFS(Import!BS$2:BS$237,Import!$F$2:$F$237,$F93,Import!$G$2:$G$237,$G93)</f>
        <v>8</v>
      </c>
      <c r="BT93" s="2" t="str">
        <f t="shared" si="51"/>
        <v>M</v>
      </c>
      <c r="BU93" s="2" t="str">
        <f t="shared" si="51"/>
        <v>TUHEIAVA</v>
      </c>
      <c r="BV93" s="2" t="str">
        <f t="shared" si="51"/>
        <v>Richard, Ariihau</v>
      </c>
      <c r="BW93" s="2">
        <f>SUMIFS(Import!BW$2:BW$237,Import!$F$2:$F$237,$F93,Import!$G$2:$G$237,$G93)</f>
        <v>198</v>
      </c>
      <c r="BX93" s="2">
        <f>SUMIFS(Import!BX$2:BX$237,Import!$F$2:$F$237,$F93,Import!$G$2:$G$237,$G93)</f>
        <v>12.64</v>
      </c>
      <c r="BY93" s="2">
        <f>SUMIFS(Import!BY$2:BY$237,Import!$F$2:$F$237,$F93,Import!$G$2:$G$237,$G93)</f>
        <v>27.97</v>
      </c>
      <c r="BZ93" s="2">
        <f>SUMIFS(Import!BZ$2:BZ$237,Import!$F$2:$F$237,$F93,Import!$G$2:$G$237,$G93)</f>
        <v>0</v>
      </c>
      <c r="CA93" s="2">
        <f t="shared" si="52"/>
        <v>0</v>
      </c>
      <c r="CB93" s="2">
        <f t="shared" si="52"/>
        <v>0</v>
      </c>
      <c r="CC93" s="2">
        <f t="shared" si="52"/>
        <v>0</v>
      </c>
      <c r="CD93" s="2">
        <f>SUMIFS(Import!CD$2:CD$237,Import!$F$2:$F$237,$F93,Import!$G$2:$G$237,$G93)</f>
        <v>0</v>
      </c>
      <c r="CE93" s="2">
        <f>SUMIFS(Import!CE$2:CE$237,Import!$F$2:$F$237,$F93,Import!$G$2:$G$237,$G93)</f>
        <v>0</v>
      </c>
      <c r="CF93" s="2">
        <f>SUMIFS(Import!CF$2:CF$237,Import!$F$2:$F$237,$F93,Import!$G$2:$G$237,$G93)</f>
        <v>0</v>
      </c>
      <c r="CG93" s="2">
        <f>SUMIFS(Import!CG$2:CG$237,Import!$F$2:$F$237,$F93,Import!$G$2:$G$237,$G93)</f>
        <v>0</v>
      </c>
      <c r="CH93" s="2">
        <f t="shared" si="53"/>
        <v>0</v>
      </c>
      <c r="CI93" s="2">
        <f t="shared" si="53"/>
        <v>0</v>
      </c>
      <c r="CJ93" s="2">
        <f t="shared" si="53"/>
        <v>0</v>
      </c>
      <c r="CK93" s="2">
        <f>SUMIFS(Import!CK$2:CK$237,Import!$F$2:$F$237,$F93,Import!$G$2:$G$237,$G93)</f>
        <v>0</v>
      </c>
      <c r="CL93" s="2">
        <f>SUMIFS(Import!CL$2:CL$237,Import!$F$2:$F$237,$F93,Import!$G$2:$G$237,$G93)</f>
        <v>0</v>
      </c>
      <c r="CM93" s="2">
        <f>SUMIFS(Import!CM$2:CM$237,Import!$F$2:$F$237,$F93,Import!$G$2:$G$237,$G93)</f>
        <v>0</v>
      </c>
      <c r="CN93" s="2">
        <f>SUMIFS(Import!CN$2:CN$237,Import!$F$2:$F$237,$F93,Import!$G$2:$G$237,$G93)</f>
        <v>0</v>
      </c>
      <c r="CO93" s="3">
        <f t="shared" si="54"/>
        <v>0</v>
      </c>
      <c r="CP93" s="3">
        <f t="shared" si="54"/>
        <v>0</v>
      </c>
      <c r="CQ93" s="3">
        <f t="shared" si="54"/>
        <v>0</v>
      </c>
      <c r="CR93" s="2">
        <f>SUMIFS(Import!CR$2:CR$237,Import!$F$2:$F$237,$F93,Import!$G$2:$G$237,$G93)</f>
        <v>0</v>
      </c>
      <c r="CS93" s="2">
        <f>SUMIFS(Import!CS$2:CS$237,Import!$F$2:$F$237,$F93,Import!$G$2:$G$237,$G93)</f>
        <v>0</v>
      </c>
      <c r="CT93" s="2">
        <f>SUMIFS(Import!CT$2:CT$237,Import!$F$2:$F$237,$F93,Import!$G$2:$G$237,$G93)</f>
        <v>0</v>
      </c>
    </row>
    <row r="94" spans="1:98">
      <c r="A94" s="2" t="s">
        <v>38</v>
      </c>
      <c r="B94" s="2" t="s">
        <v>39</v>
      </c>
      <c r="C94" s="2">
        <v>1</v>
      </c>
      <c r="D94" s="2" t="s">
        <v>40</v>
      </c>
      <c r="E94" s="2">
        <v>29</v>
      </c>
      <c r="F94" s="2" t="s">
        <v>61</v>
      </c>
      <c r="G94" s="2">
        <v>5</v>
      </c>
      <c r="H94" s="2">
        <f>IF(SUMIFS(Import!H$2:H$237,Import!$F$2:$F$237,$F94,Import!$G$2:$G$237,$G94)=0,Data_T1!$H94,SUMIFS(Import!H$2:H$237,Import!$F$2:$F$237,$F94,Import!$G$2:$G$237,$G94))</f>
        <v>1722</v>
      </c>
      <c r="I94" s="2">
        <f>SUMIFS(Import!I$2:I$237,Import!$F$2:$F$237,$F94,Import!$G$2:$G$237,$G94)</f>
        <v>997</v>
      </c>
      <c r="J94" s="2">
        <f>SUMIFS(Import!J$2:J$237,Import!$F$2:$F$237,$F94,Import!$G$2:$G$237,$G94)</f>
        <v>57.9</v>
      </c>
      <c r="K94" s="2">
        <f>SUMIFS(Import!K$2:K$237,Import!$F$2:$F$237,$F94,Import!$G$2:$G$237,$G94)</f>
        <v>725</v>
      </c>
      <c r="L94" s="2">
        <f>SUMIFS(Import!L$2:L$237,Import!$F$2:$F$237,$F94,Import!$G$2:$G$237,$G94)</f>
        <v>42.1</v>
      </c>
      <c r="M94" s="2">
        <f>SUMIFS(Import!M$2:M$237,Import!$F$2:$F$237,$F94,Import!$G$2:$G$237,$G94)</f>
        <v>6</v>
      </c>
      <c r="N94" s="2">
        <f>SUMIFS(Import!N$2:N$237,Import!$F$2:$F$237,$F94,Import!$G$2:$G$237,$G94)</f>
        <v>0.35</v>
      </c>
      <c r="O94" s="2">
        <f>SUMIFS(Import!O$2:O$237,Import!$F$2:$F$237,$F94,Import!$G$2:$G$237,$G94)</f>
        <v>0.83</v>
      </c>
      <c r="P94" s="2">
        <f>SUMIFS(Import!P$2:P$237,Import!$F$2:$F$237,$F94,Import!$G$2:$G$237,$G94)</f>
        <v>8</v>
      </c>
      <c r="Q94" s="2">
        <f>SUMIFS(Import!Q$2:Q$237,Import!$F$2:$F$237,$F94,Import!$G$2:$G$237,$G94)</f>
        <v>0.46</v>
      </c>
      <c r="R94" s="2">
        <f>SUMIFS(Import!R$2:R$237,Import!$F$2:$F$237,$F94,Import!$G$2:$G$237,$G94)</f>
        <v>1.1000000000000001</v>
      </c>
      <c r="S94" s="2">
        <f>SUMIFS(Import!S$2:S$237,Import!$F$2:$F$237,$F94,Import!$G$2:$G$237,$G94)</f>
        <v>711</v>
      </c>
      <c r="T94" s="2">
        <f>SUMIFS(Import!T$2:T$237,Import!$F$2:$F$237,$F94,Import!$G$2:$G$237,$G94)</f>
        <v>41.29</v>
      </c>
      <c r="U94" s="2">
        <f>SUMIFS(Import!U$2:U$237,Import!$F$2:$F$237,$F94,Import!$G$2:$G$237,$G94)</f>
        <v>98.07</v>
      </c>
      <c r="V94" s="2">
        <f>SUMIFS(Import!V$2:V$237,Import!$F$2:$F$237,$F94,Import!$G$2:$G$237,$G94)</f>
        <v>1</v>
      </c>
      <c r="W94" s="2" t="str">
        <f t="shared" si="44"/>
        <v>M</v>
      </c>
      <c r="X94" s="2" t="str">
        <f t="shared" si="44"/>
        <v>GREIG</v>
      </c>
      <c r="Y94" s="2" t="str">
        <f t="shared" si="44"/>
        <v>Moana</v>
      </c>
      <c r="Z94" s="2">
        <f>SUMIFS(Import!Z$2:Z$237,Import!$F$2:$F$237,$F94,Import!$G$2:$G$237,$G94)</f>
        <v>253</v>
      </c>
      <c r="AA94" s="2">
        <f>SUMIFS(Import!AA$2:AA$237,Import!$F$2:$F$237,$F94,Import!$G$2:$G$237,$G94)</f>
        <v>14.69</v>
      </c>
      <c r="AB94" s="2">
        <f>SUMIFS(Import!AB$2:AB$237,Import!$F$2:$F$237,$F94,Import!$G$2:$G$237,$G94)</f>
        <v>35.58</v>
      </c>
      <c r="AC94" s="2">
        <f>SUMIFS(Import!AC$2:AC$237,Import!$F$2:$F$237,$F94,Import!$G$2:$G$237,$G94)</f>
        <v>2</v>
      </c>
      <c r="AD94" s="2" t="str">
        <f t="shared" si="45"/>
        <v>M</v>
      </c>
      <c r="AE94" s="2" t="str">
        <f t="shared" si="45"/>
        <v>MINARDI</v>
      </c>
      <c r="AF94" s="2" t="str">
        <f t="shared" si="45"/>
        <v>Eric</v>
      </c>
      <c r="AG94" s="2">
        <f>SUMIFS(Import!AG$2:AG$237,Import!$F$2:$F$237,$F94,Import!$G$2:$G$237,$G94)</f>
        <v>8</v>
      </c>
      <c r="AH94" s="2">
        <f>SUMIFS(Import!AH$2:AH$237,Import!$F$2:$F$237,$F94,Import!$G$2:$G$237,$G94)</f>
        <v>0.46</v>
      </c>
      <c r="AI94" s="2">
        <f>SUMIFS(Import!AI$2:AI$237,Import!$F$2:$F$237,$F94,Import!$G$2:$G$237,$G94)</f>
        <v>1.1299999999999999</v>
      </c>
      <c r="AJ94" s="2">
        <f>SUMIFS(Import!AJ$2:AJ$237,Import!$F$2:$F$237,$F94,Import!$G$2:$G$237,$G94)</f>
        <v>3</v>
      </c>
      <c r="AK94" s="2" t="str">
        <f t="shared" si="46"/>
        <v>F</v>
      </c>
      <c r="AL94" s="2" t="str">
        <f t="shared" si="46"/>
        <v>SAGE</v>
      </c>
      <c r="AM94" s="2" t="str">
        <f t="shared" si="46"/>
        <v>Maina</v>
      </c>
      <c r="AN94" s="2">
        <f>SUMIFS(Import!AN$2:AN$237,Import!$F$2:$F$237,$F94,Import!$G$2:$G$237,$G94)</f>
        <v>281</v>
      </c>
      <c r="AO94" s="2">
        <f>SUMIFS(Import!AO$2:AO$237,Import!$F$2:$F$237,$F94,Import!$G$2:$G$237,$G94)</f>
        <v>16.32</v>
      </c>
      <c r="AP94" s="2">
        <f>SUMIFS(Import!AP$2:AP$237,Import!$F$2:$F$237,$F94,Import!$G$2:$G$237,$G94)</f>
        <v>39.520000000000003</v>
      </c>
      <c r="AQ94" s="2">
        <f>SUMIFS(Import!AQ$2:AQ$237,Import!$F$2:$F$237,$F94,Import!$G$2:$G$237,$G94)</f>
        <v>4</v>
      </c>
      <c r="AR94" s="2" t="str">
        <f t="shared" si="47"/>
        <v>M</v>
      </c>
      <c r="AS94" s="2" t="str">
        <f t="shared" si="47"/>
        <v>BRUNEAU</v>
      </c>
      <c r="AT94" s="2" t="str">
        <f t="shared" si="47"/>
        <v>Jean-Marie</v>
      </c>
      <c r="AU94" s="2">
        <f>SUMIFS(Import!AU$2:AU$237,Import!$F$2:$F$237,$F94,Import!$G$2:$G$237,$G94)</f>
        <v>28</v>
      </c>
      <c r="AV94" s="2">
        <f>SUMIFS(Import!AV$2:AV$237,Import!$F$2:$F$237,$F94,Import!$G$2:$G$237,$G94)</f>
        <v>1.63</v>
      </c>
      <c r="AW94" s="2">
        <f>SUMIFS(Import!AW$2:AW$237,Import!$F$2:$F$237,$F94,Import!$G$2:$G$237,$G94)</f>
        <v>3.94</v>
      </c>
      <c r="AX94" s="2">
        <f>SUMIFS(Import!AX$2:AX$237,Import!$F$2:$F$237,$F94,Import!$G$2:$G$237,$G94)</f>
        <v>5</v>
      </c>
      <c r="AY94" s="2" t="str">
        <f t="shared" si="48"/>
        <v>M</v>
      </c>
      <c r="AZ94" s="2" t="str">
        <f t="shared" si="48"/>
        <v>RAMEL</v>
      </c>
      <c r="BA94" s="2" t="str">
        <f t="shared" si="48"/>
        <v>Michel</v>
      </c>
      <c r="BB94" s="2">
        <f>SUMIFS(Import!BB$2:BB$237,Import!$F$2:$F$237,$F94,Import!$G$2:$G$237,$G94)</f>
        <v>1</v>
      </c>
      <c r="BC94" s="2">
        <f>SUMIFS(Import!BC$2:BC$237,Import!$F$2:$F$237,$F94,Import!$G$2:$G$237,$G94)</f>
        <v>0.06</v>
      </c>
      <c r="BD94" s="2">
        <f>SUMIFS(Import!BD$2:BD$237,Import!$F$2:$F$237,$F94,Import!$G$2:$G$237,$G94)</f>
        <v>0.14000000000000001</v>
      </c>
      <c r="BE94" s="2">
        <f>SUMIFS(Import!BE$2:BE$237,Import!$F$2:$F$237,$F94,Import!$G$2:$G$237,$G94)</f>
        <v>6</v>
      </c>
      <c r="BF94" s="2" t="str">
        <f t="shared" si="49"/>
        <v>M</v>
      </c>
      <c r="BG94" s="2" t="str">
        <f t="shared" si="49"/>
        <v>NENA</v>
      </c>
      <c r="BH94" s="2" t="str">
        <f t="shared" si="49"/>
        <v>Tauhiti</v>
      </c>
      <c r="BI94" s="2">
        <f>SUMIFS(Import!BI$2:BI$237,Import!$F$2:$F$237,$F94,Import!$G$2:$G$237,$G94)</f>
        <v>18</v>
      </c>
      <c r="BJ94" s="2">
        <f>SUMIFS(Import!BJ$2:BJ$237,Import!$F$2:$F$237,$F94,Import!$G$2:$G$237,$G94)</f>
        <v>1.05</v>
      </c>
      <c r="BK94" s="2">
        <f>SUMIFS(Import!BK$2:BK$237,Import!$F$2:$F$237,$F94,Import!$G$2:$G$237,$G94)</f>
        <v>2.5299999999999998</v>
      </c>
      <c r="BL94" s="2">
        <f>SUMIFS(Import!BL$2:BL$237,Import!$F$2:$F$237,$F94,Import!$G$2:$G$237,$G94)</f>
        <v>7</v>
      </c>
      <c r="BM94" s="2" t="str">
        <f t="shared" si="50"/>
        <v>M</v>
      </c>
      <c r="BN94" s="2" t="str">
        <f t="shared" si="50"/>
        <v>REGURON</v>
      </c>
      <c r="BO94" s="2" t="str">
        <f t="shared" si="50"/>
        <v>Karl</v>
      </c>
      <c r="BP94" s="2">
        <f>SUMIFS(Import!BP$2:BP$237,Import!$F$2:$F$237,$F94,Import!$G$2:$G$237,$G94)</f>
        <v>16</v>
      </c>
      <c r="BQ94" s="2">
        <f>SUMIFS(Import!BQ$2:BQ$237,Import!$F$2:$F$237,$F94,Import!$G$2:$G$237,$G94)</f>
        <v>0.93</v>
      </c>
      <c r="BR94" s="2">
        <f>SUMIFS(Import!BR$2:BR$237,Import!$F$2:$F$237,$F94,Import!$G$2:$G$237,$G94)</f>
        <v>2.25</v>
      </c>
      <c r="BS94" s="2">
        <f>SUMIFS(Import!BS$2:BS$237,Import!$F$2:$F$237,$F94,Import!$G$2:$G$237,$G94)</f>
        <v>8</v>
      </c>
      <c r="BT94" s="2" t="str">
        <f t="shared" si="51"/>
        <v>M</v>
      </c>
      <c r="BU94" s="2" t="str">
        <f t="shared" si="51"/>
        <v>TUHEIAVA</v>
      </c>
      <c r="BV94" s="2" t="str">
        <f t="shared" si="51"/>
        <v>Richard, Ariihau</v>
      </c>
      <c r="BW94" s="2">
        <f>SUMIFS(Import!BW$2:BW$237,Import!$F$2:$F$237,$F94,Import!$G$2:$G$237,$G94)</f>
        <v>106</v>
      </c>
      <c r="BX94" s="2">
        <f>SUMIFS(Import!BX$2:BX$237,Import!$F$2:$F$237,$F94,Import!$G$2:$G$237,$G94)</f>
        <v>6.16</v>
      </c>
      <c r="BY94" s="2">
        <f>SUMIFS(Import!BY$2:BY$237,Import!$F$2:$F$237,$F94,Import!$G$2:$G$237,$G94)</f>
        <v>14.91</v>
      </c>
      <c r="BZ94" s="2">
        <f>SUMIFS(Import!BZ$2:BZ$237,Import!$F$2:$F$237,$F94,Import!$G$2:$G$237,$G94)</f>
        <v>0</v>
      </c>
      <c r="CA94" s="2">
        <f t="shared" si="52"/>
        <v>0</v>
      </c>
      <c r="CB94" s="2">
        <f t="shared" si="52"/>
        <v>0</v>
      </c>
      <c r="CC94" s="2">
        <f t="shared" si="52"/>
        <v>0</v>
      </c>
      <c r="CD94" s="2">
        <f>SUMIFS(Import!CD$2:CD$237,Import!$F$2:$F$237,$F94,Import!$G$2:$G$237,$G94)</f>
        <v>0</v>
      </c>
      <c r="CE94" s="2">
        <f>SUMIFS(Import!CE$2:CE$237,Import!$F$2:$F$237,$F94,Import!$G$2:$G$237,$G94)</f>
        <v>0</v>
      </c>
      <c r="CF94" s="2">
        <f>SUMIFS(Import!CF$2:CF$237,Import!$F$2:$F$237,$F94,Import!$G$2:$G$237,$G94)</f>
        <v>0</v>
      </c>
      <c r="CG94" s="2">
        <f>SUMIFS(Import!CG$2:CG$237,Import!$F$2:$F$237,$F94,Import!$G$2:$G$237,$G94)</f>
        <v>0</v>
      </c>
      <c r="CH94" s="2">
        <f t="shared" si="53"/>
        <v>0</v>
      </c>
      <c r="CI94" s="2">
        <f t="shared" si="53"/>
        <v>0</v>
      </c>
      <c r="CJ94" s="2">
        <f t="shared" si="53"/>
        <v>0</v>
      </c>
      <c r="CK94" s="2">
        <f>SUMIFS(Import!CK$2:CK$237,Import!$F$2:$F$237,$F94,Import!$G$2:$G$237,$G94)</f>
        <v>0</v>
      </c>
      <c r="CL94" s="2">
        <f>SUMIFS(Import!CL$2:CL$237,Import!$F$2:$F$237,$F94,Import!$G$2:$G$237,$G94)</f>
        <v>0</v>
      </c>
      <c r="CM94" s="2">
        <f>SUMIFS(Import!CM$2:CM$237,Import!$F$2:$F$237,$F94,Import!$G$2:$G$237,$G94)</f>
        <v>0</v>
      </c>
      <c r="CN94" s="2">
        <f>SUMIFS(Import!CN$2:CN$237,Import!$F$2:$F$237,$F94,Import!$G$2:$G$237,$G94)</f>
        <v>0</v>
      </c>
      <c r="CO94" s="3">
        <f t="shared" si="54"/>
        <v>0</v>
      </c>
      <c r="CP94" s="3">
        <f t="shared" si="54"/>
        <v>0</v>
      </c>
      <c r="CQ94" s="3">
        <f t="shared" si="54"/>
        <v>0</v>
      </c>
      <c r="CR94" s="2">
        <f>SUMIFS(Import!CR$2:CR$237,Import!$F$2:$F$237,$F94,Import!$G$2:$G$237,$G94)</f>
        <v>0</v>
      </c>
      <c r="CS94" s="2">
        <f>SUMIFS(Import!CS$2:CS$237,Import!$F$2:$F$237,$F94,Import!$G$2:$G$237,$G94)</f>
        <v>0</v>
      </c>
      <c r="CT94" s="2">
        <f>SUMIFS(Import!CT$2:CT$237,Import!$F$2:$F$237,$F94,Import!$G$2:$G$237,$G94)</f>
        <v>0</v>
      </c>
    </row>
    <row r="95" spans="1:98">
      <c r="A95" s="2" t="s">
        <v>38</v>
      </c>
      <c r="B95" s="2" t="s">
        <v>39</v>
      </c>
      <c r="C95" s="2">
        <v>1</v>
      </c>
      <c r="D95" s="2" t="s">
        <v>40</v>
      </c>
      <c r="E95" s="2">
        <v>29</v>
      </c>
      <c r="F95" s="2" t="s">
        <v>61</v>
      </c>
      <c r="G95" s="2">
        <v>6</v>
      </c>
      <c r="H95" s="2">
        <f>IF(SUMIFS(Import!H$2:H$237,Import!$F$2:$F$237,$F95,Import!$G$2:$G$237,$G95)=0,Data_T1!$H95,SUMIFS(Import!H$2:H$237,Import!$F$2:$F$237,$F95,Import!$G$2:$G$237,$G95))</f>
        <v>927</v>
      </c>
      <c r="I95" s="2">
        <f>SUMIFS(Import!I$2:I$237,Import!$F$2:$F$237,$F95,Import!$G$2:$G$237,$G95)</f>
        <v>551</v>
      </c>
      <c r="J95" s="2">
        <f>SUMIFS(Import!J$2:J$237,Import!$F$2:$F$237,$F95,Import!$G$2:$G$237,$G95)</f>
        <v>59.44</v>
      </c>
      <c r="K95" s="2">
        <f>SUMIFS(Import!K$2:K$237,Import!$F$2:$F$237,$F95,Import!$G$2:$G$237,$G95)</f>
        <v>376</v>
      </c>
      <c r="L95" s="2">
        <f>SUMIFS(Import!L$2:L$237,Import!$F$2:$F$237,$F95,Import!$G$2:$G$237,$G95)</f>
        <v>40.56</v>
      </c>
      <c r="M95" s="2">
        <f>SUMIFS(Import!M$2:M$237,Import!$F$2:$F$237,$F95,Import!$G$2:$G$237,$G95)</f>
        <v>5</v>
      </c>
      <c r="N95" s="2">
        <f>SUMIFS(Import!N$2:N$237,Import!$F$2:$F$237,$F95,Import!$G$2:$G$237,$G95)</f>
        <v>0.54</v>
      </c>
      <c r="O95" s="2">
        <f>SUMIFS(Import!O$2:O$237,Import!$F$2:$F$237,$F95,Import!$G$2:$G$237,$G95)</f>
        <v>1.33</v>
      </c>
      <c r="P95" s="2">
        <f>SUMIFS(Import!P$2:P$237,Import!$F$2:$F$237,$F95,Import!$G$2:$G$237,$G95)</f>
        <v>6</v>
      </c>
      <c r="Q95" s="2">
        <f>SUMIFS(Import!Q$2:Q$237,Import!$F$2:$F$237,$F95,Import!$G$2:$G$237,$G95)</f>
        <v>0.65</v>
      </c>
      <c r="R95" s="2">
        <f>SUMIFS(Import!R$2:R$237,Import!$F$2:$F$237,$F95,Import!$G$2:$G$237,$G95)</f>
        <v>1.6</v>
      </c>
      <c r="S95" s="2">
        <f>SUMIFS(Import!S$2:S$237,Import!$F$2:$F$237,$F95,Import!$G$2:$G$237,$G95)</f>
        <v>365</v>
      </c>
      <c r="T95" s="2">
        <f>SUMIFS(Import!T$2:T$237,Import!$F$2:$F$237,$F95,Import!$G$2:$G$237,$G95)</f>
        <v>39.369999999999997</v>
      </c>
      <c r="U95" s="2">
        <f>SUMIFS(Import!U$2:U$237,Import!$F$2:$F$237,$F95,Import!$G$2:$G$237,$G95)</f>
        <v>97.07</v>
      </c>
      <c r="V95" s="2">
        <f>SUMIFS(Import!V$2:V$237,Import!$F$2:$F$237,$F95,Import!$G$2:$G$237,$G95)</f>
        <v>1</v>
      </c>
      <c r="W95" s="2" t="str">
        <f t="shared" si="44"/>
        <v>M</v>
      </c>
      <c r="X95" s="2" t="str">
        <f t="shared" si="44"/>
        <v>GREIG</v>
      </c>
      <c r="Y95" s="2" t="str">
        <f t="shared" si="44"/>
        <v>Moana</v>
      </c>
      <c r="Z95" s="2">
        <f>SUMIFS(Import!Z$2:Z$237,Import!$F$2:$F$237,$F95,Import!$G$2:$G$237,$G95)</f>
        <v>190</v>
      </c>
      <c r="AA95" s="2">
        <f>SUMIFS(Import!AA$2:AA$237,Import!$F$2:$F$237,$F95,Import!$G$2:$G$237,$G95)</f>
        <v>20.5</v>
      </c>
      <c r="AB95" s="2">
        <f>SUMIFS(Import!AB$2:AB$237,Import!$F$2:$F$237,$F95,Import!$G$2:$G$237,$G95)</f>
        <v>52.05</v>
      </c>
      <c r="AC95" s="2">
        <f>SUMIFS(Import!AC$2:AC$237,Import!$F$2:$F$237,$F95,Import!$G$2:$G$237,$G95)</f>
        <v>2</v>
      </c>
      <c r="AD95" s="2" t="str">
        <f t="shared" si="45"/>
        <v>M</v>
      </c>
      <c r="AE95" s="2" t="str">
        <f t="shared" si="45"/>
        <v>MINARDI</v>
      </c>
      <c r="AF95" s="2" t="str">
        <f t="shared" si="45"/>
        <v>Eric</v>
      </c>
      <c r="AG95" s="2">
        <f>SUMIFS(Import!AG$2:AG$237,Import!$F$2:$F$237,$F95,Import!$G$2:$G$237,$G95)</f>
        <v>8</v>
      </c>
      <c r="AH95" s="2">
        <f>SUMIFS(Import!AH$2:AH$237,Import!$F$2:$F$237,$F95,Import!$G$2:$G$237,$G95)</f>
        <v>0.86</v>
      </c>
      <c r="AI95" s="2">
        <f>SUMIFS(Import!AI$2:AI$237,Import!$F$2:$F$237,$F95,Import!$G$2:$G$237,$G95)</f>
        <v>2.19</v>
      </c>
      <c r="AJ95" s="2">
        <f>SUMIFS(Import!AJ$2:AJ$237,Import!$F$2:$F$237,$F95,Import!$G$2:$G$237,$G95)</f>
        <v>3</v>
      </c>
      <c r="AK95" s="2" t="str">
        <f t="shared" si="46"/>
        <v>F</v>
      </c>
      <c r="AL95" s="2" t="str">
        <f t="shared" si="46"/>
        <v>SAGE</v>
      </c>
      <c r="AM95" s="2" t="str">
        <f t="shared" si="46"/>
        <v>Maina</v>
      </c>
      <c r="AN95" s="2">
        <f>SUMIFS(Import!AN$2:AN$237,Import!$F$2:$F$237,$F95,Import!$G$2:$G$237,$G95)</f>
        <v>53</v>
      </c>
      <c r="AO95" s="2">
        <f>SUMIFS(Import!AO$2:AO$237,Import!$F$2:$F$237,$F95,Import!$G$2:$G$237,$G95)</f>
        <v>5.72</v>
      </c>
      <c r="AP95" s="2">
        <f>SUMIFS(Import!AP$2:AP$237,Import!$F$2:$F$237,$F95,Import!$G$2:$G$237,$G95)</f>
        <v>14.52</v>
      </c>
      <c r="AQ95" s="2">
        <f>SUMIFS(Import!AQ$2:AQ$237,Import!$F$2:$F$237,$F95,Import!$G$2:$G$237,$G95)</f>
        <v>4</v>
      </c>
      <c r="AR95" s="2" t="str">
        <f t="shared" si="47"/>
        <v>M</v>
      </c>
      <c r="AS95" s="2" t="str">
        <f t="shared" si="47"/>
        <v>BRUNEAU</v>
      </c>
      <c r="AT95" s="2" t="str">
        <f t="shared" si="47"/>
        <v>Jean-Marie</v>
      </c>
      <c r="AU95" s="2">
        <f>SUMIFS(Import!AU$2:AU$237,Import!$F$2:$F$237,$F95,Import!$G$2:$G$237,$G95)</f>
        <v>5</v>
      </c>
      <c r="AV95" s="2">
        <f>SUMIFS(Import!AV$2:AV$237,Import!$F$2:$F$237,$F95,Import!$G$2:$G$237,$G95)</f>
        <v>0.54</v>
      </c>
      <c r="AW95" s="2">
        <f>SUMIFS(Import!AW$2:AW$237,Import!$F$2:$F$237,$F95,Import!$G$2:$G$237,$G95)</f>
        <v>1.37</v>
      </c>
      <c r="AX95" s="2">
        <f>SUMIFS(Import!AX$2:AX$237,Import!$F$2:$F$237,$F95,Import!$G$2:$G$237,$G95)</f>
        <v>5</v>
      </c>
      <c r="AY95" s="2" t="str">
        <f t="shared" si="48"/>
        <v>M</v>
      </c>
      <c r="AZ95" s="2" t="str">
        <f t="shared" si="48"/>
        <v>RAMEL</v>
      </c>
      <c r="BA95" s="2" t="str">
        <f t="shared" si="48"/>
        <v>Michel</v>
      </c>
      <c r="BB95" s="2">
        <f>SUMIFS(Import!BB$2:BB$237,Import!$F$2:$F$237,$F95,Import!$G$2:$G$237,$G95)</f>
        <v>3</v>
      </c>
      <c r="BC95" s="2">
        <f>SUMIFS(Import!BC$2:BC$237,Import!$F$2:$F$237,$F95,Import!$G$2:$G$237,$G95)</f>
        <v>0.32</v>
      </c>
      <c r="BD95" s="2">
        <f>SUMIFS(Import!BD$2:BD$237,Import!$F$2:$F$237,$F95,Import!$G$2:$G$237,$G95)</f>
        <v>0.82</v>
      </c>
      <c r="BE95" s="2">
        <f>SUMIFS(Import!BE$2:BE$237,Import!$F$2:$F$237,$F95,Import!$G$2:$G$237,$G95)</f>
        <v>6</v>
      </c>
      <c r="BF95" s="2" t="str">
        <f t="shared" si="49"/>
        <v>M</v>
      </c>
      <c r="BG95" s="2" t="str">
        <f t="shared" si="49"/>
        <v>NENA</v>
      </c>
      <c r="BH95" s="2" t="str">
        <f t="shared" si="49"/>
        <v>Tauhiti</v>
      </c>
      <c r="BI95" s="2">
        <f>SUMIFS(Import!BI$2:BI$237,Import!$F$2:$F$237,$F95,Import!$G$2:$G$237,$G95)</f>
        <v>3</v>
      </c>
      <c r="BJ95" s="2">
        <f>SUMIFS(Import!BJ$2:BJ$237,Import!$F$2:$F$237,$F95,Import!$G$2:$G$237,$G95)</f>
        <v>0.32</v>
      </c>
      <c r="BK95" s="2">
        <f>SUMIFS(Import!BK$2:BK$237,Import!$F$2:$F$237,$F95,Import!$G$2:$G$237,$G95)</f>
        <v>0.82</v>
      </c>
      <c r="BL95" s="2">
        <f>SUMIFS(Import!BL$2:BL$237,Import!$F$2:$F$237,$F95,Import!$G$2:$G$237,$G95)</f>
        <v>7</v>
      </c>
      <c r="BM95" s="2" t="str">
        <f t="shared" si="50"/>
        <v>M</v>
      </c>
      <c r="BN95" s="2" t="str">
        <f t="shared" si="50"/>
        <v>REGURON</v>
      </c>
      <c r="BO95" s="2" t="str">
        <f t="shared" si="50"/>
        <v>Karl</v>
      </c>
      <c r="BP95" s="2">
        <f>SUMIFS(Import!BP$2:BP$237,Import!$F$2:$F$237,$F95,Import!$G$2:$G$237,$G95)</f>
        <v>4</v>
      </c>
      <c r="BQ95" s="2">
        <f>SUMIFS(Import!BQ$2:BQ$237,Import!$F$2:$F$237,$F95,Import!$G$2:$G$237,$G95)</f>
        <v>0.43</v>
      </c>
      <c r="BR95" s="2">
        <f>SUMIFS(Import!BR$2:BR$237,Import!$F$2:$F$237,$F95,Import!$G$2:$G$237,$G95)</f>
        <v>1.1000000000000001</v>
      </c>
      <c r="BS95" s="2">
        <f>SUMIFS(Import!BS$2:BS$237,Import!$F$2:$F$237,$F95,Import!$G$2:$G$237,$G95)</f>
        <v>8</v>
      </c>
      <c r="BT95" s="2" t="str">
        <f t="shared" si="51"/>
        <v>M</v>
      </c>
      <c r="BU95" s="2" t="str">
        <f t="shared" si="51"/>
        <v>TUHEIAVA</v>
      </c>
      <c r="BV95" s="2" t="str">
        <f t="shared" si="51"/>
        <v>Richard, Ariihau</v>
      </c>
      <c r="BW95" s="2">
        <f>SUMIFS(Import!BW$2:BW$237,Import!$F$2:$F$237,$F95,Import!$G$2:$G$237,$G95)</f>
        <v>99</v>
      </c>
      <c r="BX95" s="2">
        <f>SUMIFS(Import!BX$2:BX$237,Import!$F$2:$F$237,$F95,Import!$G$2:$G$237,$G95)</f>
        <v>10.68</v>
      </c>
      <c r="BY95" s="2">
        <f>SUMIFS(Import!BY$2:BY$237,Import!$F$2:$F$237,$F95,Import!$G$2:$G$237,$G95)</f>
        <v>27.12</v>
      </c>
      <c r="BZ95" s="2">
        <f>SUMIFS(Import!BZ$2:BZ$237,Import!$F$2:$F$237,$F95,Import!$G$2:$G$237,$G95)</f>
        <v>0</v>
      </c>
      <c r="CA95" s="2">
        <f t="shared" si="52"/>
        <v>0</v>
      </c>
      <c r="CB95" s="2">
        <f t="shared" si="52"/>
        <v>0</v>
      </c>
      <c r="CC95" s="2">
        <f t="shared" si="52"/>
        <v>0</v>
      </c>
      <c r="CD95" s="2">
        <f>SUMIFS(Import!CD$2:CD$237,Import!$F$2:$F$237,$F95,Import!$G$2:$G$237,$G95)</f>
        <v>0</v>
      </c>
      <c r="CE95" s="2">
        <f>SUMIFS(Import!CE$2:CE$237,Import!$F$2:$F$237,$F95,Import!$G$2:$G$237,$G95)</f>
        <v>0</v>
      </c>
      <c r="CF95" s="2">
        <f>SUMIFS(Import!CF$2:CF$237,Import!$F$2:$F$237,$F95,Import!$G$2:$G$237,$G95)</f>
        <v>0</v>
      </c>
      <c r="CG95" s="2">
        <f>SUMIFS(Import!CG$2:CG$237,Import!$F$2:$F$237,$F95,Import!$G$2:$G$237,$G95)</f>
        <v>0</v>
      </c>
      <c r="CH95" s="2">
        <f t="shared" si="53"/>
        <v>0</v>
      </c>
      <c r="CI95" s="2">
        <f t="shared" si="53"/>
        <v>0</v>
      </c>
      <c r="CJ95" s="2">
        <f t="shared" si="53"/>
        <v>0</v>
      </c>
      <c r="CK95" s="2">
        <f>SUMIFS(Import!CK$2:CK$237,Import!$F$2:$F$237,$F95,Import!$G$2:$G$237,$G95)</f>
        <v>0</v>
      </c>
      <c r="CL95" s="2">
        <f>SUMIFS(Import!CL$2:CL$237,Import!$F$2:$F$237,$F95,Import!$G$2:$G$237,$G95)</f>
        <v>0</v>
      </c>
      <c r="CM95" s="2">
        <f>SUMIFS(Import!CM$2:CM$237,Import!$F$2:$F$237,$F95,Import!$G$2:$G$237,$G95)</f>
        <v>0</v>
      </c>
      <c r="CN95" s="2">
        <f>SUMIFS(Import!CN$2:CN$237,Import!$F$2:$F$237,$F95,Import!$G$2:$G$237,$G95)</f>
        <v>0</v>
      </c>
      <c r="CO95" s="3">
        <f t="shared" si="54"/>
        <v>0</v>
      </c>
      <c r="CP95" s="3">
        <f t="shared" si="54"/>
        <v>0</v>
      </c>
      <c r="CQ95" s="3">
        <f t="shared" si="54"/>
        <v>0</v>
      </c>
      <c r="CR95" s="2">
        <f>SUMIFS(Import!CR$2:CR$237,Import!$F$2:$F$237,$F95,Import!$G$2:$G$237,$G95)</f>
        <v>0</v>
      </c>
      <c r="CS95" s="2">
        <f>SUMIFS(Import!CS$2:CS$237,Import!$F$2:$F$237,$F95,Import!$G$2:$G$237,$G95)</f>
        <v>0</v>
      </c>
      <c r="CT95" s="2">
        <f>SUMIFS(Import!CT$2:CT$237,Import!$F$2:$F$237,$F95,Import!$G$2:$G$237,$G95)</f>
        <v>0</v>
      </c>
    </row>
    <row r="96" spans="1:98">
      <c r="A96" s="2" t="s">
        <v>38</v>
      </c>
      <c r="B96" s="2" t="s">
        <v>39</v>
      </c>
      <c r="C96" s="2">
        <v>1</v>
      </c>
      <c r="D96" s="2" t="s">
        <v>40</v>
      </c>
      <c r="E96" s="2">
        <v>29</v>
      </c>
      <c r="F96" s="2" t="s">
        <v>61</v>
      </c>
      <c r="G96" s="2">
        <v>7</v>
      </c>
      <c r="H96" s="2">
        <f>IF(SUMIFS(Import!H$2:H$237,Import!$F$2:$F$237,$F96,Import!$G$2:$G$237,$G96)=0,Data_T1!$H96,SUMIFS(Import!H$2:H$237,Import!$F$2:$F$237,$F96,Import!$G$2:$G$237,$G96))</f>
        <v>995</v>
      </c>
      <c r="I96" s="2">
        <f>SUMIFS(Import!I$2:I$237,Import!$F$2:$F$237,$F96,Import!$G$2:$G$237,$G96)</f>
        <v>537</v>
      </c>
      <c r="J96" s="2">
        <f>SUMIFS(Import!J$2:J$237,Import!$F$2:$F$237,$F96,Import!$G$2:$G$237,$G96)</f>
        <v>53.97</v>
      </c>
      <c r="K96" s="2">
        <f>SUMIFS(Import!K$2:K$237,Import!$F$2:$F$237,$F96,Import!$G$2:$G$237,$G96)</f>
        <v>458</v>
      </c>
      <c r="L96" s="2">
        <f>SUMIFS(Import!L$2:L$237,Import!$F$2:$F$237,$F96,Import!$G$2:$G$237,$G96)</f>
        <v>46.03</v>
      </c>
      <c r="M96" s="2">
        <f>SUMIFS(Import!M$2:M$237,Import!$F$2:$F$237,$F96,Import!$G$2:$G$237,$G96)</f>
        <v>1</v>
      </c>
      <c r="N96" s="2">
        <f>SUMIFS(Import!N$2:N$237,Import!$F$2:$F$237,$F96,Import!$G$2:$G$237,$G96)</f>
        <v>0.1</v>
      </c>
      <c r="O96" s="2">
        <f>SUMIFS(Import!O$2:O$237,Import!$F$2:$F$237,$F96,Import!$G$2:$G$237,$G96)</f>
        <v>0.22</v>
      </c>
      <c r="P96" s="2">
        <f>SUMIFS(Import!P$2:P$237,Import!$F$2:$F$237,$F96,Import!$G$2:$G$237,$G96)</f>
        <v>2</v>
      </c>
      <c r="Q96" s="2">
        <f>SUMIFS(Import!Q$2:Q$237,Import!$F$2:$F$237,$F96,Import!$G$2:$G$237,$G96)</f>
        <v>0.2</v>
      </c>
      <c r="R96" s="2">
        <f>SUMIFS(Import!R$2:R$237,Import!$F$2:$F$237,$F96,Import!$G$2:$G$237,$G96)</f>
        <v>0.44</v>
      </c>
      <c r="S96" s="2">
        <f>SUMIFS(Import!S$2:S$237,Import!$F$2:$F$237,$F96,Import!$G$2:$G$237,$G96)</f>
        <v>455</v>
      </c>
      <c r="T96" s="2">
        <f>SUMIFS(Import!T$2:T$237,Import!$F$2:$F$237,$F96,Import!$G$2:$G$237,$G96)</f>
        <v>45.73</v>
      </c>
      <c r="U96" s="2">
        <f>SUMIFS(Import!U$2:U$237,Import!$F$2:$F$237,$F96,Import!$G$2:$G$237,$G96)</f>
        <v>99.34</v>
      </c>
      <c r="V96" s="2">
        <f>SUMIFS(Import!V$2:V$237,Import!$F$2:$F$237,$F96,Import!$G$2:$G$237,$G96)</f>
        <v>1</v>
      </c>
      <c r="W96" s="2" t="str">
        <f t="shared" si="44"/>
        <v>M</v>
      </c>
      <c r="X96" s="2" t="str">
        <f t="shared" si="44"/>
        <v>GREIG</v>
      </c>
      <c r="Y96" s="2" t="str">
        <f t="shared" si="44"/>
        <v>Moana</v>
      </c>
      <c r="Z96" s="2">
        <f>SUMIFS(Import!Z$2:Z$237,Import!$F$2:$F$237,$F96,Import!$G$2:$G$237,$G96)</f>
        <v>226</v>
      </c>
      <c r="AA96" s="2">
        <f>SUMIFS(Import!AA$2:AA$237,Import!$F$2:$F$237,$F96,Import!$G$2:$G$237,$G96)</f>
        <v>22.71</v>
      </c>
      <c r="AB96" s="2">
        <f>SUMIFS(Import!AB$2:AB$237,Import!$F$2:$F$237,$F96,Import!$G$2:$G$237,$G96)</f>
        <v>49.67</v>
      </c>
      <c r="AC96" s="2">
        <f>SUMIFS(Import!AC$2:AC$237,Import!$F$2:$F$237,$F96,Import!$G$2:$G$237,$G96)</f>
        <v>2</v>
      </c>
      <c r="AD96" s="2" t="str">
        <f t="shared" si="45"/>
        <v>M</v>
      </c>
      <c r="AE96" s="2" t="str">
        <f t="shared" si="45"/>
        <v>MINARDI</v>
      </c>
      <c r="AF96" s="2" t="str">
        <f t="shared" si="45"/>
        <v>Eric</v>
      </c>
      <c r="AG96" s="2">
        <f>SUMIFS(Import!AG$2:AG$237,Import!$F$2:$F$237,$F96,Import!$G$2:$G$237,$G96)</f>
        <v>4</v>
      </c>
      <c r="AH96" s="2">
        <f>SUMIFS(Import!AH$2:AH$237,Import!$F$2:$F$237,$F96,Import!$G$2:$G$237,$G96)</f>
        <v>0.4</v>
      </c>
      <c r="AI96" s="2">
        <f>SUMIFS(Import!AI$2:AI$237,Import!$F$2:$F$237,$F96,Import!$G$2:$G$237,$G96)</f>
        <v>0.88</v>
      </c>
      <c r="AJ96" s="2">
        <f>SUMIFS(Import!AJ$2:AJ$237,Import!$F$2:$F$237,$F96,Import!$G$2:$G$237,$G96)</f>
        <v>3</v>
      </c>
      <c r="AK96" s="2" t="str">
        <f t="shared" si="46"/>
        <v>F</v>
      </c>
      <c r="AL96" s="2" t="str">
        <f t="shared" si="46"/>
        <v>SAGE</v>
      </c>
      <c r="AM96" s="2" t="str">
        <f t="shared" si="46"/>
        <v>Maina</v>
      </c>
      <c r="AN96" s="2">
        <f>SUMIFS(Import!AN$2:AN$237,Import!$F$2:$F$237,$F96,Import!$G$2:$G$237,$G96)</f>
        <v>69</v>
      </c>
      <c r="AO96" s="2">
        <f>SUMIFS(Import!AO$2:AO$237,Import!$F$2:$F$237,$F96,Import!$G$2:$G$237,$G96)</f>
        <v>6.93</v>
      </c>
      <c r="AP96" s="2">
        <f>SUMIFS(Import!AP$2:AP$237,Import!$F$2:$F$237,$F96,Import!$G$2:$G$237,$G96)</f>
        <v>15.16</v>
      </c>
      <c r="AQ96" s="2">
        <f>SUMIFS(Import!AQ$2:AQ$237,Import!$F$2:$F$237,$F96,Import!$G$2:$G$237,$G96)</f>
        <v>4</v>
      </c>
      <c r="AR96" s="2" t="str">
        <f t="shared" si="47"/>
        <v>M</v>
      </c>
      <c r="AS96" s="2" t="str">
        <f t="shared" si="47"/>
        <v>BRUNEAU</v>
      </c>
      <c r="AT96" s="2" t="str">
        <f t="shared" si="47"/>
        <v>Jean-Marie</v>
      </c>
      <c r="AU96" s="2">
        <f>SUMIFS(Import!AU$2:AU$237,Import!$F$2:$F$237,$F96,Import!$G$2:$G$237,$G96)</f>
        <v>0</v>
      </c>
      <c r="AV96" s="2">
        <f>SUMIFS(Import!AV$2:AV$237,Import!$F$2:$F$237,$F96,Import!$G$2:$G$237,$G96)</f>
        <v>0</v>
      </c>
      <c r="AW96" s="2">
        <f>SUMIFS(Import!AW$2:AW$237,Import!$F$2:$F$237,$F96,Import!$G$2:$G$237,$G96)</f>
        <v>0</v>
      </c>
      <c r="AX96" s="2">
        <f>SUMIFS(Import!AX$2:AX$237,Import!$F$2:$F$237,$F96,Import!$G$2:$G$237,$G96)</f>
        <v>5</v>
      </c>
      <c r="AY96" s="2" t="str">
        <f t="shared" si="48"/>
        <v>M</v>
      </c>
      <c r="AZ96" s="2" t="str">
        <f t="shared" si="48"/>
        <v>RAMEL</v>
      </c>
      <c r="BA96" s="2" t="str">
        <f t="shared" si="48"/>
        <v>Michel</v>
      </c>
      <c r="BB96" s="2">
        <f>SUMIFS(Import!BB$2:BB$237,Import!$F$2:$F$237,$F96,Import!$G$2:$G$237,$G96)</f>
        <v>0</v>
      </c>
      <c r="BC96" s="2">
        <f>SUMIFS(Import!BC$2:BC$237,Import!$F$2:$F$237,$F96,Import!$G$2:$G$237,$G96)</f>
        <v>0</v>
      </c>
      <c r="BD96" s="2">
        <f>SUMIFS(Import!BD$2:BD$237,Import!$F$2:$F$237,$F96,Import!$G$2:$G$237,$G96)</f>
        <v>0</v>
      </c>
      <c r="BE96" s="2">
        <f>SUMIFS(Import!BE$2:BE$237,Import!$F$2:$F$237,$F96,Import!$G$2:$G$237,$G96)</f>
        <v>6</v>
      </c>
      <c r="BF96" s="2" t="str">
        <f t="shared" si="49"/>
        <v>M</v>
      </c>
      <c r="BG96" s="2" t="str">
        <f t="shared" si="49"/>
        <v>NENA</v>
      </c>
      <c r="BH96" s="2" t="str">
        <f t="shared" si="49"/>
        <v>Tauhiti</v>
      </c>
      <c r="BI96" s="2">
        <f>SUMIFS(Import!BI$2:BI$237,Import!$F$2:$F$237,$F96,Import!$G$2:$G$237,$G96)</f>
        <v>3</v>
      </c>
      <c r="BJ96" s="2">
        <f>SUMIFS(Import!BJ$2:BJ$237,Import!$F$2:$F$237,$F96,Import!$G$2:$G$237,$G96)</f>
        <v>0.3</v>
      </c>
      <c r="BK96" s="2">
        <f>SUMIFS(Import!BK$2:BK$237,Import!$F$2:$F$237,$F96,Import!$G$2:$G$237,$G96)</f>
        <v>0.66</v>
      </c>
      <c r="BL96" s="2">
        <f>SUMIFS(Import!BL$2:BL$237,Import!$F$2:$F$237,$F96,Import!$G$2:$G$237,$G96)</f>
        <v>7</v>
      </c>
      <c r="BM96" s="2" t="str">
        <f t="shared" si="50"/>
        <v>M</v>
      </c>
      <c r="BN96" s="2" t="str">
        <f t="shared" si="50"/>
        <v>REGURON</v>
      </c>
      <c r="BO96" s="2" t="str">
        <f t="shared" si="50"/>
        <v>Karl</v>
      </c>
      <c r="BP96" s="2">
        <f>SUMIFS(Import!BP$2:BP$237,Import!$F$2:$F$237,$F96,Import!$G$2:$G$237,$G96)</f>
        <v>1</v>
      </c>
      <c r="BQ96" s="2">
        <f>SUMIFS(Import!BQ$2:BQ$237,Import!$F$2:$F$237,$F96,Import!$G$2:$G$237,$G96)</f>
        <v>0.1</v>
      </c>
      <c r="BR96" s="2">
        <f>SUMIFS(Import!BR$2:BR$237,Import!$F$2:$F$237,$F96,Import!$G$2:$G$237,$G96)</f>
        <v>0.22</v>
      </c>
      <c r="BS96" s="2">
        <f>SUMIFS(Import!BS$2:BS$237,Import!$F$2:$F$237,$F96,Import!$G$2:$G$237,$G96)</f>
        <v>8</v>
      </c>
      <c r="BT96" s="2" t="str">
        <f t="shared" si="51"/>
        <v>M</v>
      </c>
      <c r="BU96" s="2" t="str">
        <f t="shared" si="51"/>
        <v>TUHEIAVA</v>
      </c>
      <c r="BV96" s="2" t="str">
        <f t="shared" si="51"/>
        <v>Richard, Ariihau</v>
      </c>
      <c r="BW96" s="2">
        <f>SUMIFS(Import!BW$2:BW$237,Import!$F$2:$F$237,$F96,Import!$G$2:$G$237,$G96)</f>
        <v>152</v>
      </c>
      <c r="BX96" s="2">
        <f>SUMIFS(Import!BX$2:BX$237,Import!$F$2:$F$237,$F96,Import!$G$2:$G$237,$G96)</f>
        <v>15.28</v>
      </c>
      <c r="BY96" s="2">
        <f>SUMIFS(Import!BY$2:BY$237,Import!$F$2:$F$237,$F96,Import!$G$2:$G$237,$G96)</f>
        <v>33.409999999999997</v>
      </c>
      <c r="BZ96" s="2">
        <f>SUMIFS(Import!BZ$2:BZ$237,Import!$F$2:$F$237,$F96,Import!$G$2:$G$237,$G96)</f>
        <v>0</v>
      </c>
      <c r="CA96" s="2">
        <f t="shared" si="52"/>
        <v>0</v>
      </c>
      <c r="CB96" s="2">
        <f t="shared" si="52"/>
        <v>0</v>
      </c>
      <c r="CC96" s="2">
        <f t="shared" si="52"/>
        <v>0</v>
      </c>
      <c r="CD96" s="2">
        <f>SUMIFS(Import!CD$2:CD$237,Import!$F$2:$F$237,$F96,Import!$G$2:$G$237,$G96)</f>
        <v>0</v>
      </c>
      <c r="CE96" s="2">
        <f>SUMIFS(Import!CE$2:CE$237,Import!$F$2:$F$237,$F96,Import!$G$2:$G$237,$G96)</f>
        <v>0</v>
      </c>
      <c r="CF96" s="2">
        <f>SUMIFS(Import!CF$2:CF$237,Import!$F$2:$F$237,$F96,Import!$G$2:$G$237,$G96)</f>
        <v>0</v>
      </c>
      <c r="CG96" s="2">
        <f>SUMIFS(Import!CG$2:CG$237,Import!$F$2:$F$237,$F96,Import!$G$2:$G$237,$G96)</f>
        <v>0</v>
      </c>
      <c r="CH96" s="2">
        <f t="shared" si="53"/>
        <v>0</v>
      </c>
      <c r="CI96" s="2">
        <f t="shared" si="53"/>
        <v>0</v>
      </c>
      <c r="CJ96" s="2">
        <f t="shared" si="53"/>
        <v>0</v>
      </c>
      <c r="CK96" s="2">
        <f>SUMIFS(Import!CK$2:CK$237,Import!$F$2:$F$237,$F96,Import!$G$2:$G$237,$G96)</f>
        <v>0</v>
      </c>
      <c r="CL96" s="2">
        <f>SUMIFS(Import!CL$2:CL$237,Import!$F$2:$F$237,$F96,Import!$G$2:$G$237,$G96)</f>
        <v>0</v>
      </c>
      <c r="CM96" s="2">
        <f>SUMIFS(Import!CM$2:CM$237,Import!$F$2:$F$237,$F96,Import!$G$2:$G$237,$G96)</f>
        <v>0</v>
      </c>
      <c r="CN96" s="2">
        <f>SUMIFS(Import!CN$2:CN$237,Import!$F$2:$F$237,$F96,Import!$G$2:$G$237,$G96)</f>
        <v>0</v>
      </c>
      <c r="CO96" s="3">
        <f t="shared" si="54"/>
        <v>0</v>
      </c>
      <c r="CP96" s="3">
        <f t="shared" si="54"/>
        <v>0</v>
      </c>
      <c r="CQ96" s="3">
        <f t="shared" si="54"/>
        <v>0</v>
      </c>
      <c r="CR96" s="2">
        <f>SUMIFS(Import!CR$2:CR$237,Import!$F$2:$F$237,$F96,Import!$G$2:$G$237,$G96)</f>
        <v>0</v>
      </c>
      <c r="CS96" s="2">
        <f>SUMIFS(Import!CS$2:CS$237,Import!$F$2:$F$237,$F96,Import!$G$2:$G$237,$G96)</f>
        <v>0</v>
      </c>
      <c r="CT96" s="2">
        <f>SUMIFS(Import!CT$2:CT$237,Import!$F$2:$F$237,$F96,Import!$G$2:$G$237,$G96)</f>
        <v>0</v>
      </c>
    </row>
    <row r="97" spans="1:98">
      <c r="A97" s="2" t="s">
        <v>38</v>
      </c>
      <c r="B97" s="2" t="s">
        <v>39</v>
      </c>
      <c r="C97" s="2">
        <v>1</v>
      </c>
      <c r="D97" s="2" t="s">
        <v>40</v>
      </c>
      <c r="E97" s="2">
        <v>29</v>
      </c>
      <c r="F97" s="2" t="s">
        <v>61</v>
      </c>
      <c r="G97" s="2">
        <v>8</v>
      </c>
      <c r="H97" s="2">
        <f>IF(SUMIFS(Import!H$2:H$237,Import!$F$2:$F$237,$F97,Import!$G$2:$G$237,$G97)=0,Data_T1!$H97,SUMIFS(Import!H$2:H$237,Import!$F$2:$F$237,$F97,Import!$G$2:$G$237,$G97))</f>
        <v>1452</v>
      </c>
      <c r="I97" s="2">
        <f>SUMIFS(Import!I$2:I$237,Import!$F$2:$F$237,$F97,Import!$G$2:$G$237,$G97)</f>
        <v>915</v>
      </c>
      <c r="J97" s="2">
        <f>SUMIFS(Import!J$2:J$237,Import!$F$2:$F$237,$F97,Import!$G$2:$G$237,$G97)</f>
        <v>63.02</v>
      </c>
      <c r="K97" s="2">
        <f>SUMIFS(Import!K$2:K$237,Import!$F$2:$F$237,$F97,Import!$G$2:$G$237,$G97)</f>
        <v>537</v>
      </c>
      <c r="L97" s="2">
        <f>SUMIFS(Import!L$2:L$237,Import!$F$2:$F$237,$F97,Import!$G$2:$G$237,$G97)</f>
        <v>36.979999999999997</v>
      </c>
      <c r="M97" s="2">
        <f>SUMIFS(Import!M$2:M$237,Import!$F$2:$F$237,$F97,Import!$G$2:$G$237,$G97)</f>
        <v>7</v>
      </c>
      <c r="N97" s="2">
        <f>SUMIFS(Import!N$2:N$237,Import!$F$2:$F$237,$F97,Import!$G$2:$G$237,$G97)</f>
        <v>0.48</v>
      </c>
      <c r="O97" s="2">
        <f>SUMIFS(Import!O$2:O$237,Import!$F$2:$F$237,$F97,Import!$G$2:$G$237,$G97)</f>
        <v>1.3</v>
      </c>
      <c r="P97" s="2">
        <f>SUMIFS(Import!P$2:P$237,Import!$F$2:$F$237,$F97,Import!$G$2:$G$237,$G97)</f>
        <v>2</v>
      </c>
      <c r="Q97" s="2">
        <f>SUMIFS(Import!Q$2:Q$237,Import!$F$2:$F$237,$F97,Import!$G$2:$G$237,$G97)</f>
        <v>0.14000000000000001</v>
      </c>
      <c r="R97" s="2">
        <f>SUMIFS(Import!R$2:R$237,Import!$F$2:$F$237,$F97,Import!$G$2:$G$237,$G97)</f>
        <v>0.37</v>
      </c>
      <c r="S97" s="2">
        <f>SUMIFS(Import!S$2:S$237,Import!$F$2:$F$237,$F97,Import!$G$2:$G$237,$G97)</f>
        <v>528</v>
      </c>
      <c r="T97" s="2">
        <f>SUMIFS(Import!T$2:T$237,Import!$F$2:$F$237,$F97,Import!$G$2:$G$237,$G97)</f>
        <v>36.36</v>
      </c>
      <c r="U97" s="2">
        <f>SUMIFS(Import!U$2:U$237,Import!$F$2:$F$237,$F97,Import!$G$2:$G$237,$G97)</f>
        <v>98.32</v>
      </c>
      <c r="V97" s="2">
        <f>SUMIFS(Import!V$2:V$237,Import!$F$2:$F$237,$F97,Import!$G$2:$G$237,$G97)</f>
        <v>1</v>
      </c>
      <c r="W97" s="2" t="str">
        <f t="shared" si="44"/>
        <v>M</v>
      </c>
      <c r="X97" s="2" t="str">
        <f t="shared" si="44"/>
        <v>GREIG</v>
      </c>
      <c r="Y97" s="2" t="str">
        <f t="shared" si="44"/>
        <v>Moana</v>
      </c>
      <c r="Z97" s="2">
        <f>SUMIFS(Import!Z$2:Z$237,Import!$F$2:$F$237,$F97,Import!$G$2:$G$237,$G97)</f>
        <v>120</v>
      </c>
      <c r="AA97" s="2">
        <f>SUMIFS(Import!AA$2:AA$237,Import!$F$2:$F$237,$F97,Import!$G$2:$G$237,$G97)</f>
        <v>8.26</v>
      </c>
      <c r="AB97" s="2">
        <f>SUMIFS(Import!AB$2:AB$237,Import!$F$2:$F$237,$F97,Import!$G$2:$G$237,$G97)</f>
        <v>22.73</v>
      </c>
      <c r="AC97" s="2">
        <f>SUMIFS(Import!AC$2:AC$237,Import!$F$2:$F$237,$F97,Import!$G$2:$G$237,$G97)</f>
        <v>2</v>
      </c>
      <c r="AD97" s="2" t="str">
        <f t="shared" si="45"/>
        <v>M</v>
      </c>
      <c r="AE97" s="2" t="str">
        <f t="shared" si="45"/>
        <v>MINARDI</v>
      </c>
      <c r="AF97" s="2" t="str">
        <f t="shared" si="45"/>
        <v>Eric</v>
      </c>
      <c r="AG97" s="2">
        <f>SUMIFS(Import!AG$2:AG$237,Import!$F$2:$F$237,$F97,Import!$G$2:$G$237,$G97)</f>
        <v>10</v>
      </c>
      <c r="AH97" s="2">
        <f>SUMIFS(Import!AH$2:AH$237,Import!$F$2:$F$237,$F97,Import!$G$2:$G$237,$G97)</f>
        <v>0.69</v>
      </c>
      <c r="AI97" s="2">
        <f>SUMIFS(Import!AI$2:AI$237,Import!$F$2:$F$237,$F97,Import!$G$2:$G$237,$G97)</f>
        <v>1.89</v>
      </c>
      <c r="AJ97" s="2">
        <f>SUMIFS(Import!AJ$2:AJ$237,Import!$F$2:$F$237,$F97,Import!$G$2:$G$237,$G97)</f>
        <v>3</v>
      </c>
      <c r="AK97" s="2" t="str">
        <f t="shared" si="46"/>
        <v>F</v>
      </c>
      <c r="AL97" s="2" t="str">
        <f t="shared" si="46"/>
        <v>SAGE</v>
      </c>
      <c r="AM97" s="2" t="str">
        <f t="shared" si="46"/>
        <v>Maina</v>
      </c>
      <c r="AN97" s="2">
        <f>SUMIFS(Import!AN$2:AN$237,Import!$F$2:$F$237,$F97,Import!$G$2:$G$237,$G97)</f>
        <v>191</v>
      </c>
      <c r="AO97" s="2">
        <f>SUMIFS(Import!AO$2:AO$237,Import!$F$2:$F$237,$F97,Import!$G$2:$G$237,$G97)</f>
        <v>13.15</v>
      </c>
      <c r="AP97" s="2">
        <f>SUMIFS(Import!AP$2:AP$237,Import!$F$2:$F$237,$F97,Import!$G$2:$G$237,$G97)</f>
        <v>36.17</v>
      </c>
      <c r="AQ97" s="2">
        <f>SUMIFS(Import!AQ$2:AQ$237,Import!$F$2:$F$237,$F97,Import!$G$2:$G$237,$G97)</f>
        <v>4</v>
      </c>
      <c r="AR97" s="2" t="str">
        <f t="shared" si="47"/>
        <v>M</v>
      </c>
      <c r="AS97" s="2" t="str">
        <f t="shared" si="47"/>
        <v>BRUNEAU</v>
      </c>
      <c r="AT97" s="2" t="str">
        <f t="shared" si="47"/>
        <v>Jean-Marie</v>
      </c>
      <c r="AU97" s="2">
        <f>SUMIFS(Import!AU$2:AU$237,Import!$F$2:$F$237,$F97,Import!$G$2:$G$237,$G97)</f>
        <v>6</v>
      </c>
      <c r="AV97" s="2">
        <f>SUMIFS(Import!AV$2:AV$237,Import!$F$2:$F$237,$F97,Import!$G$2:$G$237,$G97)</f>
        <v>0.41</v>
      </c>
      <c r="AW97" s="2">
        <f>SUMIFS(Import!AW$2:AW$237,Import!$F$2:$F$237,$F97,Import!$G$2:$G$237,$G97)</f>
        <v>1.1399999999999999</v>
      </c>
      <c r="AX97" s="2">
        <f>SUMIFS(Import!AX$2:AX$237,Import!$F$2:$F$237,$F97,Import!$G$2:$G$237,$G97)</f>
        <v>5</v>
      </c>
      <c r="AY97" s="2" t="str">
        <f t="shared" si="48"/>
        <v>M</v>
      </c>
      <c r="AZ97" s="2" t="str">
        <f t="shared" si="48"/>
        <v>RAMEL</v>
      </c>
      <c r="BA97" s="2" t="str">
        <f t="shared" si="48"/>
        <v>Michel</v>
      </c>
      <c r="BB97" s="2">
        <f>SUMIFS(Import!BB$2:BB$237,Import!$F$2:$F$237,$F97,Import!$G$2:$G$237,$G97)</f>
        <v>1</v>
      </c>
      <c r="BC97" s="2">
        <f>SUMIFS(Import!BC$2:BC$237,Import!$F$2:$F$237,$F97,Import!$G$2:$G$237,$G97)</f>
        <v>7.0000000000000007E-2</v>
      </c>
      <c r="BD97" s="2">
        <f>SUMIFS(Import!BD$2:BD$237,Import!$F$2:$F$237,$F97,Import!$G$2:$G$237,$G97)</f>
        <v>0.19</v>
      </c>
      <c r="BE97" s="2">
        <f>SUMIFS(Import!BE$2:BE$237,Import!$F$2:$F$237,$F97,Import!$G$2:$G$237,$G97)</f>
        <v>6</v>
      </c>
      <c r="BF97" s="2" t="str">
        <f t="shared" si="49"/>
        <v>M</v>
      </c>
      <c r="BG97" s="2" t="str">
        <f t="shared" si="49"/>
        <v>NENA</v>
      </c>
      <c r="BH97" s="2" t="str">
        <f t="shared" si="49"/>
        <v>Tauhiti</v>
      </c>
      <c r="BI97" s="2">
        <f>SUMIFS(Import!BI$2:BI$237,Import!$F$2:$F$237,$F97,Import!$G$2:$G$237,$G97)</f>
        <v>12</v>
      </c>
      <c r="BJ97" s="2">
        <f>SUMIFS(Import!BJ$2:BJ$237,Import!$F$2:$F$237,$F97,Import!$G$2:$G$237,$G97)</f>
        <v>0.83</v>
      </c>
      <c r="BK97" s="2">
        <f>SUMIFS(Import!BK$2:BK$237,Import!$F$2:$F$237,$F97,Import!$G$2:$G$237,$G97)</f>
        <v>2.27</v>
      </c>
      <c r="BL97" s="2">
        <f>SUMIFS(Import!BL$2:BL$237,Import!$F$2:$F$237,$F97,Import!$G$2:$G$237,$G97)</f>
        <v>7</v>
      </c>
      <c r="BM97" s="2" t="str">
        <f t="shared" si="50"/>
        <v>M</v>
      </c>
      <c r="BN97" s="2" t="str">
        <f t="shared" si="50"/>
        <v>REGURON</v>
      </c>
      <c r="BO97" s="2" t="str">
        <f t="shared" si="50"/>
        <v>Karl</v>
      </c>
      <c r="BP97" s="2">
        <f>SUMIFS(Import!BP$2:BP$237,Import!$F$2:$F$237,$F97,Import!$G$2:$G$237,$G97)</f>
        <v>5</v>
      </c>
      <c r="BQ97" s="2">
        <f>SUMIFS(Import!BQ$2:BQ$237,Import!$F$2:$F$237,$F97,Import!$G$2:$G$237,$G97)</f>
        <v>0.34</v>
      </c>
      <c r="BR97" s="2">
        <f>SUMIFS(Import!BR$2:BR$237,Import!$F$2:$F$237,$F97,Import!$G$2:$G$237,$G97)</f>
        <v>0.95</v>
      </c>
      <c r="BS97" s="2">
        <f>SUMIFS(Import!BS$2:BS$237,Import!$F$2:$F$237,$F97,Import!$G$2:$G$237,$G97)</f>
        <v>8</v>
      </c>
      <c r="BT97" s="2" t="str">
        <f t="shared" si="51"/>
        <v>M</v>
      </c>
      <c r="BU97" s="2" t="str">
        <f t="shared" si="51"/>
        <v>TUHEIAVA</v>
      </c>
      <c r="BV97" s="2" t="str">
        <f t="shared" si="51"/>
        <v>Richard, Ariihau</v>
      </c>
      <c r="BW97" s="2">
        <f>SUMIFS(Import!BW$2:BW$237,Import!$F$2:$F$237,$F97,Import!$G$2:$G$237,$G97)</f>
        <v>183</v>
      </c>
      <c r="BX97" s="2">
        <f>SUMIFS(Import!BX$2:BX$237,Import!$F$2:$F$237,$F97,Import!$G$2:$G$237,$G97)</f>
        <v>12.6</v>
      </c>
      <c r="BY97" s="2">
        <f>SUMIFS(Import!BY$2:BY$237,Import!$F$2:$F$237,$F97,Import!$G$2:$G$237,$G97)</f>
        <v>34.659999999999997</v>
      </c>
      <c r="BZ97" s="2">
        <f>SUMIFS(Import!BZ$2:BZ$237,Import!$F$2:$F$237,$F97,Import!$G$2:$G$237,$G97)</f>
        <v>0</v>
      </c>
      <c r="CA97" s="2">
        <f t="shared" si="52"/>
        <v>0</v>
      </c>
      <c r="CB97" s="2">
        <f t="shared" si="52"/>
        <v>0</v>
      </c>
      <c r="CC97" s="2">
        <f t="shared" si="52"/>
        <v>0</v>
      </c>
      <c r="CD97" s="2">
        <f>SUMIFS(Import!CD$2:CD$237,Import!$F$2:$F$237,$F97,Import!$G$2:$G$237,$G97)</f>
        <v>0</v>
      </c>
      <c r="CE97" s="2">
        <f>SUMIFS(Import!CE$2:CE$237,Import!$F$2:$F$237,$F97,Import!$G$2:$G$237,$G97)</f>
        <v>0</v>
      </c>
      <c r="CF97" s="2">
        <f>SUMIFS(Import!CF$2:CF$237,Import!$F$2:$F$237,$F97,Import!$G$2:$G$237,$G97)</f>
        <v>0</v>
      </c>
      <c r="CG97" s="2">
        <f>SUMIFS(Import!CG$2:CG$237,Import!$F$2:$F$237,$F97,Import!$G$2:$G$237,$G97)</f>
        <v>0</v>
      </c>
      <c r="CH97" s="2">
        <f t="shared" si="53"/>
        <v>0</v>
      </c>
      <c r="CI97" s="2">
        <f t="shared" si="53"/>
        <v>0</v>
      </c>
      <c r="CJ97" s="2">
        <f t="shared" si="53"/>
        <v>0</v>
      </c>
      <c r="CK97" s="2">
        <f>SUMIFS(Import!CK$2:CK$237,Import!$F$2:$F$237,$F97,Import!$G$2:$G$237,$G97)</f>
        <v>0</v>
      </c>
      <c r="CL97" s="2">
        <f>SUMIFS(Import!CL$2:CL$237,Import!$F$2:$F$237,$F97,Import!$G$2:$G$237,$G97)</f>
        <v>0</v>
      </c>
      <c r="CM97" s="2">
        <f>SUMIFS(Import!CM$2:CM$237,Import!$F$2:$F$237,$F97,Import!$G$2:$G$237,$G97)</f>
        <v>0</v>
      </c>
      <c r="CN97" s="2">
        <f>SUMIFS(Import!CN$2:CN$237,Import!$F$2:$F$237,$F97,Import!$G$2:$G$237,$G97)</f>
        <v>0</v>
      </c>
      <c r="CO97" s="3">
        <f t="shared" si="54"/>
        <v>0</v>
      </c>
      <c r="CP97" s="3">
        <f t="shared" si="54"/>
        <v>0</v>
      </c>
      <c r="CQ97" s="3">
        <f t="shared" si="54"/>
        <v>0</v>
      </c>
      <c r="CR97" s="2">
        <f>SUMIFS(Import!CR$2:CR$237,Import!$F$2:$F$237,$F97,Import!$G$2:$G$237,$G97)</f>
        <v>0</v>
      </c>
      <c r="CS97" s="2">
        <f>SUMIFS(Import!CS$2:CS$237,Import!$F$2:$F$237,$F97,Import!$G$2:$G$237,$G97)</f>
        <v>0</v>
      </c>
      <c r="CT97" s="2">
        <f>SUMIFS(Import!CT$2:CT$237,Import!$F$2:$F$237,$F97,Import!$G$2:$G$237,$G97)</f>
        <v>0</v>
      </c>
    </row>
    <row r="98" spans="1:98">
      <c r="A98" s="2" t="s">
        <v>38</v>
      </c>
      <c r="B98" s="2" t="s">
        <v>39</v>
      </c>
      <c r="C98" s="2">
        <v>1</v>
      </c>
      <c r="D98" s="2" t="s">
        <v>40</v>
      </c>
      <c r="E98" s="2">
        <v>29</v>
      </c>
      <c r="F98" s="2" t="s">
        <v>61</v>
      </c>
      <c r="G98" s="2">
        <v>9</v>
      </c>
      <c r="H98" s="2">
        <f>IF(SUMIFS(Import!H$2:H$237,Import!$F$2:$F$237,$F98,Import!$G$2:$G$237,$G98)=0,Data_T1!$H98,SUMIFS(Import!H$2:H$237,Import!$F$2:$F$237,$F98,Import!$G$2:$G$237,$G98))</f>
        <v>1308</v>
      </c>
      <c r="I98" s="2">
        <f>SUMIFS(Import!I$2:I$237,Import!$F$2:$F$237,$F98,Import!$G$2:$G$237,$G98)</f>
        <v>797</v>
      </c>
      <c r="J98" s="2">
        <f>SUMIFS(Import!J$2:J$237,Import!$F$2:$F$237,$F98,Import!$G$2:$G$237,$G98)</f>
        <v>60.93</v>
      </c>
      <c r="K98" s="2">
        <f>SUMIFS(Import!K$2:K$237,Import!$F$2:$F$237,$F98,Import!$G$2:$G$237,$G98)</f>
        <v>511</v>
      </c>
      <c r="L98" s="2">
        <f>SUMIFS(Import!L$2:L$237,Import!$F$2:$F$237,$F98,Import!$G$2:$G$237,$G98)</f>
        <v>39.07</v>
      </c>
      <c r="M98" s="2">
        <f>SUMIFS(Import!M$2:M$237,Import!$F$2:$F$237,$F98,Import!$G$2:$G$237,$G98)</f>
        <v>7</v>
      </c>
      <c r="N98" s="2">
        <f>SUMIFS(Import!N$2:N$237,Import!$F$2:$F$237,$F98,Import!$G$2:$G$237,$G98)</f>
        <v>0.54</v>
      </c>
      <c r="O98" s="2">
        <f>SUMIFS(Import!O$2:O$237,Import!$F$2:$F$237,$F98,Import!$G$2:$G$237,$G98)</f>
        <v>1.37</v>
      </c>
      <c r="P98" s="2">
        <f>SUMIFS(Import!P$2:P$237,Import!$F$2:$F$237,$F98,Import!$G$2:$G$237,$G98)</f>
        <v>1</v>
      </c>
      <c r="Q98" s="2">
        <f>SUMIFS(Import!Q$2:Q$237,Import!$F$2:$F$237,$F98,Import!$G$2:$G$237,$G98)</f>
        <v>0.08</v>
      </c>
      <c r="R98" s="2">
        <f>SUMIFS(Import!R$2:R$237,Import!$F$2:$F$237,$F98,Import!$G$2:$G$237,$G98)</f>
        <v>0.2</v>
      </c>
      <c r="S98" s="2">
        <f>SUMIFS(Import!S$2:S$237,Import!$F$2:$F$237,$F98,Import!$G$2:$G$237,$G98)</f>
        <v>503</v>
      </c>
      <c r="T98" s="2">
        <f>SUMIFS(Import!T$2:T$237,Import!$F$2:$F$237,$F98,Import!$G$2:$G$237,$G98)</f>
        <v>38.46</v>
      </c>
      <c r="U98" s="2">
        <f>SUMIFS(Import!U$2:U$237,Import!$F$2:$F$237,$F98,Import!$G$2:$G$237,$G98)</f>
        <v>98.43</v>
      </c>
      <c r="V98" s="2">
        <f>SUMIFS(Import!V$2:V$237,Import!$F$2:$F$237,$F98,Import!$G$2:$G$237,$G98)</f>
        <v>1</v>
      </c>
      <c r="W98" s="2" t="str">
        <f t="shared" si="44"/>
        <v>M</v>
      </c>
      <c r="X98" s="2" t="str">
        <f t="shared" si="44"/>
        <v>GREIG</v>
      </c>
      <c r="Y98" s="2" t="str">
        <f t="shared" si="44"/>
        <v>Moana</v>
      </c>
      <c r="Z98" s="2">
        <f>SUMIFS(Import!Z$2:Z$237,Import!$F$2:$F$237,$F98,Import!$G$2:$G$237,$G98)</f>
        <v>147</v>
      </c>
      <c r="AA98" s="2">
        <f>SUMIFS(Import!AA$2:AA$237,Import!$F$2:$F$237,$F98,Import!$G$2:$G$237,$G98)</f>
        <v>11.24</v>
      </c>
      <c r="AB98" s="2">
        <f>SUMIFS(Import!AB$2:AB$237,Import!$F$2:$F$237,$F98,Import!$G$2:$G$237,$G98)</f>
        <v>29.22</v>
      </c>
      <c r="AC98" s="2">
        <f>SUMIFS(Import!AC$2:AC$237,Import!$F$2:$F$237,$F98,Import!$G$2:$G$237,$G98)</f>
        <v>2</v>
      </c>
      <c r="AD98" s="2" t="str">
        <f t="shared" si="45"/>
        <v>M</v>
      </c>
      <c r="AE98" s="2" t="str">
        <f t="shared" si="45"/>
        <v>MINARDI</v>
      </c>
      <c r="AF98" s="2" t="str">
        <f t="shared" si="45"/>
        <v>Eric</v>
      </c>
      <c r="AG98" s="2">
        <f>SUMIFS(Import!AG$2:AG$237,Import!$F$2:$F$237,$F98,Import!$G$2:$G$237,$G98)</f>
        <v>15</v>
      </c>
      <c r="AH98" s="2">
        <f>SUMIFS(Import!AH$2:AH$237,Import!$F$2:$F$237,$F98,Import!$G$2:$G$237,$G98)</f>
        <v>1.1499999999999999</v>
      </c>
      <c r="AI98" s="2">
        <f>SUMIFS(Import!AI$2:AI$237,Import!$F$2:$F$237,$F98,Import!$G$2:$G$237,$G98)</f>
        <v>2.98</v>
      </c>
      <c r="AJ98" s="2">
        <f>SUMIFS(Import!AJ$2:AJ$237,Import!$F$2:$F$237,$F98,Import!$G$2:$G$237,$G98)</f>
        <v>3</v>
      </c>
      <c r="AK98" s="2" t="str">
        <f t="shared" si="46"/>
        <v>F</v>
      </c>
      <c r="AL98" s="2" t="str">
        <f t="shared" si="46"/>
        <v>SAGE</v>
      </c>
      <c r="AM98" s="2" t="str">
        <f t="shared" si="46"/>
        <v>Maina</v>
      </c>
      <c r="AN98" s="2">
        <f>SUMIFS(Import!AN$2:AN$237,Import!$F$2:$F$237,$F98,Import!$G$2:$G$237,$G98)</f>
        <v>170</v>
      </c>
      <c r="AO98" s="2">
        <f>SUMIFS(Import!AO$2:AO$237,Import!$F$2:$F$237,$F98,Import!$G$2:$G$237,$G98)</f>
        <v>13</v>
      </c>
      <c r="AP98" s="2">
        <f>SUMIFS(Import!AP$2:AP$237,Import!$F$2:$F$237,$F98,Import!$G$2:$G$237,$G98)</f>
        <v>33.799999999999997</v>
      </c>
      <c r="AQ98" s="2">
        <f>SUMIFS(Import!AQ$2:AQ$237,Import!$F$2:$F$237,$F98,Import!$G$2:$G$237,$G98)</f>
        <v>4</v>
      </c>
      <c r="AR98" s="2" t="str">
        <f t="shared" si="47"/>
        <v>M</v>
      </c>
      <c r="AS98" s="2" t="str">
        <f t="shared" si="47"/>
        <v>BRUNEAU</v>
      </c>
      <c r="AT98" s="2" t="str">
        <f t="shared" si="47"/>
        <v>Jean-Marie</v>
      </c>
      <c r="AU98" s="2">
        <f>SUMIFS(Import!AU$2:AU$237,Import!$F$2:$F$237,$F98,Import!$G$2:$G$237,$G98)</f>
        <v>13</v>
      </c>
      <c r="AV98" s="2">
        <f>SUMIFS(Import!AV$2:AV$237,Import!$F$2:$F$237,$F98,Import!$G$2:$G$237,$G98)</f>
        <v>0.99</v>
      </c>
      <c r="AW98" s="2">
        <f>SUMIFS(Import!AW$2:AW$237,Import!$F$2:$F$237,$F98,Import!$G$2:$G$237,$G98)</f>
        <v>2.58</v>
      </c>
      <c r="AX98" s="2">
        <f>SUMIFS(Import!AX$2:AX$237,Import!$F$2:$F$237,$F98,Import!$G$2:$G$237,$G98)</f>
        <v>5</v>
      </c>
      <c r="AY98" s="2" t="str">
        <f t="shared" si="48"/>
        <v>M</v>
      </c>
      <c r="AZ98" s="2" t="str">
        <f t="shared" si="48"/>
        <v>RAMEL</v>
      </c>
      <c r="BA98" s="2" t="str">
        <f t="shared" si="48"/>
        <v>Michel</v>
      </c>
      <c r="BB98" s="2">
        <f>SUMIFS(Import!BB$2:BB$237,Import!$F$2:$F$237,$F98,Import!$G$2:$G$237,$G98)</f>
        <v>2</v>
      </c>
      <c r="BC98" s="2">
        <f>SUMIFS(Import!BC$2:BC$237,Import!$F$2:$F$237,$F98,Import!$G$2:$G$237,$G98)</f>
        <v>0.15</v>
      </c>
      <c r="BD98" s="2">
        <f>SUMIFS(Import!BD$2:BD$237,Import!$F$2:$F$237,$F98,Import!$G$2:$G$237,$G98)</f>
        <v>0.4</v>
      </c>
      <c r="BE98" s="2">
        <f>SUMIFS(Import!BE$2:BE$237,Import!$F$2:$F$237,$F98,Import!$G$2:$G$237,$G98)</f>
        <v>6</v>
      </c>
      <c r="BF98" s="2" t="str">
        <f t="shared" si="49"/>
        <v>M</v>
      </c>
      <c r="BG98" s="2" t="str">
        <f t="shared" si="49"/>
        <v>NENA</v>
      </c>
      <c r="BH98" s="2" t="str">
        <f t="shared" si="49"/>
        <v>Tauhiti</v>
      </c>
      <c r="BI98" s="2">
        <f>SUMIFS(Import!BI$2:BI$237,Import!$F$2:$F$237,$F98,Import!$G$2:$G$237,$G98)</f>
        <v>17</v>
      </c>
      <c r="BJ98" s="2">
        <f>SUMIFS(Import!BJ$2:BJ$237,Import!$F$2:$F$237,$F98,Import!$G$2:$G$237,$G98)</f>
        <v>1.3</v>
      </c>
      <c r="BK98" s="2">
        <f>SUMIFS(Import!BK$2:BK$237,Import!$F$2:$F$237,$F98,Import!$G$2:$G$237,$G98)</f>
        <v>3.38</v>
      </c>
      <c r="BL98" s="2">
        <f>SUMIFS(Import!BL$2:BL$237,Import!$F$2:$F$237,$F98,Import!$G$2:$G$237,$G98)</f>
        <v>7</v>
      </c>
      <c r="BM98" s="2" t="str">
        <f t="shared" si="50"/>
        <v>M</v>
      </c>
      <c r="BN98" s="2" t="str">
        <f t="shared" si="50"/>
        <v>REGURON</v>
      </c>
      <c r="BO98" s="2" t="str">
        <f t="shared" si="50"/>
        <v>Karl</v>
      </c>
      <c r="BP98" s="2">
        <f>SUMIFS(Import!BP$2:BP$237,Import!$F$2:$F$237,$F98,Import!$G$2:$G$237,$G98)</f>
        <v>6</v>
      </c>
      <c r="BQ98" s="2">
        <f>SUMIFS(Import!BQ$2:BQ$237,Import!$F$2:$F$237,$F98,Import!$G$2:$G$237,$G98)</f>
        <v>0.46</v>
      </c>
      <c r="BR98" s="2">
        <f>SUMIFS(Import!BR$2:BR$237,Import!$F$2:$F$237,$F98,Import!$G$2:$G$237,$G98)</f>
        <v>1.19</v>
      </c>
      <c r="BS98" s="2">
        <f>SUMIFS(Import!BS$2:BS$237,Import!$F$2:$F$237,$F98,Import!$G$2:$G$237,$G98)</f>
        <v>8</v>
      </c>
      <c r="BT98" s="2" t="str">
        <f t="shared" si="51"/>
        <v>M</v>
      </c>
      <c r="BU98" s="2" t="str">
        <f t="shared" si="51"/>
        <v>TUHEIAVA</v>
      </c>
      <c r="BV98" s="2" t="str">
        <f t="shared" si="51"/>
        <v>Richard, Ariihau</v>
      </c>
      <c r="BW98" s="2">
        <f>SUMIFS(Import!BW$2:BW$237,Import!$F$2:$F$237,$F98,Import!$G$2:$G$237,$G98)</f>
        <v>133</v>
      </c>
      <c r="BX98" s="2">
        <f>SUMIFS(Import!BX$2:BX$237,Import!$F$2:$F$237,$F98,Import!$G$2:$G$237,$G98)</f>
        <v>10.17</v>
      </c>
      <c r="BY98" s="2">
        <f>SUMIFS(Import!BY$2:BY$237,Import!$F$2:$F$237,$F98,Import!$G$2:$G$237,$G98)</f>
        <v>26.44</v>
      </c>
      <c r="BZ98" s="2">
        <f>SUMIFS(Import!BZ$2:BZ$237,Import!$F$2:$F$237,$F98,Import!$G$2:$G$237,$G98)</f>
        <v>0</v>
      </c>
      <c r="CA98" s="2">
        <f t="shared" si="52"/>
        <v>0</v>
      </c>
      <c r="CB98" s="2">
        <f t="shared" si="52"/>
        <v>0</v>
      </c>
      <c r="CC98" s="2">
        <f t="shared" si="52"/>
        <v>0</v>
      </c>
      <c r="CD98" s="2">
        <f>SUMIFS(Import!CD$2:CD$237,Import!$F$2:$F$237,$F98,Import!$G$2:$G$237,$G98)</f>
        <v>0</v>
      </c>
      <c r="CE98" s="2">
        <f>SUMIFS(Import!CE$2:CE$237,Import!$F$2:$F$237,$F98,Import!$G$2:$G$237,$G98)</f>
        <v>0</v>
      </c>
      <c r="CF98" s="2">
        <f>SUMIFS(Import!CF$2:CF$237,Import!$F$2:$F$237,$F98,Import!$G$2:$G$237,$G98)</f>
        <v>0</v>
      </c>
      <c r="CG98" s="2">
        <f>SUMIFS(Import!CG$2:CG$237,Import!$F$2:$F$237,$F98,Import!$G$2:$G$237,$G98)</f>
        <v>0</v>
      </c>
      <c r="CH98" s="2">
        <f t="shared" si="53"/>
        <v>0</v>
      </c>
      <c r="CI98" s="2">
        <f t="shared" si="53"/>
        <v>0</v>
      </c>
      <c r="CJ98" s="2">
        <f t="shared" si="53"/>
        <v>0</v>
      </c>
      <c r="CK98" s="2">
        <f>SUMIFS(Import!CK$2:CK$237,Import!$F$2:$F$237,$F98,Import!$G$2:$G$237,$G98)</f>
        <v>0</v>
      </c>
      <c r="CL98" s="2">
        <f>SUMIFS(Import!CL$2:CL$237,Import!$F$2:$F$237,$F98,Import!$G$2:$G$237,$G98)</f>
        <v>0</v>
      </c>
      <c r="CM98" s="2">
        <f>SUMIFS(Import!CM$2:CM$237,Import!$F$2:$F$237,$F98,Import!$G$2:$G$237,$G98)</f>
        <v>0</v>
      </c>
      <c r="CN98" s="2">
        <f>SUMIFS(Import!CN$2:CN$237,Import!$F$2:$F$237,$F98,Import!$G$2:$G$237,$G98)</f>
        <v>0</v>
      </c>
      <c r="CO98" s="3">
        <f t="shared" si="54"/>
        <v>0</v>
      </c>
      <c r="CP98" s="3">
        <f t="shared" si="54"/>
        <v>0</v>
      </c>
      <c r="CQ98" s="3">
        <f t="shared" si="54"/>
        <v>0</v>
      </c>
      <c r="CR98" s="2">
        <f>SUMIFS(Import!CR$2:CR$237,Import!$F$2:$F$237,$F98,Import!$G$2:$G$237,$G98)</f>
        <v>0</v>
      </c>
      <c r="CS98" s="2">
        <f>SUMIFS(Import!CS$2:CS$237,Import!$F$2:$F$237,$F98,Import!$G$2:$G$237,$G98)</f>
        <v>0</v>
      </c>
      <c r="CT98" s="2">
        <f>SUMIFS(Import!CT$2:CT$237,Import!$F$2:$F$237,$F98,Import!$G$2:$G$237,$G98)</f>
        <v>0</v>
      </c>
    </row>
    <row r="99" spans="1:98">
      <c r="A99" s="2" t="s">
        <v>38</v>
      </c>
      <c r="B99" s="2" t="s">
        <v>39</v>
      </c>
      <c r="C99" s="2">
        <v>1</v>
      </c>
      <c r="D99" s="2" t="s">
        <v>40</v>
      </c>
      <c r="E99" s="2">
        <v>29</v>
      </c>
      <c r="F99" s="2" t="s">
        <v>61</v>
      </c>
      <c r="G99" s="2">
        <v>10</v>
      </c>
      <c r="H99" s="2">
        <f>IF(SUMIFS(Import!H$2:H$237,Import!$F$2:$F$237,$F99,Import!$G$2:$G$237,$G99)=0,Data_T1!$H99,SUMIFS(Import!H$2:H$237,Import!$F$2:$F$237,$F99,Import!$G$2:$G$237,$G99))</f>
        <v>234</v>
      </c>
      <c r="I99" s="2">
        <f>SUMIFS(Import!I$2:I$237,Import!$F$2:$F$237,$F99,Import!$G$2:$G$237,$G99)</f>
        <v>87</v>
      </c>
      <c r="J99" s="2">
        <f>SUMIFS(Import!J$2:J$237,Import!$F$2:$F$237,$F99,Import!$G$2:$G$237,$G99)</f>
        <v>37.18</v>
      </c>
      <c r="K99" s="2">
        <f>SUMIFS(Import!K$2:K$237,Import!$F$2:$F$237,$F99,Import!$G$2:$G$237,$G99)</f>
        <v>147</v>
      </c>
      <c r="L99" s="2">
        <f>SUMIFS(Import!L$2:L$237,Import!$F$2:$F$237,$F99,Import!$G$2:$G$237,$G99)</f>
        <v>62.82</v>
      </c>
      <c r="M99" s="2">
        <f>SUMIFS(Import!M$2:M$237,Import!$F$2:$F$237,$F99,Import!$G$2:$G$237,$G99)</f>
        <v>0</v>
      </c>
      <c r="N99" s="2">
        <f>SUMIFS(Import!N$2:N$237,Import!$F$2:$F$237,$F99,Import!$G$2:$G$237,$G99)</f>
        <v>0</v>
      </c>
      <c r="O99" s="2">
        <f>SUMIFS(Import!O$2:O$237,Import!$F$2:$F$237,$F99,Import!$G$2:$G$237,$G99)</f>
        <v>0</v>
      </c>
      <c r="P99" s="2">
        <f>SUMIFS(Import!P$2:P$237,Import!$F$2:$F$237,$F99,Import!$G$2:$G$237,$G99)</f>
        <v>0</v>
      </c>
      <c r="Q99" s="2">
        <f>SUMIFS(Import!Q$2:Q$237,Import!$F$2:$F$237,$F99,Import!$G$2:$G$237,$G99)</f>
        <v>0</v>
      </c>
      <c r="R99" s="2">
        <f>SUMIFS(Import!R$2:R$237,Import!$F$2:$F$237,$F99,Import!$G$2:$G$237,$G99)</f>
        <v>0</v>
      </c>
      <c r="S99" s="2">
        <f>SUMIFS(Import!S$2:S$237,Import!$F$2:$F$237,$F99,Import!$G$2:$G$237,$G99)</f>
        <v>147</v>
      </c>
      <c r="T99" s="2">
        <f>SUMIFS(Import!T$2:T$237,Import!$F$2:$F$237,$F99,Import!$G$2:$G$237,$G99)</f>
        <v>62.82</v>
      </c>
      <c r="U99" s="2">
        <f>SUMIFS(Import!U$2:U$237,Import!$F$2:$F$237,$F99,Import!$G$2:$G$237,$G99)</f>
        <v>100</v>
      </c>
      <c r="V99" s="2">
        <f>SUMIFS(Import!V$2:V$237,Import!$F$2:$F$237,$F99,Import!$G$2:$G$237,$G99)</f>
        <v>1</v>
      </c>
      <c r="W99" s="2" t="str">
        <f t="shared" si="44"/>
        <v>M</v>
      </c>
      <c r="X99" s="2" t="str">
        <f t="shared" si="44"/>
        <v>GREIG</v>
      </c>
      <c r="Y99" s="2" t="str">
        <f t="shared" si="44"/>
        <v>Moana</v>
      </c>
      <c r="Z99" s="2">
        <f>SUMIFS(Import!Z$2:Z$237,Import!$F$2:$F$237,$F99,Import!$G$2:$G$237,$G99)</f>
        <v>69</v>
      </c>
      <c r="AA99" s="2">
        <f>SUMIFS(Import!AA$2:AA$237,Import!$F$2:$F$237,$F99,Import!$G$2:$G$237,$G99)</f>
        <v>29.49</v>
      </c>
      <c r="AB99" s="2">
        <f>SUMIFS(Import!AB$2:AB$237,Import!$F$2:$F$237,$F99,Import!$G$2:$G$237,$G99)</f>
        <v>46.94</v>
      </c>
      <c r="AC99" s="2">
        <f>SUMIFS(Import!AC$2:AC$237,Import!$F$2:$F$237,$F99,Import!$G$2:$G$237,$G99)</f>
        <v>2</v>
      </c>
      <c r="AD99" s="2" t="str">
        <f t="shared" si="45"/>
        <v>M</v>
      </c>
      <c r="AE99" s="2" t="str">
        <f t="shared" si="45"/>
        <v>MINARDI</v>
      </c>
      <c r="AF99" s="2" t="str">
        <f t="shared" si="45"/>
        <v>Eric</v>
      </c>
      <c r="AG99" s="2">
        <f>SUMIFS(Import!AG$2:AG$237,Import!$F$2:$F$237,$F99,Import!$G$2:$G$237,$G99)</f>
        <v>0</v>
      </c>
      <c r="AH99" s="2">
        <f>SUMIFS(Import!AH$2:AH$237,Import!$F$2:$F$237,$F99,Import!$G$2:$G$237,$G99)</f>
        <v>0</v>
      </c>
      <c r="AI99" s="2">
        <f>SUMIFS(Import!AI$2:AI$237,Import!$F$2:$F$237,$F99,Import!$G$2:$G$237,$G99)</f>
        <v>0</v>
      </c>
      <c r="AJ99" s="2">
        <f>SUMIFS(Import!AJ$2:AJ$237,Import!$F$2:$F$237,$F99,Import!$G$2:$G$237,$G99)</f>
        <v>3</v>
      </c>
      <c r="AK99" s="2" t="str">
        <f t="shared" si="46"/>
        <v>F</v>
      </c>
      <c r="AL99" s="2" t="str">
        <f t="shared" si="46"/>
        <v>SAGE</v>
      </c>
      <c r="AM99" s="2" t="str">
        <f t="shared" si="46"/>
        <v>Maina</v>
      </c>
      <c r="AN99" s="2">
        <f>SUMIFS(Import!AN$2:AN$237,Import!$F$2:$F$237,$F99,Import!$G$2:$G$237,$G99)</f>
        <v>43</v>
      </c>
      <c r="AO99" s="2">
        <f>SUMIFS(Import!AO$2:AO$237,Import!$F$2:$F$237,$F99,Import!$G$2:$G$237,$G99)</f>
        <v>18.38</v>
      </c>
      <c r="AP99" s="2">
        <f>SUMIFS(Import!AP$2:AP$237,Import!$F$2:$F$237,$F99,Import!$G$2:$G$237,$G99)</f>
        <v>29.25</v>
      </c>
      <c r="AQ99" s="2">
        <f>SUMIFS(Import!AQ$2:AQ$237,Import!$F$2:$F$237,$F99,Import!$G$2:$G$237,$G99)</f>
        <v>4</v>
      </c>
      <c r="AR99" s="2" t="str">
        <f t="shared" si="47"/>
        <v>M</v>
      </c>
      <c r="AS99" s="2" t="str">
        <f t="shared" si="47"/>
        <v>BRUNEAU</v>
      </c>
      <c r="AT99" s="2" t="str">
        <f t="shared" si="47"/>
        <v>Jean-Marie</v>
      </c>
      <c r="AU99" s="2">
        <f>SUMIFS(Import!AU$2:AU$237,Import!$F$2:$F$237,$F99,Import!$G$2:$G$237,$G99)</f>
        <v>0</v>
      </c>
      <c r="AV99" s="2">
        <f>SUMIFS(Import!AV$2:AV$237,Import!$F$2:$F$237,$F99,Import!$G$2:$G$237,$G99)</f>
        <v>0</v>
      </c>
      <c r="AW99" s="2">
        <f>SUMIFS(Import!AW$2:AW$237,Import!$F$2:$F$237,$F99,Import!$G$2:$G$237,$G99)</f>
        <v>0</v>
      </c>
      <c r="AX99" s="2">
        <f>SUMIFS(Import!AX$2:AX$237,Import!$F$2:$F$237,$F99,Import!$G$2:$G$237,$G99)</f>
        <v>5</v>
      </c>
      <c r="AY99" s="2" t="str">
        <f t="shared" si="48"/>
        <v>M</v>
      </c>
      <c r="AZ99" s="2" t="str">
        <f t="shared" si="48"/>
        <v>RAMEL</v>
      </c>
      <c r="BA99" s="2" t="str">
        <f t="shared" si="48"/>
        <v>Michel</v>
      </c>
      <c r="BB99" s="2">
        <f>SUMIFS(Import!BB$2:BB$237,Import!$F$2:$F$237,$F99,Import!$G$2:$G$237,$G99)</f>
        <v>0</v>
      </c>
      <c r="BC99" s="2">
        <f>SUMIFS(Import!BC$2:BC$237,Import!$F$2:$F$237,$F99,Import!$G$2:$G$237,$G99)</f>
        <v>0</v>
      </c>
      <c r="BD99" s="2">
        <f>SUMIFS(Import!BD$2:BD$237,Import!$F$2:$F$237,$F99,Import!$G$2:$G$237,$G99)</f>
        <v>0</v>
      </c>
      <c r="BE99" s="2">
        <f>SUMIFS(Import!BE$2:BE$237,Import!$F$2:$F$237,$F99,Import!$G$2:$G$237,$G99)</f>
        <v>6</v>
      </c>
      <c r="BF99" s="2" t="str">
        <f t="shared" si="49"/>
        <v>M</v>
      </c>
      <c r="BG99" s="2" t="str">
        <f t="shared" si="49"/>
        <v>NENA</v>
      </c>
      <c r="BH99" s="2" t="str">
        <f t="shared" si="49"/>
        <v>Tauhiti</v>
      </c>
      <c r="BI99" s="2">
        <f>SUMIFS(Import!BI$2:BI$237,Import!$F$2:$F$237,$F99,Import!$G$2:$G$237,$G99)</f>
        <v>3</v>
      </c>
      <c r="BJ99" s="2">
        <f>SUMIFS(Import!BJ$2:BJ$237,Import!$F$2:$F$237,$F99,Import!$G$2:$G$237,$G99)</f>
        <v>1.28</v>
      </c>
      <c r="BK99" s="2">
        <f>SUMIFS(Import!BK$2:BK$237,Import!$F$2:$F$237,$F99,Import!$G$2:$G$237,$G99)</f>
        <v>2.04</v>
      </c>
      <c r="BL99" s="2">
        <f>SUMIFS(Import!BL$2:BL$237,Import!$F$2:$F$237,$F99,Import!$G$2:$G$237,$G99)</f>
        <v>7</v>
      </c>
      <c r="BM99" s="2" t="str">
        <f t="shared" si="50"/>
        <v>M</v>
      </c>
      <c r="BN99" s="2" t="str">
        <f t="shared" si="50"/>
        <v>REGURON</v>
      </c>
      <c r="BO99" s="2" t="str">
        <f t="shared" si="50"/>
        <v>Karl</v>
      </c>
      <c r="BP99" s="2">
        <f>SUMIFS(Import!BP$2:BP$237,Import!$F$2:$F$237,$F99,Import!$G$2:$G$237,$G99)</f>
        <v>2</v>
      </c>
      <c r="BQ99" s="2">
        <f>SUMIFS(Import!BQ$2:BQ$237,Import!$F$2:$F$237,$F99,Import!$G$2:$G$237,$G99)</f>
        <v>0.85</v>
      </c>
      <c r="BR99" s="2">
        <f>SUMIFS(Import!BR$2:BR$237,Import!$F$2:$F$237,$F99,Import!$G$2:$G$237,$G99)</f>
        <v>1.36</v>
      </c>
      <c r="BS99" s="2">
        <f>SUMIFS(Import!BS$2:BS$237,Import!$F$2:$F$237,$F99,Import!$G$2:$G$237,$G99)</f>
        <v>8</v>
      </c>
      <c r="BT99" s="2" t="str">
        <f t="shared" si="51"/>
        <v>M</v>
      </c>
      <c r="BU99" s="2" t="str">
        <f t="shared" si="51"/>
        <v>TUHEIAVA</v>
      </c>
      <c r="BV99" s="2" t="str">
        <f t="shared" si="51"/>
        <v>Richard, Ariihau</v>
      </c>
      <c r="BW99" s="2">
        <f>SUMIFS(Import!BW$2:BW$237,Import!$F$2:$F$237,$F99,Import!$G$2:$G$237,$G99)</f>
        <v>30</v>
      </c>
      <c r="BX99" s="2">
        <f>SUMIFS(Import!BX$2:BX$237,Import!$F$2:$F$237,$F99,Import!$G$2:$G$237,$G99)</f>
        <v>12.82</v>
      </c>
      <c r="BY99" s="2">
        <f>SUMIFS(Import!BY$2:BY$237,Import!$F$2:$F$237,$F99,Import!$G$2:$G$237,$G99)</f>
        <v>20.41</v>
      </c>
      <c r="BZ99" s="2">
        <f>SUMIFS(Import!BZ$2:BZ$237,Import!$F$2:$F$237,$F99,Import!$G$2:$G$237,$G99)</f>
        <v>0</v>
      </c>
      <c r="CA99" s="2">
        <f t="shared" si="52"/>
        <v>0</v>
      </c>
      <c r="CB99" s="2">
        <f t="shared" si="52"/>
        <v>0</v>
      </c>
      <c r="CC99" s="2">
        <f t="shared" si="52"/>
        <v>0</v>
      </c>
      <c r="CD99" s="2">
        <f>SUMIFS(Import!CD$2:CD$237,Import!$F$2:$F$237,$F99,Import!$G$2:$G$237,$G99)</f>
        <v>0</v>
      </c>
      <c r="CE99" s="2">
        <f>SUMIFS(Import!CE$2:CE$237,Import!$F$2:$F$237,$F99,Import!$G$2:$G$237,$G99)</f>
        <v>0</v>
      </c>
      <c r="CF99" s="2">
        <f>SUMIFS(Import!CF$2:CF$237,Import!$F$2:$F$237,$F99,Import!$G$2:$G$237,$G99)</f>
        <v>0</v>
      </c>
      <c r="CG99" s="2">
        <f>SUMIFS(Import!CG$2:CG$237,Import!$F$2:$F$237,$F99,Import!$G$2:$G$237,$G99)</f>
        <v>0</v>
      </c>
      <c r="CH99" s="2">
        <f t="shared" si="53"/>
        <v>0</v>
      </c>
      <c r="CI99" s="2">
        <f t="shared" si="53"/>
        <v>0</v>
      </c>
      <c r="CJ99" s="2">
        <f t="shared" si="53"/>
        <v>0</v>
      </c>
      <c r="CK99" s="2">
        <f>SUMIFS(Import!CK$2:CK$237,Import!$F$2:$F$237,$F99,Import!$G$2:$G$237,$G99)</f>
        <v>0</v>
      </c>
      <c r="CL99" s="2">
        <f>SUMIFS(Import!CL$2:CL$237,Import!$F$2:$F$237,$F99,Import!$G$2:$G$237,$G99)</f>
        <v>0</v>
      </c>
      <c r="CM99" s="2">
        <f>SUMIFS(Import!CM$2:CM$237,Import!$F$2:$F$237,$F99,Import!$G$2:$G$237,$G99)</f>
        <v>0</v>
      </c>
      <c r="CN99" s="2">
        <f>SUMIFS(Import!CN$2:CN$237,Import!$F$2:$F$237,$F99,Import!$G$2:$G$237,$G99)</f>
        <v>0</v>
      </c>
      <c r="CO99" s="3">
        <f t="shared" si="54"/>
        <v>0</v>
      </c>
      <c r="CP99" s="3">
        <f t="shared" si="54"/>
        <v>0</v>
      </c>
      <c r="CQ99" s="3">
        <f t="shared" si="54"/>
        <v>0</v>
      </c>
      <c r="CR99" s="2">
        <f>SUMIFS(Import!CR$2:CR$237,Import!$F$2:$F$237,$F99,Import!$G$2:$G$237,$G99)</f>
        <v>0</v>
      </c>
      <c r="CS99" s="2">
        <f>SUMIFS(Import!CS$2:CS$237,Import!$F$2:$F$237,$F99,Import!$G$2:$G$237,$G99)</f>
        <v>0</v>
      </c>
      <c r="CT99" s="2">
        <f>SUMIFS(Import!CT$2:CT$237,Import!$F$2:$F$237,$F99,Import!$G$2:$G$237,$G99)</f>
        <v>0</v>
      </c>
    </row>
    <row r="100" spans="1:98">
      <c r="A100" s="2" t="s">
        <v>38</v>
      </c>
      <c r="B100" s="2" t="s">
        <v>39</v>
      </c>
      <c r="C100" s="2">
        <v>1</v>
      </c>
      <c r="D100" s="2" t="s">
        <v>40</v>
      </c>
      <c r="E100" s="2">
        <v>30</v>
      </c>
      <c r="F100" s="2" t="s">
        <v>62</v>
      </c>
      <c r="G100" s="2">
        <v>1</v>
      </c>
      <c r="H100" s="2">
        <f>IF(SUMIFS(Import!H$2:H$237,Import!$F$2:$F$237,$F100,Import!$G$2:$G$237,$G100)=0,Data_T1!$H100,SUMIFS(Import!H$2:H$237,Import!$F$2:$F$237,$F100,Import!$G$2:$G$237,$G100))</f>
        <v>215</v>
      </c>
      <c r="I100" s="2">
        <f>SUMIFS(Import!I$2:I$237,Import!$F$2:$F$237,$F100,Import!$G$2:$G$237,$G100)</f>
        <v>125</v>
      </c>
      <c r="J100" s="2">
        <f>SUMIFS(Import!J$2:J$237,Import!$F$2:$F$237,$F100,Import!$G$2:$G$237,$G100)</f>
        <v>58.14</v>
      </c>
      <c r="K100" s="2">
        <f>SUMIFS(Import!K$2:K$237,Import!$F$2:$F$237,$F100,Import!$G$2:$G$237,$G100)</f>
        <v>90</v>
      </c>
      <c r="L100" s="2">
        <f>SUMIFS(Import!L$2:L$237,Import!$F$2:$F$237,$F100,Import!$G$2:$G$237,$G100)</f>
        <v>41.86</v>
      </c>
      <c r="M100" s="2">
        <f>SUMIFS(Import!M$2:M$237,Import!$F$2:$F$237,$F100,Import!$G$2:$G$237,$G100)</f>
        <v>0</v>
      </c>
      <c r="N100" s="2">
        <f>SUMIFS(Import!N$2:N$237,Import!$F$2:$F$237,$F100,Import!$G$2:$G$237,$G100)</f>
        <v>0</v>
      </c>
      <c r="O100" s="2">
        <f>SUMIFS(Import!O$2:O$237,Import!$F$2:$F$237,$F100,Import!$G$2:$G$237,$G100)</f>
        <v>0</v>
      </c>
      <c r="P100" s="2">
        <f>SUMIFS(Import!P$2:P$237,Import!$F$2:$F$237,$F100,Import!$G$2:$G$237,$G100)</f>
        <v>1</v>
      </c>
      <c r="Q100" s="2">
        <f>SUMIFS(Import!Q$2:Q$237,Import!$F$2:$F$237,$F100,Import!$G$2:$G$237,$G100)</f>
        <v>0.47</v>
      </c>
      <c r="R100" s="2">
        <f>SUMIFS(Import!R$2:R$237,Import!$F$2:$F$237,$F100,Import!$G$2:$G$237,$G100)</f>
        <v>1.1100000000000001</v>
      </c>
      <c r="S100" s="2">
        <f>SUMIFS(Import!S$2:S$237,Import!$F$2:$F$237,$F100,Import!$G$2:$G$237,$G100)</f>
        <v>89</v>
      </c>
      <c r="T100" s="2">
        <f>SUMIFS(Import!T$2:T$237,Import!$F$2:$F$237,$F100,Import!$G$2:$G$237,$G100)</f>
        <v>41.4</v>
      </c>
      <c r="U100" s="2">
        <f>SUMIFS(Import!U$2:U$237,Import!$F$2:$F$237,$F100,Import!$G$2:$G$237,$G100)</f>
        <v>98.89</v>
      </c>
      <c r="V100" s="2">
        <f>SUMIFS(Import!V$2:V$237,Import!$F$2:$F$237,$F100,Import!$G$2:$G$237,$G100)</f>
        <v>1</v>
      </c>
      <c r="W100" s="2" t="str">
        <f t="shared" si="44"/>
        <v>M</v>
      </c>
      <c r="X100" s="2" t="str">
        <f t="shared" si="44"/>
        <v>GREIG</v>
      </c>
      <c r="Y100" s="2" t="str">
        <f t="shared" si="44"/>
        <v>Moana</v>
      </c>
      <c r="Z100" s="2">
        <f>SUMIFS(Import!Z$2:Z$237,Import!$F$2:$F$237,$F100,Import!$G$2:$G$237,$G100)</f>
        <v>57</v>
      </c>
      <c r="AA100" s="2">
        <f>SUMIFS(Import!AA$2:AA$237,Import!$F$2:$F$237,$F100,Import!$G$2:$G$237,$G100)</f>
        <v>26.51</v>
      </c>
      <c r="AB100" s="2">
        <f>SUMIFS(Import!AB$2:AB$237,Import!$F$2:$F$237,$F100,Import!$G$2:$G$237,$G100)</f>
        <v>64.040000000000006</v>
      </c>
      <c r="AC100" s="2">
        <f>SUMIFS(Import!AC$2:AC$237,Import!$F$2:$F$237,$F100,Import!$G$2:$G$237,$G100)</f>
        <v>2</v>
      </c>
      <c r="AD100" s="2" t="str">
        <f t="shared" si="45"/>
        <v>M</v>
      </c>
      <c r="AE100" s="2" t="str">
        <f t="shared" si="45"/>
        <v>MINARDI</v>
      </c>
      <c r="AF100" s="2" t="str">
        <f t="shared" si="45"/>
        <v>Eric</v>
      </c>
      <c r="AG100" s="2">
        <f>SUMIFS(Import!AG$2:AG$237,Import!$F$2:$F$237,$F100,Import!$G$2:$G$237,$G100)</f>
        <v>0</v>
      </c>
      <c r="AH100" s="2">
        <f>SUMIFS(Import!AH$2:AH$237,Import!$F$2:$F$237,$F100,Import!$G$2:$G$237,$G100)</f>
        <v>0</v>
      </c>
      <c r="AI100" s="2">
        <f>SUMIFS(Import!AI$2:AI$237,Import!$F$2:$F$237,$F100,Import!$G$2:$G$237,$G100)</f>
        <v>0</v>
      </c>
      <c r="AJ100" s="2">
        <f>SUMIFS(Import!AJ$2:AJ$237,Import!$F$2:$F$237,$F100,Import!$G$2:$G$237,$G100)</f>
        <v>3</v>
      </c>
      <c r="AK100" s="2" t="str">
        <f t="shared" si="46"/>
        <v>F</v>
      </c>
      <c r="AL100" s="2" t="str">
        <f t="shared" si="46"/>
        <v>SAGE</v>
      </c>
      <c r="AM100" s="2" t="str">
        <f t="shared" si="46"/>
        <v>Maina</v>
      </c>
      <c r="AN100" s="2">
        <f>SUMIFS(Import!AN$2:AN$237,Import!$F$2:$F$237,$F100,Import!$G$2:$G$237,$G100)</f>
        <v>17</v>
      </c>
      <c r="AO100" s="2">
        <f>SUMIFS(Import!AO$2:AO$237,Import!$F$2:$F$237,$F100,Import!$G$2:$G$237,$G100)</f>
        <v>7.91</v>
      </c>
      <c r="AP100" s="2">
        <f>SUMIFS(Import!AP$2:AP$237,Import!$F$2:$F$237,$F100,Import!$G$2:$G$237,$G100)</f>
        <v>19.100000000000001</v>
      </c>
      <c r="AQ100" s="2">
        <f>SUMIFS(Import!AQ$2:AQ$237,Import!$F$2:$F$237,$F100,Import!$G$2:$G$237,$G100)</f>
        <v>4</v>
      </c>
      <c r="AR100" s="2" t="str">
        <f t="shared" si="47"/>
        <v>M</v>
      </c>
      <c r="AS100" s="2" t="str">
        <f t="shared" si="47"/>
        <v>BRUNEAU</v>
      </c>
      <c r="AT100" s="2" t="str">
        <f t="shared" si="47"/>
        <v>Jean-Marie</v>
      </c>
      <c r="AU100" s="2">
        <f>SUMIFS(Import!AU$2:AU$237,Import!$F$2:$F$237,$F100,Import!$G$2:$G$237,$G100)</f>
        <v>1</v>
      </c>
      <c r="AV100" s="2">
        <f>SUMIFS(Import!AV$2:AV$237,Import!$F$2:$F$237,$F100,Import!$G$2:$G$237,$G100)</f>
        <v>0.47</v>
      </c>
      <c r="AW100" s="2">
        <f>SUMIFS(Import!AW$2:AW$237,Import!$F$2:$F$237,$F100,Import!$G$2:$G$237,$G100)</f>
        <v>1.1200000000000001</v>
      </c>
      <c r="AX100" s="2">
        <f>SUMIFS(Import!AX$2:AX$237,Import!$F$2:$F$237,$F100,Import!$G$2:$G$237,$G100)</f>
        <v>5</v>
      </c>
      <c r="AY100" s="2" t="str">
        <f t="shared" si="48"/>
        <v>M</v>
      </c>
      <c r="AZ100" s="2" t="str">
        <f t="shared" si="48"/>
        <v>RAMEL</v>
      </c>
      <c r="BA100" s="2" t="str">
        <f t="shared" si="48"/>
        <v>Michel</v>
      </c>
      <c r="BB100" s="2">
        <f>SUMIFS(Import!BB$2:BB$237,Import!$F$2:$F$237,$F100,Import!$G$2:$G$237,$G100)</f>
        <v>0</v>
      </c>
      <c r="BC100" s="2">
        <f>SUMIFS(Import!BC$2:BC$237,Import!$F$2:$F$237,$F100,Import!$G$2:$G$237,$G100)</f>
        <v>0</v>
      </c>
      <c r="BD100" s="2">
        <f>SUMIFS(Import!BD$2:BD$237,Import!$F$2:$F$237,$F100,Import!$G$2:$G$237,$G100)</f>
        <v>0</v>
      </c>
      <c r="BE100" s="2">
        <f>SUMIFS(Import!BE$2:BE$237,Import!$F$2:$F$237,$F100,Import!$G$2:$G$237,$G100)</f>
        <v>6</v>
      </c>
      <c r="BF100" s="2" t="str">
        <f t="shared" si="49"/>
        <v>M</v>
      </c>
      <c r="BG100" s="2" t="str">
        <f t="shared" si="49"/>
        <v>NENA</v>
      </c>
      <c r="BH100" s="2" t="str">
        <f t="shared" si="49"/>
        <v>Tauhiti</v>
      </c>
      <c r="BI100" s="2">
        <f>SUMIFS(Import!BI$2:BI$237,Import!$F$2:$F$237,$F100,Import!$G$2:$G$237,$G100)</f>
        <v>0</v>
      </c>
      <c r="BJ100" s="2">
        <f>SUMIFS(Import!BJ$2:BJ$237,Import!$F$2:$F$237,$F100,Import!$G$2:$G$237,$G100)</f>
        <v>0</v>
      </c>
      <c r="BK100" s="2">
        <f>SUMIFS(Import!BK$2:BK$237,Import!$F$2:$F$237,$F100,Import!$G$2:$G$237,$G100)</f>
        <v>0</v>
      </c>
      <c r="BL100" s="2">
        <f>SUMIFS(Import!BL$2:BL$237,Import!$F$2:$F$237,$F100,Import!$G$2:$G$237,$G100)</f>
        <v>7</v>
      </c>
      <c r="BM100" s="2" t="str">
        <f t="shared" si="50"/>
        <v>M</v>
      </c>
      <c r="BN100" s="2" t="str">
        <f t="shared" si="50"/>
        <v>REGURON</v>
      </c>
      <c r="BO100" s="2" t="str">
        <f t="shared" si="50"/>
        <v>Karl</v>
      </c>
      <c r="BP100" s="2">
        <f>SUMIFS(Import!BP$2:BP$237,Import!$F$2:$F$237,$F100,Import!$G$2:$G$237,$G100)</f>
        <v>2</v>
      </c>
      <c r="BQ100" s="2">
        <f>SUMIFS(Import!BQ$2:BQ$237,Import!$F$2:$F$237,$F100,Import!$G$2:$G$237,$G100)</f>
        <v>0.93</v>
      </c>
      <c r="BR100" s="2">
        <f>SUMIFS(Import!BR$2:BR$237,Import!$F$2:$F$237,$F100,Import!$G$2:$G$237,$G100)</f>
        <v>2.25</v>
      </c>
      <c r="BS100" s="2">
        <f>SUMIFS(Import!BS$2:BS$237,Import!$F$2:$F$237,$F100,Import!$G$2:$G$237,$G100)</f>
        <v>8</v>
      </c>
      <c r="BT100" s="2" t="str">
        <f t="shared" si="51"/>
        <v>M</v>
      </c>
      <c r="BU100" s="2" t="str">
        <f t="shared" si="51"/>
        <v>TUHEIAVA</v>
      </c>
      <c r="BV100" s="2" t="str">
        <f t="shared" si="51"/>
        <v>Richard, Ariihau</v>
      </c>
      <c r="BW100" s="2">
        <f>SUMIFS(Import!BW$2:BW$237,Import!$F$2:$F$237,$F100,Import!$G$2:$G$237,$G100)</f>
        <v>12</v>
      </c>
      <c r="BX100" s="2">
        <f>SUMIFS(Import!BX$2:BX$237,Import!$F$2:$F$237,$F100,Import!$G$2:$G$237,$G100)</f>
        <v>5.58</v>
      </c>
      <c r="BY100" s="2">
        <f>SUMIFS(Import!BY$2:BY$237,Import!$F$2:$F$237,$F100,Import!$G$2:$G$237,$G100)</f>
        <v>13.48</v>
      </c>
      <c r="BZ100" s="2">
        <f>SUMIFS(Import!BZ$2:BZ$237,Import!$F$2:$F$237,$F100,Import!$G$2:$G$237,$G100)</f>
        <v>0</v>
      </c>
      <c r="CA100" s="2">
        <f t="shared" si="52"/>
        <v>0</v>
      </c>
      <c r="CB100" s="2">
        <f t="shared" si="52"/>
        <v>0</v>
      </c>
      <c r="CC100" s="2">
        <f t="shared" si="52"/>
        <v>0</v>
      </c>
      <c r="CD100" s="2">
        <f>SUMIFS(Import!CD$2:CD$237,Import!$F$2:$F$237,$F100,Import!$G$2:$G$237,$G100)</f>
        <v>0</v>
      </c>
      <c r="CE100" s="2">
        <f>SUMIFS(Import!CE$2:CE$237,Import!$F$2:$F$237,$F100,Import!$G$2:$G$237,$G100)</f>
        <v>0</v>
      </c>
      <c r="CF100" s="2">
        <f>SUMIFS(Import!CF$2:CF$237,Import!$F$2:$F$237,$F100,Import!$G$2:$G$237,$G100)</f>
        <v>0</v>
      </c>
      <c r="CG100" s="2">
        <f>SUMIFS(Import!CG$2:CG$237,Import!$F$2:$F$237,$F100,Import!$G$2:$G$237,$G100)</f>
        <v>0</v>
      </c>
      <c r="CH100" s="2">
        <f t="shared" si="53"/>
        <v>0</v>
      </c>
      <c r="CI100" s="2">
        <f t="shared" si="53"/>
        <v>0</v>
      </c>
      <c r="CJ100" s="2">
        <f t="shared" si="53"/>
        <v>0</v>
      </c>
      <c r="CK100" s="2">
        <f>SUMIFS(Import!CK$2:CK$237,Import!$F$2:$F$237,$F100,Import!$G$2:$G$237,$G100)</f>
        <v>0</v>
      </c>
      <c r="CL100" s="2">
        <f>SUMIFS(Import!CL$2:CL$237,Import!$F$2:$F$237,$F100,Import!$G$2:$G$237,$G100)</f>
        <v>0</v>
      </c>
      <c r="CM100" s="2">
        <f>SUMIFS(Import!CM$2:CM$237,Import!$F$2:$F$237,$F100,Import!$G$2:$G$237,$G100)</f>
        <v>0</v>
      </c>
      <c r="CN100" s="2">
        <f>SUMIFS(Import!CN$2:CN$237,Import!$F$2:$F$237,$F100,Import!$G$2:$G$237,$G100)</f>
        <v>0</v>
      </c>
      <c r="CO100" s="3">
        <f t="shared" si="54"/>
        <v>0</v>
      </c>
      <c r="CP100" s="3">
        <f t="shared" si="54"/>
        <v>0</v>
      </c>
      <c r="CQ100" s="3">
        <f t="shared" si="54"/>
        <v>0</v>
      </c>
      <c r="CR100" s="2">
        <f>SUMIFS(Import!CR$2:CR$237,Import!$F$2:$F$237,$F100,Import!$G$2:$G$237,$G100)</f>
        <v>0</v>
      </c>
      <c r="CS100" s="2">
        <f>SUMIFS(Import!CS$2:CS$237,Import!$F$2:$F$237,$F100,Import!$G$2:$G$237,$G100)</f>
        <v>0</v>
      </c>
      <c r="CT100" s="2">
        <f>SUMIFS(Import!CT$2:CT$237,Import!$F$2:$F$237,$F100,Import!$G$2:$G$237,$G100)</f>
        <v>0</v>
      </c>
    </row>
    <row r="101" spans="1:98">
      <c r="A101" s="2" t="s">
        <v>38</v>
      </c>
      <c r="B101" s="2" t="s">
        <v>39</v>
      </c>
      <c r="C101" s="2">
        <v>1</v>
      </c>
      <c r="D101" s="2" t="s">
        <v>40</v>
      </c>
      <c r="E101" s="2">
        <v>30</v>
      </c>
      <c r="F101" s="2" t="s">
        <v>62</v>
      </c>
      <c r="G101" s="2">
        <v>2</v>
      </c>
      <c r="H101" s="2">
        <f>IF(SUMIFS(Import!H$2:H$237,Import!$F$2:$F$237,$F101,Import!$G$2:$G$237,$G101)=0,Data_T1!$H101,SUMIFS(Import!H$2:H$237,Import!$F$2:$F$237,$F101,Import!$G$2:$G$237,$G101))</f>
        <v>57</v>
      </c>
      <c r="I101" s="2">
        <f>SUMIFS(Import!I$2:I$237,Import!$F$2:$F$237,$F101,Import!$G$2:$G$237,$G101)</f>
        <v>22</v>
      </c>
      <c r="J101" s="2">
        <f>SUMIFS(Import!J$2:J$237,Import!$F$2:$F$237,$F101,Import!$G$2:$G$237,$G101)</f>
        <v>38.6</v>
      </c>
      <c r="K101" s="2">
        <f>SUMIFS(Import!K$2:K$237,Import!$F$2:$F$237,$F101,Import!$G$2:$G$237,$G101)</f>
        <v>35</v>
      </c>
      <c r="L101" s="2">
        <f>SUMIFS(Import!L$2:L$237,Import!$F$2:$F$237,$F101,Import!$G$2:$G$237,$G101)</f>
        <v>61.4</v>
      </c>
      <c r="M101" s="2">
        <f>SUMIFS(Import!M$2:M$237,Import!$F$2:$F$237,$F101,Import!$G$2:$G$237,$G101)</f>
        <v>0</v>
      </c>
      <c r="N101" s="2">
        <f>SUMIFS(Import!N$2:N$237,Import!$F$2:$F$237,$F101,Import!$G$2:$G$237,$G101)</f>
        <v>0</v>
      </c>
      <c r="O101" s="2">
        <f>SUMIFS(Import!O$2:O$237,Import!$F$2:$F$237,$F101,Import!$G$2:$G$237,$G101)</f>
        <v>0</v>
      </c>
      <c r="P101" s="2">
        <f>SUMIFS(Import!P$2:P$237,Import!$F$2:$F$237,$F101,Import!$G$2:$G$237,$G101)</f>
        <v>0</v>
      </c>
      <c r="Q101" s="2">
        <f>SUMIFS(Import!Q$2:Q$237,Import!$F$2:$F$237,$F101,Import!$G$2:$G$237,$G101)</f>
        <v>0</v>
      </c>
      <c r="R101" s="2">
        <f>SUMIFS(Import!R$2:R$237,Import!$F$2:$F$237,$F101,Import!$G$2:$G$237,$G101)</f>
        <v>0</v>
      </c>
      <c r="S101" s="2">
        <f>SUMIFS(Import!S$2:S$237,Import!$F$2:$F$237,$F101,Import!$G$2:$G$237,$G101)</f>
        <v>35</v>
      </c>
      <c r="T101" s="2">
        <f>SUMIFS(Import!T$2:T$237,Import!$F$2:$F$237,$F101,Import!$G$2:$G$237,$G101)</f>
        <v>61.4</v>
      </c>
      <c r="U101" s="2">
        <f>SUMIFS(Import!U$2:U$237,Import!$F$2:$F$237,$F101,Import!$G$2:$G$237,$G101)</f>
        <v>100</v>
      </c>
      <c r="V101" s="2">
        <f>SUMIFS(Import!V$2:V$237,Import!$F$2:$F$237,$F101,Import!$G$2:$G$237,$G101)</f>
        <v>1</v>
      </c>
      <c r="W101" s="2" t="str">
        <f t="shared" si="44"/>
        <v>M</v>
      </c>
      <c r="X101" s="2" t="str">
        <f t="shared" si="44"/>
        <v>GREIG</v>
      </c>
      <c r="Y101" s="2" t="str">
        <f t="shared" si="44"/>
        <v>Moana</v>
      </c>
      <c r="Z101" s="2">
        <f>SUMIFS(Import!Z$2:Z$237,Import!$F$2:$F$237,$F101,Import!$G$2:$G$237,$G101)</f>
        <v>15</v>
      </c>
      <c r="AA101" s="2">
        <f>SUMIFS(Import!AA$2:AA$237,Import!$F$2:$F$237,$F101,Import!$G$2:$G$237,$G101)</f>
        <v>26.32</v>
      </c>
      <c r="AB101" s="2">
        <f>SUMIFS(Import!AB$2:AB$237,Import!$F$2:$F$237,$F101,Import!$G$2:$G$237,$G101)</f>
        <v>42.86</v>
      </c>
      <c r="AC101" s="2">
        <f>SUMIFS(Import!AC$2:AC$237,Import!$F$2:$F$237,$F101,Import!$G$2:$G$237,$G101)</f>
        <v>2</v>
      </c>
      <c r="AD101" s="2" t="str">
        <f t="shared" si="45"/>
        <v>M</v>
      </c>
      <c r="AE101" s="2" t="str">
        <f t="shared" si="45"/>
        <v>MINARDI</v>
      </c>
      <c r="AF101" s="2" t="str">
        <f t="shared" si="45"/>
        <v>Eric</v>
      </c>
      <c r="AG101" s="2">
        <f>SUMIFS(Import!AG$2:AG$237,Import!$F$2:$F$237,$F101,Import!$G$2:$G$237,$G101)</f>
        <v>0</v>
      </c>
      <c r="AH101" s="2">
        <f>SUMIFS(Import!AH$2:AH$237,Import!$F$2:$F$237,$F101,Import!$G$2:$G$237,$G101)</f>
        <v>0</v>
      </c>
      <c r="AI101" s="2">
        <f>SUMIFS(Import!AI$2:AI$237,Import!$F$2:$F$237,$F101,Import!$G$2:$G$237,$G101)</f>
        <v>0</v>
      </c>
      <c r="AJ101" s="2">
        <f>SUMIFS(Import!AJ$2:AJ$237,Import!$F$2:$F$237,$F101,Import!$G$2:$G$237,$G101)</f>
        <v>3</v>
      </c>
      <c r="AK101" s="2" t="str">
        <f t="shared" si="46"/>
        <v>F</v>
      </c>
      <c r="AL101" s="2" t="str">
        <f t="shared" si="46"/>
        <v>SAGE</v>
      </c>
      <c r="AM101" s="2" t="str">
        <f t="shared" si="46"/>
        <v>Maina</v>
      </c>
      <c r="AN101" s="2">
        <f>SUMIFS(Import!AN$2:AN$237,Import!$F$2:$F$237,$F101,Import!$G$2:$G$237,$G101)</f>
        <v>3</v>
      </c>
      <c r="AO101" s="2">
        <f>SUMIFS(Import!AO$2:AO$237,Import!$F$2:$F$237,$F101,Import!$G$2:$G$237,$G101)</f>
        <v>5.26</v>
      </c>
      <c r="AP101" s="2">
        <f>SUMIFS(Import!AP$2:AP$237,Import!$F$2:$F$237,$F101,Import!$G$2:$G$237,$G101)</f>
        <v>8.57</v>
      </c>
      <c r="AQ101" s="2">
        <f>SUMIFS(Import!AQ$2:AQ$237,Import!$F$2:$F$237,$F101,Import!$G$2:$G$237,$G101)</f>
        <v>4</v>
      </c>
      <c r="AR101" s="2" t="str">
        <f t="shared" si="47"/>
        <v>M</v>
      </c>
      <c r="AS101" s="2" t="str">
        <f t="shared" si="47"/>
        <v>BRUNEAU</v>
      </c>
      <c r="AT101" s="2" t="str">
        <f t="shared" si="47"/>
        <v>Jean-Marie</v>
      </c>
      <c r="AU101" s="2">
        <f>SUMIFS(Import!AU$2:AU$237,Import!$F$2:$F$237,$F101,Import!$G$2:$G$237,$G101)</f>
        <v>0</v>
      </c>
      <c r="AV101" s="2">
        <f>SUMIFS(Import!AV$2:AV$237,Import!$F$2:$F$237,$F101,Import!$G$2:$G$237,$G101)</f>
        <v>0</v>
      </c>
      <c r="AW101" s="2">
        <f>SUMIFS(Import!AW$2:AW$237,Import!$F$2:$F$237,$F101,Import!$G$2:$G$237,$G101)</f>
        <v>0</v>
      </c>
      <c r="AX101" s="2">
        <f>SUMIFS(Import!AX$2:AX$237,Import!$F$2:$F$237,$F101,Import!$G$2:$G$237,$G101)</f>
        <v>5</v>
      </c>
      <c r="AY101" s="2" t="str">
        <f t="shared" si="48"/>
        <v>M</v>
      </c>
      <c r="AZ101" s="2" t="str">
        <f t="shared" si="48"/>
        <v>RAMEL</v>
      </c>
      <c r="BA101" s="2" t="str">
        <f t="shared" si="48"/>
        <v>Michel</v>
      </c>
      <c r="BB101" s="2">
        <f>SUMIFS(Import!BB$2:BB$237,Import!$F$2:$F$237,$F101,Import!$G$2:$G$237,$G101)</f>
        <v>0</v>
      </c>
      <c r="BC101" s="2">
        <f>SUMIFS(Import!BC$2:BC$237,Import!$F$2:$F$237,$F101,Import!$G$2:$G$237,$G101)</f>
        <v>0</v>
      </c>
      <c r="BD101" s="2">
        <f>SUMIFS(Import!BD$2:BD$237,Import!$F$2:$F$237,$F101,Import!$G$2:$G$237,$G101)</f>
        <v>0</v>
      </c>
      <c r="BE101" s="2">
        <f>SUMIFS(Import!BE$2:BE$237,Import!$F$2:$F$237,$F101,Import!$G$2:$G$237,$G101)</f>
        <v>6</v>
      </c>
      <c r="BF101" s="2" t="str">
        <f t="shared" si="49"/>
        <v>M</v>
      </c>
      <c r="BG101" s="2" t="str">
        <f t="shared" si="49"/>
        <v>NENA</v>
      </c>
      <c r="BH101" s="2" t="str">
        <f t="shared" si="49"/>
        <v>Tauhiti</v>
      </c>
      <c r="BI101" s="2">
        <f>SUMIFS(Import!BI$2:BI$237,Import!$F$2:$F$237,$F101,Import!$G$2:$G$237,$G101)</f>
        <v>0</v>
      </c>
      <c r="BJ101" s="2">
        <f>SUMIFS(Import!BJ$2:BJ$237,Import!$F$2:$F$237,$F101,Import!$G$2:$G$237,$G101)</f>
        <v>0</v>
      </c>
      <c r="BK101" s="2">
        <f>SUMIFS(Import!BK$2:BK$237,Import!$F$2:$F$237,$F101,Import!$G$2:$G$237,$G101)</f>
        <v>0</v>
      </c>
      <c r="BL101" s="2">
        <f>SUMIFS(Import!BL$2:BL$237,Import!$F$2:$F$237,$F101,Import!$G$2:$G$237,$G101)</f>
        <v>7</v>
      </c>
      <c r="BM101" s="2" t="str">
        <f t="shared" si="50"/>
        <v>M</v>
      </c>
      <c r="BN101" s="2" t="str">
        <f t="shared" si="50"/>
        <v>REGURON</v>
      </c>
      <c r="BO101" s="2" t="str">
        <f t="shared" si="50"/>
        <v>Karl</v>
      </c>
      <c r="BP101" s="2">
        <f>SUMIFS(Import!BP$2:BP$237,Import!$F$2:$F$237,$F101,Import!$G$2:$G$237,$G101)</f>
        <v>0</v>
      </c>
      <c r="BQ101" s="2">
        <f>SUMIFS(Import!BQ$2:BQ$237,Import!$F$2:$F$237,$F101,Import!$G$2:$G$237,$G101)</f>
        <v>0</v>
      </c>
      <c r="BR101" s="2">
        <f>SUMIFS(Import!BR$2:BR$237,Import!$F$2:$F$237,$F101,Import!$G$2:$G$237,$G101)</f>
        <v>0</v>
      </c>
      <c r="BS101" s="2">
        <f>SUMIFS(Import!BS$2:BS$237,Import!$F$2:$F$237,$F101,Import!$G$2:$G$237,$G101)</f>
        <v>8</v>
      </c>
      <c r="BT101" s="2" t="str">
        <f t="shared" si="51"/>
        <v>M</v>
      </c>
      <c r="BU101" s="2" t="str">
        <f t="shared" si="51"/>
        <v>TUHEIAVA</v>
      </c>
      <c r="BV101" s="2" t="str">
        <f t="shared" si="51"/>
        <v>Richard, Ariihau</v>
      </c>
      <c r="BW101" s="2">
        <f>SUMIFS(Import!BW$2:BW$237,Import!$F$2:$F$237,$F101,Import!$G$2:$G$237,$G101)</f>
        <v>17</v>
      </c>
      <c r="BX101" s="2">
        <f>SUMIFS(Import!BX$2:BX$237,Import!$F$2:$F$237,$F101,Import!$G$2:$G$237,$G101)</f>
        <v>29.82</v>
      </c>
      <c r="BY101" s="2">
        <f>SUMIFS(Import!BY$2:BY$237,Import!$F$2:$F$237,$F101,Import!$G$2:$G$237,$G101)</f>
        <v>48.57</v>
      </c>
      <c r="BZ101" s="2">
        <f>SUMIFS(Import!BZ$2:BZ$237,Import!$F$2:$F$237,$F101,Import!$G$2:$G$237,$G101)</f>
        <v>0</v>
      </c>
      <c r="CA101" s="2">
        <f t="shared" si="52"/>
        <v>0</v>
      </c>
      <c r="CB101" s="2">
        <f t="shared" si="52"/>
        <v>0</v>
      </c>
      <c r="CC101" s="2">
        <f t="shared" si="52"/>
        <v>0</v>
      </c>
      <c r="CD101" s="2">
        <f>SUMIFS(Import!CD$2:CD$237,Import!$F$2:$F$237,$F101,Import!$G$2:$G$237,$G101)</f>
        <v>0</v>
      </c>
      <c r="CE101" s="2">
        <f>SUMIFS(Import!CE$2:CE$237,Import!$F$2:$F$237,$F101,Import!$G$2:$G$237,$G101)</f>
        <v>0</v>
      </c>
      <c r="CF101" s="2">
        <f>SUMIFS(Import!CF$2:CF$237,Import!$F$2:$F$237,$F101,Import!$G$2:$G$237,$G101)</f>
        <v>0</v>
      </c>
      <c r="CG101" s="2">
        <f>SUMIFS(Import!CG$2:CG$237,Import!$F$2:$F$237,$F101,Import!$G$2:$G$237,$G101)</f>
        <v>0</v>
      </c>
      <c r="CH101" s="2">
        <f t="shared" si="53"/>
        <v>0</v>
      </c>
      <c r="CI101" s="2">
        <f t="shared" si="53"/>
        <v>0</v>
      </c>
      <c r="CJ101" s="2">
        <f t="shared" si="53"/>
        <v>0</v>
      </c>
      <c r="CK101" s="2">
        <f>SUMIFS(Import!CK$2:CK$237,Import!$F$2:$F$237,$F101,Import!$G$2:$G$237,$G101)</f>
        <v>0</v>
      </c>
      <c r="CL101" s="2">
        <f>SUMIFS(Import!CL$2:CL$237,Import!$F$2:$F$237,$F101,Import!$G$2:$G$237,$G101)</f>
        <v>0</v>
      </c>
      <c r="CM101" s="2">
        <f>SUMIFS(Import!CM$2:CM$237,Import!$F$2:$F$237,$F101,Import!$G$2:$G$237,$G101)</f>
        <v>0</v>
      </c>
      <c r="CN101" s="2">
        <f>SUMIFS(Import!CN$2:CN$237,Import!$F$2:$F$237,$F101,Import!$G$2:$G$237,$G101)</f>
        <v>0</v>
      </c>
      <c r="CO101" s="3">
        <f t="shared" si="54"/>
        <v>0</v>
      </c>
      <c r="CP101" s="3">
        <f t="shared" si="54"/>
        <v>0</v>
      </c>
      <c r="CQ101" s="3">
        <f t="shared" si="54"/>
        <v>0</v>
      </c>
      <c r="CR101" s="2">
        <f>SUMIFS(Import!CR$2:CR$237,Import!$F$2:$F$237,$F101,Import!$G$2:$G$237,$G101)</f>
        <v>0</v>
      </c>
      <c r="CS101" s="2">
        <f>SUMIFS(Import!CS$2:CS$237,Import!$F$2:$F$237,$F101,Import!$G$2:$G$237,$G101)</f>
        <v>0</v>
      </c>
      <c r="CT101" s="2">
        <f>SUMIFS(Import!CT$2:CT$237,Import!$F$2:$F$237,$F101,Import!$G$2:$G$237,$G101)</f>
        <v>0</v>
      </c>
    </row>
    <row r="102" spans="1:98">
      <c r="A102" s="2" t="s">
        <v>38</v>
      </c>
      <c r="B102" s="2" t="s">
        <v>39</v>
      </c>
      <c r="C102" s="2">
        <v>1</v>
      </c>
      <c r="D102" s="2" t="s">
        <v>40</v>
      </c>
      <c r="E102" s="2">
        <v>31</v>
      </c>
      <c r="F102" s="2" t="s">
        <v>63</v>
      </c>
      <c r="G102" s="2">
        <v>1</v>
      </c>
      <c r="H102" s="2">
        <f>IF(SUMIFS(Import!H$2:H$237,Import!$F$2:$F$237,$F102,Import!$G$2:$G$237,$G102)=0,Data_T1!$H102,SUMIFS(Import!H$2:H$237,Import!$F$2:$F$237,$F102,Import!$G$2:$G$237,$G102))</f>
        <v>857</v>
      </c>
      <c r="I102" s="2">
        <f>SUMIFS(Import!I$2:I$237,Import!$F$2:$F$237,$F102,Import!$G$2:$G$237,$G102)</f>
        <v>422</v>
      </c>
      <c r="J102" s="2">
        <f>SUMIFS(Import!J$2:J$237,Import!$F$2:$F$237,$F102,Import!$G$2:$G$237,$G102)</f>
        <v>49.24</v>
      </c>
      <c r="K102" s="2">
        <f>SUMIFS(Import!K$2:K$237,Import!$F$2:$F$237,$F102,Import!$G$2:$G$237,$G102)</f>
        <v>435</v>
      </c>
      <c r="L102" s="2">
        <f>SUMIFS(Import!L$2:L$237,Import!$F$2:$F$237,$F102,Import!$G$2:$G$237,$G102)</f>
        <v>50.76</v>
      </c>
      <c r="M102" s="2">
        <f>SUMIFS(Import!M$2:M$237,Import!$F$2:$F$237,$F102,Import!$G$2:$G$237,$G102)</f>
        <v>3</v>
      </c>
      <c r="N102" s="2">
        <f>SUMIFS(Import!N$2:N$237,Import!$F$2:$F$237,$F102,Import!$G$2:$G$237,$G102)</f>
        <v>0.35</v>
      </c>
      <c r="O102" s="2">
        <f>SUMIFS(Import!O$2:O$237,Import!$F$2:$F$237,$F102,Import!$G$2:$G$237,$G102)</f>
        <v>0.69</v>
      </c>
      <c r="P102" s="2">
        <f>SUMIFS(Import!P$2:P$237,Import!$F$2:$F$237,$F102,Import!$G$2:$G$237,$G102)</f>
        <v>2</v>
      </c>
      <c r="Q102" s="2">
        <f>SUMIFS(Import!Q$2:Q$237,Import!$F$2:$F$237,$F102,Import!$G$2:$G$237,$G102)</f>
        <v>0.23</v>
      </c>
      <c r="R102" s="2">
        <f>SUMIFS(Import!R$2:R$237,Import!$F$2:$F$237,$F102,Import!$G$2:$G$237,$G102)</f>
        <v>0.46</v>
      </c>
      <c r="S102" s="2">
        <f>SUMIFS(Import!S$2:S$237,Import!$F$2:$F$237,$F102,Import!$G$2:$G$237,$G102)</f>
        <v>430</v>
      </c>
      <c r="T102" s="2">
        <f>SUMIFS(Import!T$2:T$237,Import!$F$2:$F$237,$F102,Import!$G$2:$G$237,$G102)</f>
        <v>50.18</v>
      </c>
      <c r="U102" s="2">
        <f>SUMIFS(Import!U$2:U$237,Import!$F$2:$F$237,$F102,Import!$G$2:$G$237,$G102)</f>
        <v>98.85</v>
      </c>
      <c r="V102" s="2">
        <f>SUMIFS(Import!V$2:V$237,Import!$F$2:$F$237,$F102,Import!$G$2:$G$237,$G102)</f>
        <v>1</v>
      </c>
      <c r="W102" s="2" t="str">
        <f t="shared" ref="W102:Y121" si="55">VLOOKUP($C102,Import_Donnees,COLUMN()-2,FALSE)</f>
        <v>M</v>
      </c>
      <c r="X102" s="2" t="str">
        <f t="shared" si="55"/>
        <v>GREIG</v>
      </c>
      <c r="Y102" s="2" t="str">
        <f t="shared" si="55"/>
        <v>Moana</v>
      </c>
      <c r="Z102" s="2">
        <f>SUMIFS(Import!Z$2:Z$237,Import!$F$2:$F$237,$F102,Import!$G$2:$G$237,$G102)</f>
        <v>115</v>
      </c>
      <c r="AA102" s="2">
        <f>SUMIFS(Import!AA$2:AA$237,Import!$F$2:$F$237,$F102,Import!$G$2:$G$237,$G102)</f>
        <v>13.42</v>
      </c>
      <c r="AB102" s="2">
        <f>SUMIFS(Import!AB$2:AB$237,Import!$F$2:$F$237,$F102,Import!$G$2:$G$237,$G102)</f>
        <v>26.74</v>
      </c>
      <c r="AC102" s="2">
        <f>SUMIFS(Import!AC$2:AC$237,Import!$F$2:$F$237,$F102,Import!$G$2:$G$237,$G102)</f>
        <v>2</v>
      </c>
      <c r="AD102" s="2" t="str">
        <f t="shared" ref="AD102:AF121" si="56">VLOOKUP($C102,Import_Donnees,COLUMN()-2,FALSE)</f>
        <v>M</v>
      </c>
      <c r="AE102" s="2" t="str">
        <f t="shared" si="56"/>
        <v>MINARDI</v>
      </c>
      <c r="AF102" s="2" t="str">
        <f t="shared" si="56"/>
        <v>Eric</v>
      </c>
      <c r="AG102" s="2">
        <f>SUMIFS(Import!AG$2:AG$237,Import!$F$2:$F$237,$F102,Import!$G$2:$G$237,$G102)</f>
        <v>6</v>
      </c>
      <c r="AH102" s="2">
        <f>SUMIFS(Import!AH$2:AH$237,Import!$F$2:$F$237,$F102,Import!$G$2:$G$237,$G102)</f>
        <v>0.7</v>
      </c>
      <c r="AI102" s="2">
        <f>SUMIFS(Import!AI$2:AI$237,Import!$F$2:$F$237,$F102,Import!$G$2:$G$237,$G102)</f>
        <v>1.4</v>
      </c>
      <c r="AJ102" s="2">
        <f>SUMIFS(Import!AJ$2:AJ$237,Import!$F$2:$F$237,$F102,Import!$G$2:$G$237,$G102)</f>
        <v>3</v>
      </c>
      <c r="AK102" s="2" t="str">
        <f t="shared" ref="AK102:AM121" si="57">VLOOKUP($C102,Import_Donnees,COLUMN()-2,FALSE)</f>
        <v>F</v>
      </c>
      <c r="AL102" s="2" t="str">
        <f t="shared" si="57"/>
        <v>SAGE</v>
      </c>
      <c r="AM102" s="2" t="str">
        <f t="shared" si="57"/>
        <v>Maina</v>
      </c>
      <c r="AN102" s="2">
        <f>SUMIFS(Import!AN$2:AN$237,Import!$F$2:$F$237,$F102,Import!$G$2:$G$237,$G102)</f>
        <v>233</v>
      </c>
      <c r="AO102" s="2">
        <f>SUMIFS(Import!AO$2:AO$237,Import!$F$2:$F$237,$F102,Import!$G$2:$G$237,$G102)</f>
        <v>27.19</v>
      </c>
      <c r="AP102" s="2">
        <f>SUMIFS(Import!AP$2:AP$237,Import!$F$2:$F$237,$F102,Import!$G$2:$G$237,$G102)</f>
        <v>54.19</v>
      </c>
      <c r="AQ102" s="2">
        <f>SUMIFS(Import!AQ$2:AQ$237,Import!$F$2:$F$237,$F102,Import!$G$2:$G$237,$G102)</f>
        <v>4</v>
      </c>
      <c r="AR102" s="2" t="str">
        <f t="shared" ref="AR102:AT121" si="58">VLOOKUP($C102,Import_Donnees,COLUMN()-2,FALSE)</f>
        <v>M</v>
      </c>
      <c r="AS102" s="2" t="str">
        <f t="shared" si="58"/>
        <v>BRUNEAU</v>
      </c>
      <c r="AT102" s="2" t="str">
        <f t="shared" si="58"/>
        <v>Jean-Marie</v>
      </c>
      <c r="AU102" s="2">
        <f>SUMIFS(Import!AU$2:AU$237,Import!$F$2:$F$237,$F102,Import!$G$2:$G$237,$G102)</f>
        <v>10</v>
      </c>
      <c r="AV102" s="2">
        <f>SUMIFS(Import!AV$2:AV$237,Import!$F$2:$F$237,$F102,Import!$G$2:$G$237,$G102)</f>
        <v>1.17</v>
      </c>
      <c r="AW102" s="2">
        <f>SUMIFS(Import!AW$2:AW$237,Import!$F$2:$F$237,$F102,Import!$G$2:$G$237,$G102)</f>
        <v>2.33</v>
      </c>
      <c r="AX102" s="2">
        <f>SUMIFS(Import!AX$2:AX$237,Import!$F$2:$F$237,$F102,Import!$G$2:$G$237,$G102)</f>
        <v>5</v>
      </c>
      <c r="AY102" s="2" t="str">
        <f t="shared" ref="AY102:BA121" si="59">VLOOKUP($C102,Import_Donnees,COLUMN()-2,FALSE)</f>
        <v>M</v>
      </c>
      <c r="AZ102" s="2" t="str">
        <f t="shared" si="59"/>
        <v>RAMEL</v>
      </c>
      <c r="BA102" s="2" t="str">
        <f t="shared" si="59"/>
        <v>Michel</v>
      </c>
      <c r="BB102" s="2">
        <f>SUMIFS(Import!BB$2:BB$237,Import!$F$2:$F$237,$F102,Import!$G$2:$G$237,$G102)</f>
        <v>2</v>
      </c>
      <c r="BC102" s="2">
        <f>SUMIFS(Import!BC$2:BC$237,Import!$F$2:$F$237,$F102,Import!$G$2:$G$237,$G102)</f>
        <v>0.23</v>
      </c>
      <c r="BD102" s="2">
        <f>SUMIFS(Import!BD$2:BD$237,Import!$F$2:$F$237,$F102,Import!$G$2:$G$237,$G102)</f>
        <v>0.47</v>
      </c>
      <c r="BE102" s="2">
        <f>SUMIFS(Import!BE$2:BE$237,Import!$F$2:$F$237,$F102,Import!$G$2:$G$237,$G102)</f>
        <v>6</v>
      </c>
      <c r="BF102" s="2" t="str">
        <f t="shared" ref="BF102:BH121" si="60">VLOOKUP($C102,Import_Donnees,COLUMN()-2,FALSE)</f>
        <v>M</v>
      </c>
      <c r="BG102" s="2" t="str">
        <f t="shared" si="60"/>
        <v>NENA</v>
      </c>
      <c r="BH102" s="2" t="str">
        <f t="shared" si="60"/>
        <v>Tauhiti</v>
      </c>
      <c r="BI102" s="2">
        <f>SUMIFS(Import!BI$2:BI$237,Import!$F$2:$F$237,$F102,Import!$G$2:$G$237,$G102)</f>
        <v>14</v>
      </c>
      <c r="BJ102" s="2">
        <f>SUMIFS(Import!BJ$2:BJ$237,Import!$F$2:$F$237,$F102,Import!$G$2:$G$237,$G102)</f>
        <v>1.63</v>
      </c>
      <c r="BK102" s="2">
        <f>SUMIFS(Import!BK$2:BK$237,Import!$F$2:$F$237,$F102,Import!$G$2:$G$237,$G102)</f>
        <v>3.26</v>
      </c>
      <c r="BL102" s="2">
        <f>SUMIFS(Import!BL$2:BL$237,Import!$F$2:$F$237,$F102,Import!$G$2:$G$237,$G102)</f>
        <v>7</v>
      </c>
      <c r="BM102" s="2" t="str">
        <f t="shared" ref="BM102:BO121" si="61">VLOOKUP($C102,Import_Donnees,COLUMN()-2,FALSE)</f>
        <v>M</v>
      </c>
      <c r="BN102" s="2" t="str">
        <f t="shared" si="61"/>
        <v>REGURON</v>
      </c>
      <c r="BO102" s="2" t="str">
        <f t="shared" si="61"/>
        <v>Karl</v>
      </c>
      <c r="BP102" s="2">
        <f>SUMIFS(Import!BP$2:BP$237,Import!$F$2:$F$237,$F102,Import!$G$2:$G$237,$G102)</f>
        <v>4</v>
      </c>
      <c r="BQ102" s="2">
        <f>SUMIFS(Import!BQ$2:BQ$237,Import!$F$2:$F$237,$F102,Import!$G$2:$G$237,$G102)</f>
        <v>0.47</v>
      </c>
      <c r="BR102" s="2">
        <f>SUMIFS(Import!BR$2:BR$237,Import!$F$2:$F$237,$F102,Import!$G$2:$G$237,$G102)</f>
        <v>0.93</v>
      </c>
      <c r="BS102" s="2">
        <f>SUMIFS(Import!BS$2:BS$237,Import!$F$2:$F$237,$F102,Import!$G$2:$G$237,$G102)</f>
        <v>8</v>
      </c>
      <c r="BT102" s="2" t="str">
        <f t="shared" ref="BT102:BV121" si="62">VLOOKUP($C102,Import_Donnees,COLUMN()-2,FALSE)</f>
        <v>M</v>
      </c>
      <c r="BU102" s="2" t="str">
        <f t="shared" si="62"/>
        <v>TUHEIAVA</v>
      </c>
      <c r="BV102" s="2" t="str">
        <f t="shared" si="62"/>
        <v>Richard, Ariihau</v>
      </c>
      <c r="BW102" s="2">
        <f>SUMIFS(Import!BW$2:BW$237,Import!$F$2:$F$237,$F102,Import!$G$2:$G$237,$G102)</f>
        <v>46</v>
      </c>
      <c r="BX102" s="2">
        <f>SUMIFS(Import!BX$2:BX$237,Import!$F$2:$F$237,$F102,Import!$G$2:$G$237,$G102)</f>
        <v>5.37</v>
      </c>
      <c r="BY102" s="2">
        <f>SUMIFS(Import!BY$2:BY$237,Import!$F$2:$F$237,$F102,Import!$G$2:$G$237,$G102)</f>
        <v>10.7</v>
      </c>
      <c r="BZ102" s="2">
        <f>SUMIFS(Import!BZ$2:BZ$237,Import!$F$2:$F$237,$F102,Import!$G$2:$G$237,$G102)</f>
        <v>0</v>
      </c>
      <c r="CA102" s="2">
        <f t="shared" ref="CA102:CC121" si="63">VLOOKUP($C102,Import_Donnees,COLUMN()-2,FALSE)</f>
        <v>0</v>
      </c>
      <c r="CB102" s="2">
        <f t="shared" si="63"/>
        <v>0</v>
      </c>
      <c r="CC102" s="2">
        <f t="shared" si="63"/>
        <v>0</v>
      </c>
      <c r="CD102" s="2">
        <f>SUMIFS(Import!CD$2:CD$237,Import!$F$2:$F$237,$F102,Import!$G$2:$G$237,$G102)</f>
        <v>0</v>
      </c>
      <c r="CE102" s="2">
        <f>SUMIFS(Import!CE$2:CE$237,Import!$F$2:$F$237,$F102,Import!$G$2:$G$237,$G102)</f>
        <v>0</v>
      </c>
      <c r="CF102" s="2">
        <f>SUMIFS(Import!CF$2:CF$237,Import!$F$2:$F$237,$F102,Import!$G$2:$G$237,$G102)</f>
        <v>0</v>
      </c>
      <c r="CG102" s="2">
        <f>SUMIFS(Import!CG$2:CG$237,Import!$F$2:$F$237,$F102,Import!$G$2:$G$237,$G102)</f>
        <v>0</v>
      </c>
      <c r="CH102" s="2">
        <f t="shared" ref="CH102:CJ121" si="64">VLOOKUP($C102,Import_Donnees,COLUMN()-2,FALSE)</f>
        <v>0</v>
      </c>
      <c r="CI102" s="2">
        <f t="shared" si="64"/>
        <v>0</v>
      </c>
      <c r="CJ102" s="2">
        <f t="shared" si="64"/>
        <v>0</v>
      </c>
      <c r="CK102" s="2">
        <f>SUMIFS(Import!CK$2:CK$237,Import!$F$2:$F$237,$F102,Import!$G$2:$G$237,$G102)</f>
        <v>0</v>
      </c>
      <c r="CL102" s="2">
        <f>SUMIFS(Import!CL$2:CL$237,Import!$F$2:$F$237,$F102,Import!$G$2:$G$237,$G102)</f>
        <v>0</v>
      </c>
      <c r="CM102" s="2">
        <f>SUMIFS(Import!CM$2:CM$237,Import!$F$2:$F$237,$F102,Import!$G$2:$G$237,$G102)</f>
        <v>0</v>
      </c>
      <c r="CN102" s="2">
        <f>SUMIFS(Import!CN$2:CN$237,Import!$F$2:$F$237,$F102,Import!$G$2:$G$237,$G102)</f>
        <v>0</v>
      </c>
      <c r="CO102" s="3">
        <f t="shared" ref="CO102:CQ121" si="65">VLOOKUP($C102,Import_Donnees,COLUMN()-2,FALSE)</f>
        <v>0</v>
      </c>
      <c r="CP102" s="3">
        <f t="shared" si="65"/>
        <v>0</v>
      </c>
      <c r="CQ102" s="3">
        <f t="shared" si="65"/>
        <v>0</v>
      </c>
      <c r="CR102" s="2">
        <f>SUMIFS(Import!CR$2:CR$237,Import!$F$2:$F$237,$F102,Import!$G$2:$G$237,$G102)</f>
        <v>0</v>
      </c>
      <c r="CS102" s="2">
        <f>SUMIFS(Import!CS$2:CS$237,Import!$F$2:$F$237,$F102,Import!$G$2:$G$237,$G102)</f>
        <v>0</v>
      </c>
      <c r="CT102" s="2">
        <f>SUMIFS(Import!CT$2:CT$237,Import!$F$2:$F$237,$F102,Import!$G$2:$G$237,$G102)</f>
        <v>0</v>
      </c>
    </row>
    <row r="103" spans="1:98">
      <c r="A103" s="2" t="s">
        <v>38</v>
      </c>
      <c r="B103" s="2" t="s">
        <v>39</v>
      </c>
      <c r="C103" s="2">
        <v>1</v>
      </c>
      <c r="D103" s="2" t="s">
        <v>40</v>
      </c>
      <c r="E103" s="2">
        <v>31</v>
      </c>
      <c r="F103" s="2" t="s">
        <v>63</v>
      </c>
      <c r="G103" s="2">
        <v>2</v>
      </c>
      <c r="H103" s="2">
        <f>IF(SUMIFS(Import!H$2:H$237,Import!$F$2:$F$237,$F103,Import!$G$2:$G$237,$G103)=0,Data_T1!$H103,SUMIFS(Import!H$2:H$237,Import!$F$2:$F$237,$F103,Import!$G$2:$G$237,$G103))</f>
        <v>757</v>
      </c>
      <c r="I103" s="2">
        <f>SUMIFS(Import!I$2:I$237,Import!$F$2:$F$237,$F103,Import!$G$2:$G$237,$G103)</f>
        <v>309</v>
      </c>
      <c r="J103" s="2">
        <f>SUMIFS(Import!J$2:J$237,Import!$F$2:$F$237,$F103,Import!$G$2:$G$237,$G103)</f>
        <v>40.82</v>
      </c>
      <c r="K103" s="2">
        <f>SUMIFS(Import!K$2:K$237,Import!$F$2:$F$237,$F103,Import!$G$2:$G$237,$G103)</f>
        <v>448</v>
      </c>
      <c r="L103" s="2">
        <f>SUMIFS(Import!L$2:L$237,Import!$F$2:$F$237,$F103,Import!$G$2:$G$237,$G103)</f>
        <v>59.18</v>
      </c>
      <c r="M103" s="2">
        <f>SUMIFS(Import!M$2:M$237,Import!$F$2:$F$237,$F103,Import!$G$2:$G$237,$G103)</f>
        <v>5</v>
      </c>
      <c r="N103" s="2">
        <f>SUMIFS(Import!N$2:N$237,Import!$F$2:$F$237,$F103,Import!$G$2:$G$237,$G103)</f>
        <v>0.66</v>
      </c>
      <c r="O103" s="2">
        <f>SUMIFS(Import!O$2:O$237,Import!$F$2:$F$237,$F103,Import!$G$2:$G$237,$G103)</f>
        <v>1.1200000000000001</v>
      </c>
      <c r="P103" s="2">
        <f>SUMIFS(Import!P$2:P$237,Import!$F$2:$F$237,$F103,Import!$G$2:$G$237,$G103)</f>
        <v>7</v>
      </c>
      <c r="Q103" s="2">
        <f>SUMIFS(Import!Q$2:Q$237,Import!$F$2:$F$237,$F103,Import!$G$2:$G$237,$G103)</f>
        <v>0.92</v>
      </c>
      <c r="R103" s="2">
        <f>SUMIFS(Import!R$2:R$237,Import!$F$2:$F$237,$F103,Import!$G$2:$G$237,$G103)</f>
        <v>1.56</v>
      </c>
      <c r="S103" s="2">
        <f>SUMIFS(Import!S$2:S$237,Import!$F$2:$F$237,$F103,Import!$G$2:$G$237,$G103)</f>
        <v>436</v>
      </c>
      <c r="T103" s="2">
        <f>SUMIFS(Import!T$2:T$237,Import!$F$2:$F$237,$F103,Import!$G$2:$G$237,$G103)</f>
        <v>57.6</v>
      </c>
      <c r="U103" s="2">
        <f>SUMIFS(Import!U$2:U$237,Import!$F$2:$F$237,$F103,Import!$G$2:$G$237,$G103)</f>
        <v>97.32</v>
      </c>
      <c r="V103" s="2">
        <f>SUMIFS(Import!V$2:V$237,Import!$F$2:$F$237,$F103,Import!$G$2:$G$237,$G103)</f>
        <v>1</v>
      </c>
      <c r="W103" s="2" t="str">
        <f t="shared" si="55"/>
        <v>M</v>
      </c>
      <c r="X103" s="2" t="str">
        <f t="shared" si="55"/>
        <v>GREIG</v>
      </c>
      <c r="Y103" s="2" t="str">
        <f t="shared" si="55"/>
        <v>Moana</v>
      </c>
      <c r="Z103" s="2">
        <f>SUMIFS(Import!Z$2:Z$237,Import!$F$2:$F$237,$F103,Import!$G$2:$G$237,$G103)</f>
        <v>67</v>
      </c>
      <c r="AA103" s="2">
        <f>SUMIFS(Import!AA$2:AA$237,Import!$F$2:$F$237,$F103,Import!$G$2:$G$237,$G103)</f>
        <v>8.85</v>
      </c>
      <c r="AB103" s="2">
        <f>SUMIFS(Import!AB$2:AB$237,Import!$F$2:$F$237,$F103,Import!$G$2:$G$237,$G103)</f>
        <v>15.37</v>
      </c>
      <c r="AC103" s="2">
        <f>SUMIFS(Import!AC$2:AC$237,Import!$F$2:$F$237,$F103,Import!$G$2:$G$237,$G103)</f>
        <v>2</v>
      </c>
      <c r="AD103" s="2" t="str">
        <f t="shared" si="56"/>
        <v>M</v>
      </c>
      <c r="AE103" s="2" t="str">
        <f t="shared" si="56"/>
        <v>MINARDI</v>
      </c>
      <c r="AF103" s="2" t="str">
        <f t="shared" si="56"/>
        <v>Eric</v>
      </c>
      <c r="AG103" s="2">
        <f>SUMIFS(Import!AG$2:AG$237,Import!$F$2:$F$237,$F103,Import!$G$2:$G$237,$G103)</f>
        <v>4</v>
      </c>
      <c r="AH103" s="2">
        <f>SUMIFS(Import!AH$2:AH$237,Import!$F$2:$F$237,$F103,Import!$G$2:$G$237,$G103)</f>
        <v>0.53</v>
      </c>
      <c r="AI103" s="2">
        <f>SUMIFS(Import!AI$2:AI$237,Import!$F$2:$F$237,$F103,Import!$G$2:$G$237,$G103)</f>
        <v>0.92</v>
      </c>
      <c r="AJ103" s="2">
        <f>SUMIFS(Import!AJ$2:AJ$237,Import!$F$2:$F$237,$F103,Import!$G$2:$G$237,$G103)</f>
        <v>3</v>
      </c>
      <c r="AK103" s="2" t="str">
        <f t="shared" si="57"/>
        <v>F</v>
      </c>
      <c r="AL103" s="2" t="str">
        <f t="shared" si="57"/>
        <v>SAGE</v>
      </c>
      <c r="AM103" s="2" t="str">
        <f t="shared" si="57"/>
        <v>Maina</v>
      </c>
      <c r="AN103" s="2">
        <f>SUMIFS(Import!AN$2:AN$237,Import!$F$2:$F$237,$F103,Import!$G$2:$G$237,$G103)</f>
        <v>262</v>
      </c>
      <c r="AO103" s="2">
        <f>SUMIFS(Import!AO$2:AO$237,Import!$F$2:$F$237,$F103,Import!$G$2:$G$237,$G103)</f>
        <v>34.61</v>
      </c>
      <c r="AP103" s="2">
        <f>SUMIFS(Import!AP$2:AP$237,Import!$F$2:$F$237,$F103,Import!$G$2:$G$237,$G103)</f>
        <v>60.09</v>
      </c>
      <c r="AQ103" s="2">
        <f>SUMIFS(Import!AQ$2:AQ$237,Import!$F$2:$F$237,$F103,Import!$G$2:$G$237,$G103)</f>
        <v>4</v>
      </c>
      <c r="AR103" s="2" t="str">
        <f t="shared" si="58"/>
        <v>M</v>
      </c>
      <c r="AS103" s="2" t="str">
        <f t="shared" si="58"/>
        <v>BRUNEAU</v>
      </c>
      <c r="AT103" s="2" t="str">
        <f t="shared" si="58"/>
        <v>Jean-Marie</v>
      </c>
      <c r="AU103" s="2">
        <f>SUMIFS(Import!AU$2:AU$237,Import!$F$2:$F$237,$F103,Import!$G$2:$G$237,$G103)</f>
        <v>6</v>
      </c>
      <c r="AV103" s="2">
        <f>SUMIFS(Import!AV$2:AV$237,Import!$F$2:$F$237,$F103,Import!$G$2:$G$237,$G103)</f>
        <v>0.79</v>
      </c>
      <c r="AW103" s="2">
        <f>SUMIFS(Import!AW$2:AW$237,Import!$F$2:$F$237,$F103,Import!$G$2:$G$237,$G103)</f>
        <v>1.38</v>
      </c>
      <c r="AX103" s="2">
        <f>SUMIFS(Import!AX$2:AX$237,Import!$F$2:$F$237,$F103,Import!$G$2:$G$237,$G103)</f>
        <v>5</v>
      </c>
      <c r="AY103" s="2" t="str">
        <f t="shared" si="59"/>
        <v>M</v>
      </c>
      <c r="AZ103" s="2" t="str">
        <f t="shared" si="59"/>
        <v>RAMEL</v>
      </c>
      <c r="BA103" s="2" t="str">
        <f t="shared" si="59"/>
        <v>Michel</v>
      </c>
      <c r="BB103" s="2">
        <f>SUMIFS(Import!BB$2:BB$237,Import!$F$2:$F$237,$F103,Import!$G$2:$G$237,$G103)</f>
        <v>0</v>
      </c>
      <c r="BC103" s="2">
        <f>SUMIFS(Import!BC$2:BC$237,Import!$F$2:$F$237,$F103,Import!$G$2:$G$237,$G103)</f>
        <v>0</v>
      </c>
      <c r="BD103" s="2">
        <f>SUMIFS(Import!BD$2:BD$237,Import!$F$2:$F$237,$F103,Import!$G$2:$G$237,$G103)</f>
        <v>0</v>
      </c>
      <c r="BE103" s="2">
        <f>SUMIFS(Import!BE$2:BE$237,Import!$F$2:$F$237,$F103,Import!$G$2:$G$237,$G103)</f>
        <v>6</v>
      </c>
      <c r="BF103" s="2" t="str">
        <f t="shared" si="60"/>
        <v>M</v>
      </c>
      <c r="BG103" s="2" t="str">
        <f t="shared" si="60"/>
        <v>NENA</v>
      </c>
      <c r="BH103" s="2" t="str">
        <f t="shared" si="60"/>
        <v>Tauhiti</v>
      </c>
      <c r="BI103" s="2">
        <f>SUMIFS(Import!BI$2:BI$237,Import!$F$2:$F$237,$F103,Import!$G$2:$G$237,$G103)</f>
        <v>22</v>
      </c>
      <c r="BJ103" s="2">
        <f>SUMIFS(Import!BJ$2:BJ$237,Import!$F$2:$F$237,$F103,Import!$G$2:$G$237,$G103)</f>
        <v>2.91</v>
      </c>
      <c r="BK103" s="2">
        <f>SUMIFS(Import!BK$2:BK$237,Import!$F$2:$F$237,$F103,Import!$G$2:$G$237,$G103)</f>
        <v>5.05</v>
      </c>
      <c r="BL103" s="2">
        <f>SUMIFS(Import!BL$2:BL$237,Import!$F$2:$F$237,$F103,Import!$G$2:$G$237,$G103)</f>
        <v>7</v>
      </c>
      <c r="BM103" s="2" t="str">
        <f t="shared" si="61"/>
        <v>M</v>
      </c>
      <c r="BN103" s="2" t="str">
        <f t="shared" si="61"/>
        <v>REGURON</v>
      </c>
      <c r="BO103" s="2" t="str">
        <f t="shared" si="61"/>
        <v>Karl</v>
      </c>
      <c r="BP103" s="2">
        <f>SUMIFS(Import!BP$2:BP$237,Import!$F$2:$F$237,$F103,Import!$G$2:$G$237,$G103)</f>
        <v>8</v>
      </c>
      <c r="BQ103" s="2">
        <f>SUMIFS(Import!BQ$2:BQ$237,Import!$F$2:$F$237,$F103,Import!$G$2:$G$237,$G103)</f>
        <v>1.06</v>
      </c>
      <c r="BR103" s="2">
        <f>SUMIFS(Import!BR$2:BR$237,Import!$F$2:$F$237,$F103,Import!$G$2:$G$237,$G103)</f>
        <v>1.83</v>
      </c>
      <c r="BS103" s="2">
        <f>SUMIFS(Import!BS$2:BS$237,Import!$F$2:$F$237,$F103,Import!$G$2:$G$237,$G103)</f>
        <v>8</v>
      </c>
      <c r="BT103" s="2" t="str">
        <f t="shared" si="62"/>
        <v>M</v>
      </c>
      <c r="BU103" s="2" t="str">
        <f t="shared" si="62"/>
        <v>TUHEIAVA</v>
      </c>
      <c r="BV103" s="2" t="str">
        <f t="shared" si="62"/>
        <v>Richard, Ariihau</v>
      </c>
      <c r="BW103" s="2">
        <f>SUMIFS(Import!BW$2:BW$237,Import!$F$2:$F$237,$F103,Import!$G$2:$G$237,$G103)</f>
        <v>67</v>
      </c>
      <c r="BX103" s="2">
        <f>SUMIFS(Import!BX$2:BX$237,Import!$F$2:$F$237,$F103,Import!$G$2:$G$237,$G103)</f>
        <v>8.85</v>
      </c>
      <c r="BY103" s="2">
        <f>SUMIFS(Import!BY$2:BY$237,Import!$F$2:$F$237,$F103,Import!$G$2:$G$237,$G103)</f>
        <v>15.37</v>
      </c>
      <c r="BZ103" s="2">
        <f>SUMIFS(Import!BZ$2:BZ$237,Import!$F$2:$F$237,$F103,Import!$G$2:$G$237,$G103)</f>
        <v>0</v>
      </c>
      <c r="CA103" s="2">
        <f t="shared" si="63"/>
        <v>0</v>
      </c>
      <c r="CB103" s="2">
        <f t="shared" si="63"/>
        <v>0</v>
      </c>
      <c r="CC103" s="2">
        <f t="shared" si="63"/>
        <v>0</v>
      </c>
      <c r="CD103" s="2">
        <f>SUMIFS(Import!CD$2:CD$237,Import!$F$2:$F$237,$F103,Import!$G$2:$G$237,$G103)</f>
        <v>0</v>
      </c>
      <c r="CE103" s="2">
        <f>SUMIFS(Import!CE$2:CE$237,Import!$F$2:$F$237,$F103,Import!$G$2:$G$237,$G103)</f>
        <v>0</v>
      </c>
      <c r="CF103" s="2">
        <f>SUMIFS(Import!CF$2:CF$237,Import!$F$2:$F$237,$F103,Import!$G$2:$G$237,$G103)</f>
        <v>0</v>
      </c>
      <c r="CG103" s="2">
        <f>SUMIFS(Import!CG$2:CG$237,Import!$F$2:$F$237,$F103,Import!$G$2:$G$237,$G103)</f>
        <v>0</v>
      </c>
      <c r="CH103" s="2">
        <f t="shared" si="64"/>
        <v>0</v>
      </c>
      <c r="CI103" s="2">
        <f t="shared" si="64"/>
        <v>0</v>
      </c>
      <c r="CJ103" s="2">
        <f t="shared" si="64"/>
        <v>0</v>
      </c>
      <c r="CK103" s="2">
        <f>SUMIFS(Import!CK$2:CK$237,Import!$F$2:$F$237,$F103,Import!$G$2:$G$237,$G103)</f>
        <v>0</v>
      </c>
      <c r="CL103" s="2">
        <f>SUMIFS(Import!CL$2:CL$237,Import!$F$2:$F$237,$F103,Import!$G$2:$G$237,$G103)</f>
        <v>0</v>
      </c>
      <c r="CM103" s="2">
        <f>SUMIFS(Import!CM$2:CM$237,Import!$F$2:$F$237,$F103,Import!$G$2:$G$237,$G103)</f>
        <v>0</v>
      </c>
      <c r="CN103" s="2">
        <f>SUMIFS(Import!CN$2:CN$237,Import!$F$2:$F$237,$F103,Import!$G$2:$G$237,$G103)</f>
        <v>0</v>
      </c>
      <c r="CO103" s="3">
        <f t="shared" si="65"/>
        <v>0</v>
      </c>
      <c r="CP103" s="3">
        <f t="shared" si="65"/>
        <v>0</v>
      </c>
      <c r="CQ103" s="3">
        <f t="shared" si="65"/>
        <v>0</v>
      </c>
      <c r="CR103" s="2">
        <f>SUMIFS(Import!CR$2:CR$237,Import!$F$2:$F$237,$F103,Import!$G$2:$G$237,$G103)</f>
        <v>0</v>
      </c>
      <c r="CS103" s="2">
        <f>SUMIFS(Import!CS$2:CS$237,Import!$F$2:$F$237,$F103,Import!$G$2:$G$237,$G103)</f>
        <v>0</v>
      </c>
      <c r="CT103" s="2">
        <f>SUMIFS(Import!CT$2:CT$237,Import!$F$2:$F$237,$F103,Import!$G$2:$G$237,$G103)</f>
        <v>0</v>
      </c>
    </row>
    <row r="104" spans="1:98">
      <c r="A104" s="2" t="s">
        <v>38</v>
      </c>
      <c r="B104" s="2" t="s">
        <v>39</v>
      </c>
      <c r="C104" s="2">
        <v>1</v>
      </c>
      <c r="D104" s="2" t="s">
        <v>40</v>
      </c>
      <c r="E104" s="2">
        <v>31</v>
      </c>
      <c r="F104" s="2" t="s">
        <v>63</v>
      </c>
      <c r="G104" s="2">
        <v>3</v>
      </c>
      <c r="H104" s="2">
        <f>IF(SUMIFS(Import!H$2:H$237,Import!$F$2:$F$237,$F104,Import!$G$2:$G$237,$G104)=0,Data_T1!$H104,SUMIFS(Import!H$2:H$237,Import!$F$2:$F$237,$F104,Import!$G$2:$G$237,$G104))</f>
        <v>340</v>
      </c>
      <c r="I104" s="2">
        <f>SUMIFS(Import!I$2:I$237,Import!$F$2:$F$237,$F104,Import!$G$2:$G$237,$G104)</f>
        <v>136</v>
      </c>
      <c r="J104" s="2">
        <f>SUMIFS(Import!J$2:J$237,Import!$F$2:$F$237,$F104,Import!$G$2:$G$237,$G104)</f>
        <v>40</v>
      </c>
      <c r="K104" s="2">
        <f>SUMIFS(Import!K$2:K$237,Import!$F$2:$F$237,$F104,Import!$G$2:$G$237,$G104)</f>
        <v>204</v>
      </c>
      <c r="L104" s="2">
        <f>SUMIFS(Import!L$2:L$237,Import!$F$2:$F$237,$F104,Import!$G$2:$G$237,$G104)</f>
        <v>60</v>
      </c>
      <c r="M104" s="2">
        <f>SUMIFS(Import!M$2:M$237,Import!$F$2:$F$237,$F104,Import!$G$2:$G$237,$G104)</f>
        <v>1</v>
      </c>
      <c r="N104" s="2">
        <f>SUMIFS(Import!N$2:N$237,Import!$F$2:$F$237,$F104,Import!$G$2:$G$237,$G104)</f>
        <v>0.28999999999999998</v>
      </c>
      <c r="O104" s="2">
        <f>SUMIFS(Import!O$2:O$237,Import!$F$2:$F$237,$F104,Import!$G$2:$G$237,$G104)</f>
        <v>0.49</v>
      </c>
      <c r="P104" s="2">
        <f>SUMIFS(Import!P$2:P$237,Import!$F$2:$F$237,$F104,Import!$G$2:$G$237,$G104)</f>
        <v>2</v>
      </c>
      <c r="Q104" s="2">
        <f>SUMIFS(Import!Q$2:Q$237,Import!$F$2:$F$237,$F104,Import!$G$2:$G$237,$G104)</f>
        <v>0.59</v>
      </c>
      <c r="R104" s="2">
        <f>SUMIFS(Import!R$2:R$237,Import!$F$2:$F$237,$F104,Import!$G$2:$G$237,$G104)</f>
        <v>0.98</v>
      </c>
      <c r="S104" s="2">
        <f>SUMIFS(Import!S$2:S$237,Import!$F$2:$F$237,$F104,Import!$G$2:$G$237,$G104)</f>
        <v>201</v>
      </c>
      <c r="T104" s="2">
        <f>SUMIFS(Import!T$2:T$237,Import!$F$2:$F$237,$F104,Import!$G$2:$G$237,$G104)</f>
        <v>59.12</v>
      </c>
      <c r="U104" s="2">
        <f>SUMIFS(Import!U$2:U$237,Import!$F$2:$F$237,$F104,Import!$G$2:$G$237,$G104)</f>
        <v>98.53</v>
      </c>
      <c r="V104" s="2">
        <f>SUMIFS(Import!V$2:V$237,Import!$F$2:$F$237,$F104,Import!$G$2:$G$237,$G104)</f>
        <v>1</v>
      </c>
      <c r="W104" s="2" t="str">
        <f t="shared" si="55"/>
        <v>M</v>
      </c>
      <c r="X104" s="2" t="str">
        <f t="shared" si="55"/>
        <v>GREIG</v>
      </c>
      <c r="Y104" s="2" t="str">
        <f t="shared" si="55"/>
        <v>Moana</v>
      </c>
      <c r="Z104" s="2">
        <f>SUMIFS(Import!Z$2:Z$237,Import!$F$2:$F$237,$F104,Import!$G$2:$G$237,$G104)</f>
        <v>33</v>
      </c>
      <c r="AA104" s="2">
        <f>SUMIFS(Import!AA$2:AA$237,Import!$F$2:$F$237,$F104,Import!$G$2:$G$237,$G104)</f>
        <v>9.7100000000000009</v>
      </c>
      <c r="AB104" s="2">
        <f>SUMIFS(Import!AB$2:AB$237,Import!$F$2:$F$237,$F104,Import!$G$2:$G$237,$G104)</f>
        <v>16.420000000000002</v>
      </c>
      <c r="AC104" s="2">
        <f>SUMIFS(Import!AC$2:AC$237,Import!$F$2:$F$237,$F104,Import!$G$2:$G$237,$G104)</f>
        <v>2</v>
      </c>
      <c r="AD104" s="2" t="str">
        <f t="shared" si="56"/>
        <v>M</v>
      </c>
      <c r="AE104" s="2" t="str">
        <f t="shared" si="56"/>
        <v>MINARDI</v>
      </c>
      <c r="AF104" s="2" t="str">
        <f t="shared" si="56"/>
        <v>Eric</v>
      </c>
      <c r="AG104" s="2">
        <f>SUMIFS(Import!AG$2:AG$237,Import!$F$2:$F$237,$F104,Import!$G$2:$G$237,$G104)</f>
        <v>0</v>
      </c>
      <c r="AH104" s="2">
        <f>SUMIFS(Import!AH$2:AH$237,Import!$F$2:$F$237,$F104,Import!$G$2:$G$237,$G104)</f>
        <v>0</v>
      </c>
      <c r="AI104" s="2">
        <f>SUMIFS(Import!AI$2:AI$237,Import!$F$2:$F$237,$F104,Import!$G$2:$G$237,$G104)</f>
        <v>0</v>
      </c>
      <c r="AJ104" s="2">
        <f>SUMIFS(Import!AJ$2:AJ$237,Import!$F$2:$F$237,$F104,Import!$G$2:$G$237,$G104)</f>
        <v>3</v>
      </c>
      <c r="AK104" s="2" t="str">
        <f t="shared" si="57"/>
        <v>F</v>
      </c>
      <c r="AL104" s="2" t="str">
        <f t="shared" si="57"/>
        <v>SAGE</v>
      </c>
      <c r="AM104" s="2" t="str">
        <f t="shared" si="57"/>
        <v>Maina</v>
      </c>
      <c r="AN104" s="2">
        <f>SUMIFS(Import!AN$2:AN$237,Import!$F$2:$F$237,$F104,Import!$G$2:$G$237,$G104)</f>
        <v>98</v>
      </c>
      <c r="AO104" s="2">
        <f>SUMIFS(Import!AO$2:AO$237,Import!$F$2:$F$237,$F104,Import!$G$2:$G$237,$G104)</f>
        <v>28.82</v>
      </c>
      <c r="AP104" s="2">
        <f>SUMIFS(Import!AP$2:AP$237,Import!$F$2:$F$237,$F104,Import!$G$2:$G$237,$G104)</f>
        <v>48.76</v>
      </c>
      <c r="AQ104" s="2">
        <f>SUMIFS(Import!AQ$2:AQ$237,Import!$F$2:$F$237,$F104,Import!$G$2:$G$237,$G104)</f>
        <v>4</v>
      </c>
      <c r="AR104" s="2" t="str">
        <f t="shared" si="58"/>
        <v>M</v>
      </c>
      <c r="AS104" s="2" t="str">
        <f t="shared" si="58"/>
        <v>BRUNEAU</v>
      </c>
      <c r="AT104" s="2" t="str">
        <f t="shared" si="58"/>
        <v>Jean-Marie</v>
      </c>
      <c r="AU104" s="2">
        <f>SUMIFS(Import!AU$2:AU$237,Import!$F$2:$F$237,$F104,Import!$G$2:$G$237,$G104)</f>
        <v>0</v>
      </c>
      <c r="AV104" s="2">
        <f>SUMIFS(Import!AV$2:AV$237,Import!$F$2:$F$237,$F104,Import!$G$2:$G$237,$G104)</f>
        <v>0</v>
      </c>
      <c r="AW104" s="2">
        <f>SUMIFS(Import!AW$2:AW$237,Import!$F$2:$F$237,$F104,Import!$G$2:$G$237,$G104)</f>
        <v>0</v>
      </c>
      <c r="AX104" s="2">
        <f>SUMIFS(Import!AX$2:AX$237,Import!$F$2:$F$237,$F104,Import!$G$2:$G$237,$G104)</f>
        <v>5</v>
      </c>
      <c r="AY104" s="2" t="str">
        <f t="shared" si="59"/>
        <v>M</v>
      </c>
      <c r="AZ104" s="2" t="str">
        <f t="shared" si="59"/>
        <v>RAMEL</v>
      </c>
      <c r="BA104" s="2" t="str">
        <f t="shared" si="59"/>
        <v>Michel</v>
      </c>
      <c r="BB104" s="2">
        <f>SUMIFS(Import!BB$2:BB$237,Import!$F$2:$F$237,$F104,Import!$G$2:$G$237,$G104)</f>
        <v>1</v>
      </c>
      <c r="BC104" s="2">
        <f>SUMIFS(Import!BC$2:BC$237,Import!$F$2:$F$237,$F104,Import!$G$2:$G$237,$G104)</f>
        <v>0.28999999999999998</v>
      </c>
      <c r="BD104" s="2">
        <f>SUMIFS(Import!BD$2:BD$237,Import!$F$2:$F$237,$F104,Import!$G$2:$G$237,$G104)</f>
        <v>0.5</v>
      </c>
      <c r="BE104" s="2">
        <f>SUMIFS(Import!BE$2:BE$237,Import!$F$2:$F$237,$F104,Import!$G$2:$G$237,$G104)</f>
        <v>6</v>
      </c>
      <c r="BF104" s="2" t="str">
        <f t="shared" si="60"/>
        <v>M</v>
      </c>
      <c r="BG104" s="2" t="str">
        <f t="shared" si="60"/>
        <v>NENA</v>
      </c>
      <c r="BH104" s="2" t="str">
        <f t="shared" si="60"/>
        <v>Tauhiti</v>
      </c>
      <c r="BI104" s="2">
        <f>SUMIFS(Import!BI$2:BI$237,Import!$F$2:$F$237,$F104,Import!$G$2:$G$237,$G104)</f>
        <v>22</v>
      </c>
      <c r="BJ104" s="2">
        <f>SUMIFS(Import!BJ$2:BJ$237,Import!$F$2:$F$237,$F104,Import!$G$2:$G$237,$G104)</f>
        <v>6.47</v>
      </c>
      <c r="BK104" s="2">
        <f>SUMIFS(Import!BK$2:BK$237,Import!$F$2:$F$237,$F104,Import!$G$2:$G$237,$G104)</f>
        <v>10.95</v>
      </c>
      <c r="BL104" s="2">
        <f>SUMIFS(Import!BL$2:BL$237,Import!$F$2:$F$237,$F104,Import!$G$2:$G$237,$G104)</f>
        <v>7</v>
      </c>
      <c r="BM104" s="2" t="str">
        <f t="shared" si="61"/>
        <v>M</v>
      </c>
      <c r="BN104" s="2" t="str">
        <f t="shared" si="61"/>
        <v>REGURON</v>
      </c>
      <c r="BO104" s="2" t="str">
        <f t="shared" si="61"/>
        <v>Karl</v>
      </c>
      <c r="BP104" s="2">
        <f>SUMIFS(Import!BP$2:BP$237,Import!$F$2:$F$237,$F104,Import!$G$2:$G$237,$G104)</f>
        <v>1</v>
      </c>
      <c r="BQ104" s="2">
        <f>SUMIFS(Import!BQ$2:BQ$237,Import!$F$2:$F$237,$F104,Import!$G$2:$G$237,$G104)</f>
        <v>0.28999999999999998</v>
      </c>
      <c r="BR104" s="2">
        <f>SUMIFS(Import!BR$2:BR$237,Import!$F$2:$F$237,$F104,Import!$G$2:$G$237,$G104)</f>
        <v>0.5</v>
      </c>
      <c r="BS104" s="2">
        <f>SUMIFS(Import!BS$2:BS$237,Import!$F$2:$F$237,$F104,Import!$G$2:$G$237,$G104)</f>
        <v>8</v>
      </c>
      <c r="BT104" s="2" t="str">
        <f t="shared" si="62"/>
        <v>M</v>
      </c>
      <c r="BU104" s="2" t="str">
        <f t="shared" si="62"/>
        <v>TUHEIAVA</v>
      </c>
      <c r="BV104" s="2" t="str">
        <f t="shared" si="62"/>
        <v>Richard, Ariihau</v>
      </c>
      <c r="BW104" s="2">
        <f>SUMIFS(Import!BW$2:BW$237,Import!$F$2:$F$237,$F104,Import!$G$2:$G$237,$G104)</f>
        <v>46</v>
      </c>
      <c r="BX104" s="2">
        <f>SUMIFS(Import!BX$2:BX$237,Import!$F$2:$F$237,$F104,Import!$G$2:$G$237,$G104)</f>
        <v>13.53</v>
      </c>
      <c r="BY104" s="2">
        <f>SUMIFS(Import!BY$2:BY$237,Import!$F$2:$F$237,$F104,Import!$G$2:$G$237,$G104)</f>
        <v>22.89</v>
      </c>
      <c r="BZ104" s="2">
        <f>SUMIFS(Import!BZ$2:BZ$237,Import!$F$2:$F$237,$F104,Import!$G$2:$G$237,$G104)</f>
        <v>0</v>
      </c>
      <c r="CA104" s="2">
        <f t="shared" si="63"/>
        <v>0</v>
      </c>
      <c r="CB104" s="2">
        <f t="shared" si="63"/>
        <v>0</v>
      </c>
      <c r="CC104" s="2">
        <f t="shared" si="63"/>
        <v>0</v>
      </c>
      <c r="CD104" s="2">
        <f>SUMIFS(Import!CD$2:CD$237,Import!$F$2:$F$237,$F104,Import!$G$2:$G$237,$G104)</f>
        <v>0</v>
      </c>
      <c r="CE104" s="2">
        <f>SUMIFS(Import!CE$2:CE$237,Import!$F$2:$F$237,$F104,Import!$G$2:$G$237,$G104)</f>
        <v>0</v>
      </c>
      <c r="CF104" s="2">
        <f>SUMIFS(Import!CF$2:CF$237,Import!$F$2:$F$237,$F104,Import!$G$2:$G$237,$G104)</f>
        <v>0</v>
      </c>
      <c r="CG104" s="2">
        <f>SUMIFS(Import!CG$2:CG$237,Import!$F$2:$F$237,$F104,Import!$G$2:$G$237,$G104)</f>
        <v>0</v>
      </c>
      <c r="CH104" s="2">
        <f t="shared" si="64"/>
        <v>0</v>
      </c>
      <c r="CI104" s="2">
        <f t="shared" si="64"/>
        <v>0</v>
      </c>
      <c r="CJ104" s="2">
        <f t="shared" si="64"/>
        <v>0</v>
      </c>
      <c r="CK104" s="2">
        <f>SUMIFS(Import!CK$2:CK$237,Import!$F$2:$F$237,$F104,Import!$G$2:$G$237,$G104)</f>
        <v>0</v>
      </c>
      <c r="CL104" s="2">
        <f>SUMIFS(Import!CL$2:CL$237,Import!$F$2:$F$237,$F104,Import!$G$2:$G$237,$G104)</f>
        <v>0</v>
      </c>
      <c r="CM104" s="2">
        <f>SUMIFS(Import!CM$2:CM$237,Import!$F$2:$F$237,$F104,Import!$G$2:$G$237,$G104)</f>
        <v>0</v>
      </c>
      <c r="CN104" s="2">
        <f>SUMIFS(Import!CN$2:CN$237,Import!$F$2:$F$237,$F104,Import!$G$2:$G$237,$G104)</f>
        <v>0</v>
      </c>
      <c r="CO104" s="3">
        <f t="shared" si="65"/>
        <v>0</v>
      </c>
      <c r="CP104" s="3">
        <f t="shared" si="65"/>
        <v>0</v>
      </c>
      <c r="CQ104" s="3">
        <f t="shared" si="65"/>
        <v>0</v>
      </c>
      <c r="CR104" s="2">
        <f>SUMIFS(Import!CR$2:CR$237,Import!$F$2:$F$237,$F104,Import!$G$2:$G$237,$G104)</f>
        <v>0</v>
      </c>
      <c r="CS104" s="2">
        <f>SUMIFS(Import!CS$2:CS$237,Import!$F$2:$F$237,$F104,Import!$G$2:$G$237,$G104)</f>
        <v>0</v>
      </c>
      <c r="CT104" s="2">
        <f>SUMIFS(Import!CT$2:CT$237,Import!$F$2:$F$237,$F104,Import!$G$2:$G$237,$G104)</f>
        <v>0</v>
      </c>
    </row>
    <row r="105" spans="1:98">
      <c r="A105" s="2" t="s">
        <v>38</v>
      </c>
      <c r="B105" s="2" t="s">
        <v>39</v>
      </c>
      <c r="C105" s="2">
        <v>1</v>
      </c>
      <c r="D105" s="2" t="s">
        <v>40</v>
      </c>
      <c r="E105" s="2">
        <v>31</v>
      </c>
      <c r="F105" s="2" t="s">
        <v>63</v>
      </c>
      <c r="G105" s="2">
        <v>4</v>
      </c>
      <c r="H105" s="2">
        <f>IF(SUMIFS(Import!H$2:H$237,Import!$F$2:$F$237,$F105,Import!$G$2:$G$237,$G105)=0,Data_T1!$H105,SUMIFS(Import!H$2:H$237,Import!$F$2:$F$237,$F105,Import!$G$2:$G$237,$G105))</f>
        <v>171</v>
      </c>
      <c r="I105" s="2">
        <f>SUMIFS(Import!I$2:I$237,Import!$F$2:$F$237,$F105,Import!$G$2:$G$237,$G105)</f>
        <v>63</v>
      </c>
      <c r="J105" s="2">
        <f>SUMIFS(Import!J$2:J$237,Import!$F$2:$F$237,$F105,Import!$G$2:$G$237,$G105)</f>
        <v>36.840000000000003</v>
      </c>
      <c r="K105" s="2">
        <f>SUMIFS(Import!K$2:K$237,Import!$F$2:$F$237,$F105,Import!$G$2:$G$237,$G105)</f>
        <v>108</v>
      </c>
      <c r="L105" s="2">
        <f>SUMIFS(Import!L$2:L$237,Import!$F$2:$F$237,$F105,Import!$G$2:$G$237,$G105)</f>
        <v>63.16</v>
      </c>
      <c r="M105" s="2">
        <f>SUMIFS(Import!M$2:M$237,Import!$F$2:$F$237,$F105,Import!$G$2:$G$237,$G105)</f>
        <v>0</v>
      </c>
      <c r="N105" s="2">
        <f>SUMIFS(Import!N$2:N$237,Import!$F$2:$F$237,$F105,Import!$G$2:$G$237,$G105)</f>
        <v>0</v>
      </c>
      <c r="O105" s="2">
        <f>SUMIFS(Import!O$2:O$237,Import!$F$2:$F$237,$F105,Import!$G$2:$G$237,$G105)</f>
        <v>0</v>
      </c>
      <c r="P105" s="2">
        <f>SUMIFS(Import!P$2:P$237,Import!$F$2:$F$237,$F105,Import!$G$2:$G$237,$G105)</f>
        <v>0</v>
      </c>
      <c r="Q105" s="2">
        <f>SUMIFS(Import!Q$2:Q$237,Import!$F$2:$F$237,$F105,Import!$G$2:$G$237,$G105)</f>
        <v>0</v>
      </c>
      <c r="R105" s="2">
        <f>SUMIFS(Import!R$2:R$237,Import!$F$2:$F$237,$F105,Import!$G$2:$G$237,$G105)</f>
        <v>0</v>
      </c>
      <c r="S105" s="2">
        <f>SUMIFS(Import!S$2:S$237,Import!$F$2:$F$237,$F105,Import!$G$2:$G$237,$G105)</f>
        <v>108</v>
      </c>
      <c r="T105" s="2">
        <f>SUMIFS(Import!T$2:T$237,Import!$F$2:$F$237,$F105,Import!$G$2:$G$237,$G105)</f>
        <v>63.16</v>
      </c>
      <c r="U105" s="2">
        <f>SUMIFS(Import!U$2:U$237,Import!$F$2:$F$237,$F105,Import!$G$2:$G$237,$G105)</f>
        <v>100</v>
      </c>
      <c r="V105" s="2">
        <f>SUMIFS(Import!V$2:V$237,Import!$F$2:$F$237,$F105,Import!$G$2:$G$237,$G105)</f>
        <v>1</v>
      </c>
      <c r="W105" s="2" t="str">
        <f t="shared" si="55"/>
        <v>M</v>
      </c>
      <c r="X105" s="2" t="str">
        <f t="shared" si="55"/>
        <v>GREIG</v>
      </c>
      <c r="Y105" s="2" t="str">
        <f t="shared" si="55"/>
        <v>Moana</v>
      </c>
      <c r="Z105" s="2">
        <f>SUMIFS(Import!Z$2:Z$237,Import!$F$2:$F$237,$F105,Import!$G$2:$G$237,$G105)</f>
        <v>32</v>
      </c>
      <c r="AA105" s="2">
        <f>SUMIFS(Import!AA$2:AA$237,Import!$F$2:$F$237,$F105,Import!$G$2:$G$237,$G105)</f>
        <v>18.71</v>
      </c>
      <c r="AB105" s="2">
        <f>SUMIFS(Import!AB$2:AB$237,Import!$F$2:$F$237,$F105,Import!$G$2:$G$237,$G105)</f>
        <v>29.63</v>
      </c>
      <c r="AC105" s="2">
        <f>SUMIFS(Import!AC$2:AC$237,Import!$F$2:$F$237,$F105,Import!$G$2:$G$237,$G105)</f>
        <v>2</v>
      </c>
      <c r="AD105" s="2" t="str">
        <f t="shared" si="56"/>
        <v>M</v>
      </c>
      <c r="AE105" s="2" t="str">
        <f t="shared" si="56"/>
        <v>MINARDI</v>
      </c>
      <c r="AF105" s="2" t="str">
        <f t="shared" si="56"/>
        <v>Eric</v>
      </c>
      <c r="AG105" s="2">
        <f>SUMIFS(Import!AG$2:AG$237,Import!$F$2:$F$237,$F105,Import!$G$2:$G$237,$G105)</f>
        <v>0</v>
      </c>
      <c r="AH105" s="2">
        <f>SUMIFS(Import!AH$2:AH$237,Import!$F$2:$F$237,$F105,Import!$G$2:$G$237,$G105)</f>
        <v>0</v>
      </c>
      <c r="AI105" s="2">
        <f>SUMIFS(Import!AI$2:AI$237,Import!$F$2:$F$237,$F105,Import!$G$2:$G$237,$G105)</f>
        <v>0</v>
      </c>
      <c r="AJ105" s="2">
        <f>SUMIFS(Import!AJ$2:AJ$237,Import!$F$2:$F$237,$F105,Import!$G$2:$G$237,$G105)</f>
        <v>3</v>
      </c>
      <c r="AK105" s="2" t="str">
        <f t="shared" si="57"/>
        <v>F</v>
      </c>
      <c r="AL105" s="2" t="str">
        <f t="shared" si="57"/>
        <v>SAGE</v>
      </c>
      <c r="AM105" s="2" t="str">
        <f t="shared" si="57"/>
        <v>Maina</v>
      </c>
      <c r="AN105" s="2">
        <f>SUMIFS(Import!AN$2:AN$237,Import!$F$2:$F$237,$F105,Import!$G$2:$G$237,$G105)</f>
        <v>63</v>
      </c>
      <c r="AO105" s="2">
        <f>SUMIFS(Import!AO$2:AO$237,Import!$F$2:$F$237,$F105,Import!$G$2:$G$237,$G105)</f>
        <v>36.840000000000003</v>
      </c>
      <c r="AP105" s="2">
        <f>SUMIFS(Import!AP$2:AP$237,Import!$F$2:$F$237,$F105,Import!$G$2:$G$237,$G105)</f>
        <v>58.33</v>
      </c>
      <c r="AQ105" s="2">
        <f>SUMIFS(Import!AQ$2:AQ$237,Import!$F$2:$F$237,$F105,Import!$G$2:$G$237,$G105)</f>
        <v>4</v>
      </c>
      <c r="AR105" s="2" t="str">
        <f t="shared" si="58"/>
        <v>M</v>
      </c>
      <c r="AS105" s="2" t="str">
        <f t="shared" si="58"/>
        <v>BRUNEAU</v>
      </c>
      <c r="AT105" s="2" t="str">
        <f t="shared" si="58"/>
        <v>Jean-Marie</v>
      </c>
      <c r="AU105" s="2">
        <f>SUMIFS(Import!AU$2:AU$237,Import!$F$2:$F$237,$F105,Import!$G$2:$G$237,$G105)</f>
        <v>0</v>
      </c>
      <c r="AV105" s="2">
        <f>SUMIFS(Import!AV$2:AV$237,Import!$F$2:$F$237,$F105,Import!$G$2:$G$237,$G105)</f>
        <v>0</v>
      </c>
      <c r="AW105" s="2">
        <f>SUMIFS(Import!AW$2:AW$237,Import!$F$2:$F$237,$F105,Import!$G$2:$G$237,$G105)</f>
        <v>0</v>
      </c>
      <c r="AX105" s="2">
        <f>SUMIFS(Import!AX$2:AX$237,Import!$F$2:$F$237,$F105,Import!$G$2:$G$237,$G105)</f>
        <v>5</v>
      </c>
      <c r="AY105" s="2" t="str">
        <f t="shared" si="59"/>
        <v>M</v>
      </c>
      <c r="AZ105" s="2" t="str">
        <f t="shared" si="59"/>
        <v>RAMEL</v>
      </c>
      <c r="BA105" s="2" t="str">
        <f t="shared" si="59"/>
        <v>Michel</v>
      </c>
      <c r="BB105" s="2">
        <f>SUMIFS(Import!BB$2:BB$237,Import!$F$2:$F$237,$F105,Import!$G$2:$G$237,$G105)</f>
        <v>0</v>
      </c>
      <c r="BC105" s="2">
        <f>SUMIFS(Import!BC$2:BC$237,Import!$F$2:$F$237,$F105,Import!$G$2:$G$237,$G105)</f>
        <v>0</v>
      </c>
      <c r="BD105" s="2">
        <f>SUMIFS(Import!BD$2:BD$237,Import!$F$2:$F$237,$F105,Import!$G$2:$G$237,$G105)</f>
        <v>0</v>
      </c>
      <c r="BE105" s="2">
        <f>SUMIFS(Import!BE$2:BE$237,Import!$F$2:$F$237,$F105,Import!$G$2:$G$237,$G105)</f>
        <v>6</v>
      </c>
      <c r="BF105" s="2" t="str">
        <f t="shared" si="60"/>
        <v>M</v>
      </c>
      <c r="BG105" s="2" t="str">
        <f t="shared" si="60"/>
        <v>NENA</v>
      </c>
      <c r="BH105" s="2" t="str">
        <f t="shared" si="60"/>
        <v>Tauhiti</v>
      </c>
      <c r="BI105" s="2">
        <f>SUMIFS(Import!BI$2:BI$237,Import!$F$2:$F$237,$F105,Import!$G$2:$G$237,$G105)</f>
        <v>6</v>
      </c>
      <c r="BJ105" s="2">
        <f>SUMIFS(Import!BJ$2:BJ$237,Import!$F$2:$F$237,$F105,Import!$G$2:$G$237,$G105)</f>
        <v>3.51</v>
      </c>
      <c r="BK105" s="2">
        <f>SUMIFS(Import!BK$2:BK$237,Import!$F$2:$F$237,$F105,Import!$G$2:$G$237,$G105)</f>
        <v>5.56</v>
      </c>
      <c r="BL105" s="2">
        <f>SUMIFS(Import!BL$2:BL$237,Import!$F$2:$F$237,$F105,Import!$G$2:$G$237,$G105)</f>
        <v>7</v>
      </c>
      <c r="BM105" s="2" t="str">
        <f t="shared" si="61"/>
        <v>M</v>
      </c>
      <c r="BN105" s="2" t="str">
        <f t="shared" si="61"/>
        <v>REGURON</v>
      </c>
      <c r="BO105" s="2" t="str">
        <f t="shared" si="61"/>
        <v>Karl</v>
      </c>
      <c r="BP105" s="2">
        <f>SUMIFS(Import!BP$2:BP$237,Import!$F$2:$F$237,$F105,Import!$G$2:$G$237,$G105)</f>
        <v>2</v>
      </c>
      <c r="BQ105" s="2">
        <f>SUMIFS(Import!BQ$2:BQ$237,Import!$F$2:$F$237,$F105,Import!$G$2:$G$237,$G105)</f>
        <v>1.17</v>
      </c>
      <c r="BR105" s="2">
        <f>SUMIFS(Import!BR$2:BR$237,Import!$F$2:$F$237,$F105,Import!$G$2:$G$237,$G105)</f>
        <v>1.85</v>
      </c>
      <c r="BS105" s="2">
        <f>SUMIFS(Import!BS$2:BS$237,Import!$F$2:$F$237,$F105,Import!$G$2:$G$237,$G105)</f>
        <v>8</v>
      </c>
      <c r="BT105" s="2" t="str">
        <f t="shared" si="62"/>
        <v>M</v>
      </c>
      <c r="BU105" s="2" t="str">
        <f t="shared" si="62"/>
        <v>TUHEIAVA</v>
      </c>
      <c r="BV105" s="2" t="str">
        <f t="shared" si="62"/>
        <v>Richard, Ariihau</v>
      </c>
      <c r="BW105" s="2">
        <f>SUMIFS(Import!BW$2:BW$237,Import!$F$2:$F$237,$F105,Import!$G$2:$G$237,$G105)</f>
        <v>5</v>
      </c>
      <c r="BX105" s="2">
        <f>SUMIFS(Import!BX$2:BX$237,Import!$F$2:$F$237,$F105,Import!$G$2:$G$237,$G105)</f>
        <v>2.92</v>
      </c>
      <c r="BY105" s="2">
        <f>SUMIFS(Import!BY$2:BY$237,Import!$F$2:$F$237,$F105,Import!$G$2:$G$237,$G105)</f>
        <v>4.63</v>
      </c>
      <c r="BZ105" s="2">
        <f>SUMIFS(Import!BZ$2:BZ$237,Import!$F$2:$F$237,$F105,Import!$G$2:$G$237,$G105)</f>
        <v>0</v>
      </c>
      <c r="CA105" s="2">
        <f t="shared" si="63"/>
        <v>0</v>
      </c>
      <c r="CB105" s="2">
        <f t="shared" si="63"/>
        <v>0</v>
      </c>
      <c r="CC105" s="2">
        <f t="shared" si="63"/>
        <v>0</v>
      </c>
      <c r="CD105" s="2">
        <f>SUMIFS(Import!CD$2:CD$237,Import!$F$2:$F$237,$F105,Import!$G$2:$G$237,$G105)</f>
        <v>0</v>
      </c>
      <c r="CE105" s="2">
        <f>SUMIFS(Import!CE$2:CE$237,Import!$F$2:$F$237,$F105,Import!$G$2:$G$237,$G105)</f>
        <v>0</v>
      </c>
      <c r="CF105" s="2">
        <f>SUMIFS(Import!CF$2:CF$237,Import!$F$2:$F$237,$F105,Import!$G$2:$G$237,$G105)</f>
        <v>0</v>
      </c>
      <c r="CG105" s="2">
        <f>SUMIFS(Import!CG$2:CG$237,Import!$F$2:$F$237,$F105,Import!$G$2:$G$237,$G105)</f>
        <v>0</v>
      </c>
      <c r="CH105" s="2">
        <f t="shared" si="64"/>
        <v>0</v>
      </c>
      <c r="CI105" s="2">
        <f t="shared" si="64"/>
        <v>0</v>
      </c>
      <c r="CJ105" s="2">
        <f t="shared" si="64"/>
        <v>0</v>
      </c>
      <c r="CK105" s="2">
        <f>SUMIFS(Import!CK$2:CK$237,Import!$F$2:$F$237,$F105,Import!$G$2:$G$237,$G105)</f>
        <v>0</v>
      </c>
      <c r="CL105" s="2">
        <f>SUMIFS(Import!CL$2:CL$237,Import!$F$2:$F$237,$F105,Import!$G$2:$G$237,$G105)</f>
        <v>0</v>
      </c>
      <c r="CM105" s="2">
        <f>SUMIFS(Import!CM$2:CM$237,Import!$F$2:$F$237,$F105,Import!$G$2:$G$237,$G105)</f>
        <v>0</v>
      </c>
      <c r="CN105" s="2">
        <f>SUMIFS(Import!CN$2:CN$237,Import!$F$2:$F$237,$F105,Import!$G$2:$G$237,$G105)</f>
        <v>0</v>
      </c>
      <c r="CO105" s="3">
        <f t="shared" si="65"/>
        <v>0</v>
      </c>
      <c r="CP105" s="3">
        <f t="shared" si="65"/>
        <v>0</v>
      </c>
      <c r="CQ105" s="3">
        <f t="shared" si="65"/>
        <v>0</v>
      </c>
      <c r="CR105" s="2">
        <f>SUMIFS(Import!CR$2:CR$237,Import!$F$2:$F$237,$F105,Import!$G$2:$G$237,$G105)</f>
        <v>0</v>
      </c>
      <c r="CS105" s="2">
        <f>SUMIFS(Import!CS$2:CS$237,Import!$F$2:$F$237,$F105,Import!$G$2:$G$237,$G105)</f>
        <v>0</v>
      </c>
      <c r="CT105" s="2">
        <f>SUMIFS(Import!CT$2:CT$237,Import!$F$2:$F$237,$F105,Import!$G$2:$G$237,$G105)</f>
        <v>0</v>
      </c>
    </row>
    <row r="106" spans="1:98">
      <c r="A106" s="2" t="s">
        <v>38</v>
      </c>
      <c r="B106" s="2" t="s">
        <v>39</v>
      </c>
      <c r="C106" s="2">
        <v>1</v>
      </c>
      <c r="D106" s="2" t="s">
        <v>40</v>
      </c>
      <c r="E106" s="2">
        <v>31</v>
      </c>
      <c r="F106" s="2" t="s">
        <v>63</v>
      </c>
      <c r="G106" s="2">
        <v>5</v>
      </c>
      <c r="H106" s="2">
        <f>IF(SUMIFS(Import!H$2:H$237,Import!$F$2:$F$237,$F106,Import!$G$2:$G$237,$G106)=0,Data_T1!$H106,SUMIFS(Import!H$2:H$237,Import!$F$2:$F$237,$F106,Import!$G$2:$G$237,$G106))</f>
        <v>131</v>
      </c>
      <c r="I106" s="2">
        <f>SUMIFS(Import!I$2:I$237,Import!$F$2:$F$237,$F106,Import!$G$2:$G$237,$G106)</f>
        <v>44</v>
      </c>
      <c r="J106" s="2">
        <f>SUMIFS(Import!J$2:J$237,Import!$F$2:$F$237,$F106,Import!$G$2:$G$237,$G106)</f>
        <v>33.590000000000003</v>
      </c>
      <c r="K106" s="2">
        <f>SUMIFS(Import!K$2:K$237,Import!$F$2:$F$237,$F106,Import!$G$2:$G$237,$G106)</f>
        <v>87</v>
      </c>
      <c r="L106" s="2">
        <f>SUMIFS(Import!L$2:L$237,Import!$F$2:$F$237,$F106,Import!$G$2:$G$237,$G106)</f>
        <v>66.41</v>
      </c>
      <c r="M106" s="2">
        <f>SUMIFS(Import!M$2:M$237,Import!$F$2:$F$237,$F106,Import!$G$2:$G$237,$G106)</f>
        <v>2</v>
      </c>
      <c r="N106" s="2">
        <f>SUMIFS(Import!N$2:N$237,Import!$F$2:$F$237,$F106,Import!$G$2:$G$237,$G106)</f>
        <v>1.53</v>
      </c>
      <c r="O106" s="2">
        <f>SUMIFS(Import!O$2:O$237,Import!$F$2:$F$237,$F106,Import!$G$2:$G$237,$G106)</f>
        <v>2.2999999999999998</v>
      </c>
      <c r="P106" s="2">
        <f>SUMIFS(Import!P$2:P$237,Import!$F$2:$F$237,$F106,Import!$G$2:$G$237,$G106)</f>
        <v>0</v>
      </c>
      <c r="Q106" s="2">
        <f>SUMIFS(Import!Q$2:Q$237,Import!$F$2:$F$237,$F106,Import!$G$2:$G$237,$G106)</f>
        <v>0</v>
      </c>
      <c r="R106" s="2">
        <f>SUMIFS(Import!R$2:R$237,Import!$F$2:$F$237,$F106,Import!$G$2:$G$237,$G106)</f>
        <v>0</v>
      </c>
      <c r="S106" s="2">
        <f>SUMIFS(Import!S$2:S$237,Import!$F$2:$F$237,$F106,Import!$G$2:$G$237,$G106)</f>
        <v>85</v>
      </c>
      <c r="T106" s="2">
        <f>SUMIFS(Import!T$2:T$237,Import!$F$2:$F$237,$F106,Import!$G$2:$G$237,$G106)</f>
        <v>64.89</v>
      </c>
      <c r="U106" s="2">
        <f>SUMIFS(Import!U$2:U$237,Import!$F$2:$F$237,$F106,Import!$G$2:$G$237,$G106)</f>
        <v>97.7</v>
      </c>
      <c r="V106" s="2">
        <f>SUMIFS(Import!V$2:V$237,Import!$F$2:$F$237,$F106,Import!$G$2:$G$237,$G106)</f>
        <v>1</v>
      </c>
      <c r="W106" s="2" t="str">
        <f t="shared" si="55"/>
        <v>M</v>
      </c>
      <c r="X106" s="2" t="str">
        <f t="shared" si="55"/>
        <v>GREIG</v>
      </c>
      <c r="Y106" s="2" t="str">
        <f t="shared" si="55"/>
        <v>Moana</v>
      </c>
      <c r="Z106" s="2">
        <f>SUMIFS(Import!Z$2:Z$237,Import!$F$2:$F$237,$F106,Import!$G$2:$G$237,$G106)</f>
        <v>25</v>
      </c>
      <c r="AA106" s="2">
        <f>SUMIFS(Import!AA$2:AA$237,Import!$F$2:$F$237,$F106,Import!$G$2:$G$237,$G106)</f>
        <v>19.079999999999998</v>
      </c>
      <c r="AB106" s="2">
        <f>SUMIFS(Import!AB$2:AB$237,Import!$F$2:$F$237,$F106,Import!$G$2:$G$237,$G106)</f>
        <v>29.41</v>
      </c>
      <c r="AC106" s="2">
        <f>SUMIFS(Import!AC$2:AC$237,Import!$F$2:$F$237,$F106,Import!$G$2:$G$237,$G106)</f>
        <v>2</v>
      </c>
      <c r="AD106" s="2" t="str">
        <f t="shared" si="56"/>
        <v>M</v>
      </c>
      <c r="AE106" s="2" t="str">
        <f t="shared" si="56"/>
        <v>MINARDI</v>
      </c>
      <c r="AF106" s="2" t="str">
        <f t="shared" si="56"/>
        <v>Eric</v>
      </c>
      <c r="AG106" s="2">
        <f>SUMIFS(Import!AG$2:AG$237,Import!$F$2:$F$237,$F106,Import!$G$2:$G$237,$G106)</f>
        <v>0</v>
      </c>
      <c r="AH106" s="2">
        <f>SUMIFS(Import!AH$2:AH$237,Import!$F$2:$F$237,$F106,Import!$G$2:$G$237,$G106)</f>
        <v>0</v>
      </c>
      <c r="AI106" s="2">
        <f>SUMIFS(Import!AI$2:AI$237,Import!$F$2:$F$237,$F106,Import!$G$2:$G$237,$G106)</f>
        <v>0</v>
      </c>
      <c r="AJ106" s="2">
        <f>SUMIFS(Import!AJ$2:AJ$237,Import!$F$2:$F$237,$F106,Import!$G$2:$G$237,$G106)</f>
        <v>3</v>
      </c>
      <c r="AK106" s="2" t="str">
        <f t="shared" si="57"/>
        <v>F</v>
      </c>
      <c r="AL106" s="2" t="str">
        <f t="shared" si="57"/>
        <v>SAGE</v>
      </c>
      <c r="AM106" s="2" t="str">
        <f t="shared" si="57"/>
        <v>Maina</v>
      </c>
      <c r="AN106" s="2">
        <f>SUMIFS(Import!AN$2:AN$237,Import!$F$2:$F$237,$F106,Import!$G$2:$G$237,$G106)</f>
        <v>51</v>
      </c>
      <c r="AO106" s="2">
        <f>SUMIFS(Import!AO$2:AO$237,Import!$F$2:$F$237,$F106,Import!$G$2:$G$237,$G106)</f>
        <v>38.93</v>
      </c>
      <c r="AP106" s="2">
        <f>SUMIFS(Import!AP$2:AP$237,Import!$F$2:$F$237,$F106,Import!$G$2:$G$237,$G106)</f>
        <v>60</v>
      </c>
      <c r="AQ106" s="2">
        <f>SUMIFS(Import!AQ$2:AQ$237,Import!$F$2:$F$237,$F106,Import!$G$2:$G$237,$G106)</f>
        <v>4</v>
      </c>
      <c r="AR106" s="2" t="str">
        <f t="shared" si="58"/>
        <v>M</v>
      </c>
      <c r="AS106" s="2" t="str">
        <f t="shared" si="58"/>
        <v>BRUNEAU</v>
      </c>
      <c r="AT106" s="2" t="str">
        <f t="shared" si="58"/>
        <v>Jean-Marie</v>
      </c>
      <c r="AU106" s="2">
        <f>SUMIFS(Import!AU$2:AU$237,Import!$F$2:$F$237,$F106,Import!$G$2:$G$237,$G106)</f>
        <v>0</v>
      </c>
      <c r="AV106" s="2">
        <f>SUMIFS(Import!AV$2:AV$237,Import!$F$2:$F$237,$F106,Import!$G$2:$G$237,$G106)</f>
        <v>0</v>
      </c>
      <c r="AW106" s="2">
        <f>SUMIFS(Import!AW$2:AW$237,Import!$F$2:$F$237,$F106,Import!$G$2:$G$237,$G106)</f>
        <v>0</v>
      </c>
      <c r="AX106" s="2">
        <f>SUMIFS(Import!AX$2:AX$237,Import!$F$2:$F$237,$F106,Import!$G$2:$G$237,$G106)</f>
        <v>5</v>
      </c>
      <c r="AY106" s="2" t="str">
        <f t="shared" si="59"/>
        <v>M</v>
      </c>
      <c r="AZ106" s="2" t="str">
        <f t="shared" si="59"/>
        <v>RAMEL</v>
      </c>
      <c r="BA106" s="2" t="str">
        <f t="shared" si="59"/>
        <v>Michel</v>
      </c>
      <c r="BB106" s="2">
        <f>SUMIFS(Import!BB$2:BB$237,Import!$F$2:$F$237,$F106,Import!$G$2:$G$237,$G106)</f>
        <v>0</v>
      </c>
      <c r="BC106" s="2">
        <f>SUMIFS(Import!BC$2:BC$237,Import!$F$2:$F$237,$F106,Import!$G$2:$G$237,$G106)</f>
        <v>0</v>
      </c>
      <c r="BD106" s="2">
        <f>SUMIFS(Import!BD$2:BD$237,Import!$F$2:$F$237,$F106,Import!$G$2:$G$237,$G106)</f>
        <v>0</v>
      </c>
      <c r="BE106" s="2">
        <f>SUMIFS(Import!BE$2:BE$237,Import!$F$2:$F$237,$F106,Import!$G$2:$G$237,$G106)</f>
        <v>6</v>
      </c>
      <c r="BF106" s="2" t="str">
        <f t="shared" si="60"/>
        <v>M</v>
      </c>
      <c r="BG106" s="2" t="str">
        <f t="shared" si="60"/>
        <v>NENA</v>
      </c>
      <c r="BH106" s="2" t="str">
        <f t="shared" si="60"/>
        <v>Tauhiti</v>
      </c>
      <c r="BI106" s="2">
        <f>SUMIFS(Import!BI$2:BI$237,Import!$F$2:$F$237,$F106,Import!$G$2:$G$237,$G106)</f>
        <v>1</v>
      </c>
      <c r="BJ106" s="2">
        <f>SUMIFS(Import!BJ$2:BJ$237,Import!$F$2:$F$237,$F106,Import!$G$2:$G$237,$G106)</f>
        <v>0.76</v>
      </c>
      <c r="BK106" s="2">
        <f>SUMIFS(Import!BK$2:BK$237,Import!$F$2:$F$237,$F106,Import!$G$2:$G$237,$G106)</f>
        <v>1.18</v>
      </c>
      <c r="BL106" s="2">
        <f>SUMIFS(Import!BL$2:BL$237,Import!$F$2:$F$237,$F106,Import!$G$2:$G$237,$G106)</f>
        <v>7</v>
      </c>
      <c r="BM106" s="2" t="str">
        <f t="shared" si="61"/>
        <v>M</v>
      </c>
      <c r="BN106" s="2" t="str">
        <f t="shared" si="61"/>
        <v>REGURON</v>
      </c>
      <c r="BO106" s="2" t="str">
        <f t="shared" si="61"/>
        <v>Karl</v>
      </c>
      <c r="BP106" s="2">
        <f>SUMIFS(Import!BP$2:BP$237,Import!$F$2:$F$237,$F106,Import!$G$2:$G$237,$G106)</f>
        <v>0</v>
      </c>
      <c r="BQ106" s="2">
        <f>SUMIFS(Import!BQ$2:BQ$237,Import!$F$2:$F$237,$F106,Import!$G$2:$G$237,$G106)</f>
        <v>0</v>
      </c>
      <c r="BR106" s="2">
        <f>SUMIFS(Import!BR$2:BR$237,Import!$F$2:$F$237,$F106,Import!$G$2:$G$237,$G106)</f>
        <v>0</v>
      </c>
      <c r="BS106" s="2">
        <f>SUMIFS(Import!BS$2:BS$237,Import!$F$2:$F$237,$F106,Import!$G$2:$G$237,$G106)</f>
        <v>8</v>
      </c>
      <c r="BT106" s="2" t="str">
        <f t="shared" si="62"/>
        <v>M</v>
      </c>
      <c r="BU106" s="2" t="str">
        <f t="shared" si="62"/>
        <v>TUHEIAVA</v>
      </c>
      <c r="BV106" s="2" t="str">
        <f t="shared" si="62"/>
        <v>Richard, Ariihau</v>
      </c>
      <c r="BW106" s="2">
        <f>SUMIFS(Import!BW$2:BW$237,Import!$F$2:$F$237,$F106,Import!$G$2:$G$237,$G106)</f>
        <v>8</v>
      </c>
      <c r="BX106" s="2">
        <f>SUMIFS(Import!BX$2:BX$237,Import!$F$2:$F$237,$F106,Import!$G$2:$G$237,$G106)</f>
        <v>6.11</v>
      </c>
      <c r="BY106" s="2">
        <f>SUMIFS(Import!BY$2:BY$237,Import!$F$2:$F$237,$F106,Import!$G$2:$G$237,$G106)</f>
        <v>9.41</v>
      </c>
      <c r="BZ106" s="2">
        <f>SUMIFS(Import!BZ$2:BZ$237,Import!$F$2:$F$237,$F106,Import!$G$2:$G$237,$G106)</f>
        <v>0</v>
      </c>
      <c r="CA106" s="2">
        <f t="shared" si="63"/>
        <v>0</v>
      </c>
      <c r="CB106" s="2">
        <f t="shared" si="63"/>
        <v>0</v>
      </c>
      <c r="CC106" s="2">
        <f t="shared" si="63"/>
        <v>0</v>
      </c>
      <c r="CD106" s="2">
        <f>SUMIFS(Import!CD$2:CD$237,Import!$F$2:$F$237,$F106,Import!$G$2:$G$237,$G106)</f>
        <v>0</v>
      </c>
      <c r="CE106" s="2">
        <f>SUMIFS(Import!CE$2:CE$237,Import!$F$2:$F$237,$F106,Import!$G$2:$G$237,$G106)</f>
        <v>0</v>
      </c>
      <c r="CF106" s="2">
        <f>SUMIFS(Import!CF$2:CF$237,Import!$F$2:$F$237,$F106,Import!$G$2:$G$237,$G106)</f>
        <v>0</v>
      </c>
      <c r="CG106" s="2">
        <f>SUMIFS(Import!CG$2:CG$237,Import!$F$2:$F$237,$F106,Import!$G$2:$G$237,$G106)</f>
        <v>0</v>
      </c>
      <c r="CH106" s="2">
        <f t="shared" si="64"/>
        <v>0</v>
      </c>
      <c r="CI106" s="2">
        <f t="shared" si="64"/>
        <v>0</v>
      </c>
      <c r="CJ106" s="2">
        <f t="shared" si="64"/>
        <v>0</v>
      </c>
      <c r="CK106" s="2">
        <f>SUMIFS(Import!CK$2:CK$237,Import!$F$2:$F$237,$F106,Import!$G$2:$G$237,$G106)</f>
        <v>0</v>
      </c>
      <c r="CL106" s="2">
        <f>SUMIFS(Import!CL$2:CL$237,Import!$F$2:$F$237,$F106,Import!$G$2:$G$237,$G106)</f>
        <v>0</v>
      </c>
      <c r="CM106" s="2">
        <f>SUMIFS(Import!CM$2:CM$237,Import!$F$2:$F$237,$F106,Import!$G$2:$G$237,$G106)</f>
        <v>0</v>
      </c>
      <c r="CN106" s="2">
        <f>SUMIFS(Import!CN$2:CN$237,Import!$F$2:$F$237,$F106,Import!$G$2:$G$237,$G106)</f>
        <v>0</v>
      </c>
      <c r="CO106" s="3">
        <f t="shared" si="65"/>
        <v>0</v>
      </c>
      <c r="CP106" s="3">
        <f t="shared" si="65"/>
        <v>0</v>
      </c>
      <c r="CQ106" s="3">
        <f t="shared" si="65"/>
        <v>0</v>
      </c>
      <c r="CR106" s="2">
        <f>SUMIFS(Import!CR$2:CR$237,Import!$F$2:$F$237,$F106,Import!$G$2:$G$237,$G106)</f>
        <v>0</v>
      </c>
      <c r="CS106" s="2">
        <f>SUMIFS(Import!CS$2:CS$237,Import!$F$2:$F$237,$F106,Import!$G$2:$G$237,$G106)</f>
        <v>0</v>
      </c>
      <c r="CT106" s="2">
        <f>SUMIFS(Import!CT$2:CT$237,Import!$F$2:$F$237,$F106,Import!$G$2:$G$237,$G106)</f>
        <v>0</v>
      </c>
    </row>
    <row r="107" spans="1:98">
      <c r="A107" s="2" t="s">
        <v>38</v>
      </c>
      <c r="B107" s="2" t="s">
        <v>39</v>
      </c>
      <c r="C107" s="2">
        <v>1</v>
      </c>
      <c r="D107" s="2" t="s">
        <v>40</v>
      </c>
      <c r="E107" s="2">
        <v>32</v>
      </c>
      <c r="F107" s="2" t="s">
        <v>64</v>
      </c>
      <c r="G107" s="2">
        <v>1</v>
      </c>
      <c r="H107" s="2">
        <f>IF(SUMIFS(Import!H$2:H$237,Import!$F$2:$F$237,$F107,Import!$G$2:$G$237,$G107)=0,Data_T1!$H107,SUMIFS(Import!H$2:H$237,Import!$F$2:$F$237,$F107,Import!$G$2:$G$237,$G107))</f>
        <v>157</v>
      </c>
      <c r="I107" s="2">
        <f>SUMIFS(Import!I$2:I$237,Import!$F$2:$F$237,$F107,Import!$G$2:$G$237,$G107)</f>
        <v>64</v>
      </c>
      <c r="J107" s="2">
        <f>SUMIFS(Import!J$2:J$237,Import!$F$2:$F$237,$F107,Import!$G$2:$G$237,$G107)</f>
        <v>40.76</v>
      </c>
      <c r="K107" s="2">
        <f>SUMIFS(Import!K$2:K$237,Import!$F$2:$F$237,$F107,Import!$G$2:$G$237,$G107)</f>
        <v>93</v>
      </c>
      <c r="L107" s="2">
        <f>SUMIFS(Import!L$2:L$237,Import!$F$2:$F$237,$F107,Import!$G$2:$G$237,$G107)</f>
        <v>59.24</v>
      </c>
      <c r="M107" s="2">
        <f>SUMIFS(Import!M$2:M$237,Import!$F$2:$F$237,$F107,Import!$G$2:$G$237,$G107)</f>
        <v>2</v>
      </c>
      <c r="N107" s="2">
        <f>SUMIFS(Import!N$2:N$237,Import!$F$2:$F$237,$F107,Import!$G$2:$G$237,$G107)</f>
        <v>1.27</v>
      </c>
      <c r="O107" s="2">
        <f>SUMIFS(Import!O$2:O$237,Import!$F$2:$F$237,$F107,Import!$G$2:$G$237,$G107)</f>
        <v>2.15</v>
      </c>
      <c r="P107" s="2">
        <f>SUMIFS(Import!P$2:P$237,Import!$F$2:$F$237,$F107,Import!$G$2:$G$237,$G107)</f>
        <v>1</v>
      </c>
      <c r="Q107" s="2">
        <f>SUMIFS(Import!Q$2:Q$237,Import!$F$2:$F$237,$F107,Import!$G$2:$G$237,$G107)</f>
        <v>0.64</v>
      </c>
      <c r="R107" s="2">
        <f>SUMIFS(Import!R$2:R$237,Import!$F$2:$F$237,$F107,Import!$G$2:$G$237,$G107)</f>
        <v>1.08</v>
      </c>
      <c r="S107" s="2">
        <f>SUMIFS(Import!S$2:S$237,Import!$F$2:$F$237,$F107,Import!$G$2:$G$237,$G107)</f>
        <v>90</v>
      </c>
      <c r="T107" s="2">
        <f>SUMIFS(Import!T$2:T$237,Import!$F$2:$F$237,$F107,Import!$G$2:$G$237,$G107)</f>
        <v>57.32</v>
      </c>
      <c r="U107" s="2">
        <f>SUMIFS(Import!U$2:U$237,Import!$F$2:$F$237,$F107,Import!$G$2:$G$237,$G107)</f>
        <v>96.77</v>
      </c>
      <c r="V107" s="2">
        <f>SUMIFS(Import!V$2:V$237,Import!$F$2:$F$237,$F107,Import!$G$2:$G$237,$G107)</f>
        <v>1</v>
      </c>
      <c r="W107" s="2" t="str">
        <f t="shared" si="55"/>
        <v>M</v>
      </c>
      <c r="X107" s="2" t="str">
        <f t="shared" si="55"/>
        <v>GREIG</v>
      </c>
      <c r="Y107" s="2" t="str">
        <f t="shared" si="55"/>
        <v>Moana</v>
      </c>
      <c r="Z107" s="2">
        <f>SUMIFS(Import!Z$2:Z$237,Import!$F$2:$F$237,$F107,Import!$G$2:$G$237,$G107)</f>
        <v>14</v>
      </c>
      <c r="AA107" s="2">
        <f>SUMIFS(Import!AA$2:AA$237,Import!$F$2:$F$237,$F107,Import!$G$2:$G$237,$G107)</f>
        <v>8.92</v>
      </c>
      <c r="AB107" s="2">
        <f>SUMIFS(Import!AB$2:AB$237,Import!$F$2:$F$237,$F107,Import!$G$2:$G$237,$G107)</f>
        <v>15.56</v>
      </c>
      <c r="AC107" s="2">
        <f>SUMIFS(Import!AC$2:AC$237,Import!$F$2:$F$237,$F107,Import!$G$2:$G$237,$G107)</f>
        <v>2</v>
      </c>
      <c r="AD107" s="2" t="str">
        <f t="shared" si="56"/>
        <v>M</v>
      </c>
      <c r="AE107" s="2" t="str">
        <f t="shared" si="56"/>
        <v>MINARDI</v>
      </c>
      <c r="AF107" s="2" t="str">
        <f t="shared" si="56"/>
        <v>Eric</v>
      </c>
      <c r="AG107" s="2">
        <f>SUMIFS(Import!AG$2:AG$237,Import!$F$2:$F$237,$F107,Import!$G$2:$G$237,$G107)</f>
        <v>28</v>
      </c>
      <c r="AH107" s="2">
        <f>SUMIFS(Import!AH$2:AH$237,Import!$F$2:$F$237,$F107,Import!$G$2:$G$237,$G107)</f>
        <v>17.829999999999998</v>
      </c>
      <c r="AI107" s="2">
        <f>SUMIFS(Import!AI$2:AI$237,Import!$F$2:$F$237,$F107,Import!$G$2:$G$237,$G107)</f>
        <v>31.11</v>
      </c>
      <c r="AJ107" s="2">
        <f>SUMIFS(Import!AJ$2:AJ$237,Import!$F$2:$F$237,$F107,Import!$G$2:$G$237,$G107)</f>
        <v>3</v>
      </c>
      <c r="AK107" s="2" t="str">
        <f t="shared" si="57"/>
        <v>F</v>
      </c>
      <c r="AL107" s="2" t="str">
        <f t="shared" si="57"/>
        <v>SAGE</v>
      </c>
      <c r="AM107" s="2" t="str">
        <f t="shared" si="57"/>
        <v>Maina</v>
      </c>
      <c r="AN107" s="2">
        <f>SUMIFS(Import!AN$2:AN$237,Import!$F$2:$F$237,$F107,Import!$G$2:$G$237,$G107)</f>
        <v>35</v>
      </c>
      <c r="AO107" s="2">
        <f>SUMIFS(Import!AO$2:AO$237,Import!$F$2:$F$237,$F107,Import!$G$2:$G$237,$G107)</f>
        <v>22.29</v>
      </c>
      <c r="AP107" s="2">
        <f>SUMIFS(Import!AP$2:AP$237,Import!$F$2:$F$237,$F107,Import!$G$2:$G$237,$G107)</f>
        <v>38.89</v>
      </c>
      <c r="AQ107" s="2">
        <f>SUMIFS(Import!AQ$2:AQ$237,Import!$F$2:$F$237,$F107,Import!$G$2:$G$237,$G107)</f>
        <v>4</v>
      </c>
      <c r="AR107" s="2" t="str">
        <f t="shared" si="58"/>
        <v>M</v>
      </c>
      <c r="AS107" s="2" t="str">
        <f t="shared" si="58"/>
        <v>BRUNEAU</v>
      </c>
      <c r="AT107" s="2" t="str">
        <f t="shared" si="58"/>
        <v>Jean-Marie</v>
      </c>
      <c r="AU107" s="2">
        <f>SUMIFS(Import!AU$2:AU$237,Import!$F$2:$F$237,$F107,Import!$G$2:$G$237,$G107)</f>
        <v>2</v>
      </c>
      <c r="AV107" s="2">
        <f>SUMIFS(Import!AV$2:AV$237,Import!$F$2:$F$237,$F107,Import!$G$2:$G$237,$G107)</f>
        <v>1.27</v>
      </c>
      <c r="AW107" s="2">
        <f>SUMIFS(Import!AW$2:AW$237,Import!$F$2:$F$237,$F107,Import!$G$2:$G$237,$G107)</f>
        <v>2.2200000000000002</v>
      </c>
      <c r="AX107" s="2">
        <f>SUMIFS(Import!AX$2:AX$237,Import!$F$2:$F$237,$F107,Import!$G$2:$G$237,$G107)</f>
        <v>5</v>
      </c>
      <c r="AY107" s="2" t="str">
        <f t="shared" si="59"/>
        <v>M</v>
      </c>
      <c r="AZ107" s="2" t="str">
        <f t="shared" si="59"/>
        <v>RAMEL</v>
      </c>
      <c r="BA107" s="2" t="str">
        <f t="shared" si="59"/>
        <v>Michel</v>
      </c>
      <c r="BB107" s="2">
        <f>SUMIFS(Import!BB$2:BB$237,Import!$F$2:$F$237,$F107,Import!$G$2:$G$237,$G107)</f>
        <v>1</v>
      </c>
      <c r="BC107" s="2">
        <f>SUMIFS(Import!BC$2:BC$237,Import!$F$2:$F$237,$F107,Import!$G$2:$G$237,$G107)</f>
        <v>0.64</v>
      </c>
      <c r="BD107" s="2">
        <f>SUMIFS(Import!BD$2:BD$237,Import!$F$2:$F$237,$F107,Import!$G$2:$G$237,$G107)</f>
        <v>1.1100000000000001</v>
      </c>
      <c r="BE107" s="2">
        <f>SUMIFS(Import!BE$2:BE$237,Import!$F$2:$F$237,$F107,Import!$G$2:$G$237,$G107)</f>
        <v>6</v>
      </c>
      <c r="BF107" s="2" t="str">
        <f t="shared" si="60"/>
        <v>M</v>
      </c>
      <c r="BG107" s="2" t="str">
        <f t="shared" si="60"/>
        <v>NENA</v>
      </c>
      <c r="BH107" s="2" t="str">
        <f t="shared" si="60"/>
        <v>Tauhiti</v>
      </c>
      <c r="BI107" s="2">
        <f>SUMIFS(Import!BI$2:BI$237,Import!$F$2:$F$237,$F107,Import!$G$2:$G$237,$G107)</f>
        <v>2</v>
      </c>
      <c r="BJ107" s="2">
        <f>SUMIFS(Import!BJ$2:BJ$237,Import!$F$2:$F$237,$F107,Import!$G$2:$G$237,$G107)</f>
        <v>1.27</v>
      </c>
      <c r="BK107" s="2">
        <f>SUMIFS(Import!BK$2:BK$237,Import!$F$2:$F$237,$F107,Import!$G$2:$G$237,$G107)</f>
        <v>2.2200000000000002</v>
      </c>
      <c r="BL107" s="2">
        <f>SUMIFS(Import!BL$2:BL$237,Import!$F$2:$F$237,$F107,Import!$G$2:$G$237,$G107)</f>
        <v>7</v>
      </c>
      <c r="BM107" s="2" t="str">
        <f t="shared" si="61"/>
        <v>M</v>
      </c>
      <c r="BN107" s="2" t="str">
        <f t="shared" si="61"/>
        <v>REGURON</v>
      </c>
      <c r="BO107" s="2" t="str">
        <f t="shared" si="61"/>
        <v>Karl</v>
      </c>
      <c r="BP107" s="2">
        <f>SUMIFS(Import!BP$2:BP$237,Import!$F$2:$F$237,$F107,Import!$G$2:$G$237,$G107)</f>
        <v>3</v>
      </c>
      <c r="BQ107" s="2">
        <f>SUMIFS(Import!BQ$2:BQ$237,Import!$F$2:$F$237,$F107,Import!$G$2:$G$237,$G107)</f>
        <v>1.91</v>
      </c>
      <c r="BR107" s="2">
        <f>SUMIFS(Import!BR$2:BR$237,Import!$F$2:$F$237,$F107,Import!$G$2:$G$237,$G107)</f>
        <v>3.33</v>
      </c>
      <c r="BS107" s="2">
        <f>SUMIFS(Import!BS$2:BS$237,Import!$F$2:$F$237,$F107,Import!$G$2:$G$237,$G107)</f>
        <v>8</v>
      </c>
      <c r="BT107" s="2" t="str">
        <f t="shared" si="62"/>
        <v>M</v>
      </c>
      <c r="BU107" s="2" t="str">
        <f t="shared" si="62"/>
        <v>TUHEIAVA</v>
      </c>
      <c r="BV107" s="2" t="str">
        <f t="shared" si="62"/>
        <v>Richard, Ariihau</v>
      </c>
      <c r="BW107" s="2">
        <f>SUMIFS(Import!BW$2:BW$237,Import!$F$2:$F$237,$F107,Import!$G$2:$G$237,$G107)</f>
        <v>5</v>
      </c>
      <c r="BX107" s="2">
        <f>SUMIFS(Import!BX$2:BX$237,Import!$F$2:$F$237,$F107,Import!$G$2:$G$237,$G107)</f>
        <v>3.18</v>
      </c>
      <c r="BY107" s="2">
        <f>SUMIFS(Import!BY$2:BY$237,Import!$F$2:$F$237,$F107,Import!$G$2:$G$237,$G107)</f>
        <v>5.56</v>
      </c>
      <c r="BZ107" s="2">
        <f>SUMIFS(Import!BZ$2:BZ$237,Import!$F$2:$F$237,$F107,Import!$G$2:$G$237,$G107)</f>
        <v>0</v>
      </c>
      <c r="CA107" s="2">
        <f t="shared" si="63"/>
        <v>0</v>
      </c>
      <c r="CB107" s="2">
        <f t="shared" si="63"/>
        <v>0</v>
      </c>
      <c r="CC107" s="2">
        <f t="shared" si="63"/>
        <v>0</v>
      </c>
      <c r="CD107" s="2">
        <f>SUMIFS(Import!CD$2:CD$237,Import!$F$2:$F$237,$F107,Import!$G$2:$G$237,$G107)</f>
        <v>0</v>
      </c>
      <c r="CE107" s="2">
        <f>SUMIFS(Import!CE$2:CE$237,Import!$F$2:$F$237,$F107,Import!$G$2:$G$237,$G107)</f>
        <v>0</v>
      </c>
      <c r="CF107" s="2">
        <f>SUMIFS(Import!CF$2:CF$237,Import!$F$2:$F$237,$F107,Import!$G$2:$G$237,$G107)</f>
        <v>0</v>
      </c>
      <c r="CG107" s="2">
        <f>SUMIFS(Import!CG$2:CG$237,Import!$F$2:$F$237,$F107,Import!$G$2:$G$237,$G107)</f>
        <v>0</v>
      </c>
      <c r="CH107" s="2">
        <f t="shared" si="64"/>
        <v>0</v>
      </c>
      <c r="CI107" s="2">
        <f t="shared" si="64"/>
        <v>0</v>
      </c>
      <c r="CJ107" s="2">
        <f t="shared" si="64"/>
        <v>0</v>
      </c>
      <c r="CK107" s="2">
        <f>SUMIFS(Import!CK$2:CK$237,Import!$F$2:$F$237,$F107,Import!$G$2:$G$237,$G107)</f>
        <v>0</v>
      </c>
      <c r="CL107" s="2">
        <f>SUMIFS(Import!CL$2:CL$237,Import!$F$2:$F$237,$F107,Import!$G$2:$G$237,$G107)</f>
        <v>0</v>
      </c>
      <c r="CM107" s="2">
        <f>SUMIFS(Import!CM$2:CM$237,Import!$F$2:$F$237,$F107,Import!$G$2:$G$237,$G107)</f>
        <v>0</v>
      </c>
      <c r="CN107" s="2">
        <f>SUMIFS(Import!CN$2:CN$237,Import!$F$2:$F$237,$F107,Import!$G$2:$G$237,$G107)</f>
        <v>0</v>
      </c>
      <c r="CO107" s="3">
        <f t="shared" si="65"/>
        <v>0</v>
      </c>
      <c r="CP107" s="3">
        <f t="shared" si="65"/>
        <v>0</v>
      </c>
      <c r="CQ107" s="3">
        <f t="shared" si="65"/>
        <v>0</v>
      </c>
      <c r="CR107" s="2">
        <f>SUMIFS(Import!CR$2:CR$237,Import!$F$2:$F$237,$F107,Import!$G$2:$G$237,$G107)</f>
        <v>0</v>
      </c>
      <c r="CS107" s="2">
        <f>SUMIFS(Import!CS$2:CS$237,Import!$F$2:$F$237,$F107,Import!$G$2:$G$237,$G107)</f>
        <v>0</v>
      </c>
      <c r="CT107" s="2">
        <f>SUMIFS(Import!CT$2:CT$237,Import!$F$2:$F$237,$F107,Import!$G$2:$G$237,$G107)</f>
        <v>0</v>
      </c>
    </row>
    <row r="108" spans="1:98">
      <c r="A108" s="2" t="s">
        <v>38</v>
      </c>
      <c r="B108" s="2" t="s">
        <v>39</v>
      </c>
      <c r="C108" s="2">
        <v>1</v>
      </c>
      <c r="D108" s="2" t="s">
        <v>40</v>
      </c>
      <c r="E108" s="2">
        <v>32</v>
      </c>
      <c r="F108" s="2" t="s">
        <v>64</v>
      </c>
      <c r="G108" s="2">
        <v>2</v>
      </c>
      <c r="H108" s="2">
        <f>IF(SUMIFS(Import!H$2:H$237,Import!$F$2:$F$237,$F108,Import!$G$2:$G$237,$G108)=0,Data_T1!$H108,SUMIFS(Import!H$2:H$237,Import!$F$2:$F$237,$F108,Import!$G$2:$G$237,$G108))</f>
        <v>92</v>
      </c>
      <c r="I108" s="2">
        <f>SUMIFS(Import!I$2:I$237,Import!$F$2:$F$237,$F108,Import!$G$2:$G$237,$G108)</f>
        <v>46</v>
      </c>
      <c r="J108" s="2">
        <f>SUMIFS(Import!J$2:J$237,Import!$F$2:$F$237,$F108,Import!$G$2:$G$237,$G108)</f>
        <v>50</v>
      </c>
      <c r="K108" s="2">
        <f>SUMIFS(Import!K$2:K$237,Import!$F$2:$F$237,$F108,Import!$G$2:$G$237,$G108)</f>
        <v>46</v>
      </c>
      <c r="L108" s="2">
        <f>SUMIFS(Import!L$2:L$237,Import!$F$2:$F$237,$F108,Import!$G$2:$G$237,$G108)</f>
        <v>50</v>
      </c>
      <c r="M108" s="2">
        <f>SUMIFS(Import!M$2:M$237,Import!$F$2:$F$237,$F108,Import!$G$2:$G$237,$G108)</f>
        <v>0</v>
      </c>
      <c r="N108" s="2">
        <f>SUMIFS(Import!N$2:N$237,Import!$F$2:$F$237,$F108,Import!$G$2:$G$237,$G108)</f>
        <v>0</v>
      </c>
      <c r="O108" s="2">
        <f>SUMIFS(Import!O$2:O$237,Import!$F$2:$F$237,$F108,Import!$G$2:$G$237,$G108)</f>
        <v>0</v>
      </c>
      <c r="P108" s="2">
        <f>SUMIFS(Import!P$2:P$237,Import!$F$2:$F$237,$F108,Import!$G$2:$G$237,$G108)</f>
        <v>0</v>
      </c>
      <c r="Q108" s="2">
        <f>SUMIFS(Import!Q$2:Q$237,Import!$F$2:$F$237,$F108,Import!$G$2:$G$237,$G108)</f>
        <v>0</v>
      </c>
      <c r="R108" s="2">
        <f>SUMIFS(Import!R$2:R$237,Import!$F$2:$F$237,$F108,Import!$G$2:$G$237,$G108)</f>
        <v>0</v>
      </c>
      <c r="S108" s="2">
        <f>SUMIFS(Import!S$2:S$237,Import!$F$2:$F$237,$F108,Import!$G$2:$G$237,$G108)</f>
        <v>46</v>
      </c>
      <c r="T108" s="2">
        <f>SUMIFS(Import!T$2:T$237,Import!$F$2:$F$237,$F108,Import!$G$2:$G$237,$G108)</f>
        <v>50</v>
      </c>
      <c r="U108" s="2">
        <f>SUMIFS(Import!U$2:U$237,Import!$F$2:$F$237,$F108,Import!$G$2:$G$237,$G108)</f>
        <v>100</v>
      </c>
      <c r="V108" s="2">
        <f>SUMIFS(Import!V$2:V$237,Import!$F$2:$F$237,$F108,Import!$G$2:$G$237,$G108)</f>
        <v>1</v>
      </c>
      <c r="W108" s="2" t="str">
        <f t="shared" si="55"/>
        <v>M</v>
      </c>
      <c r="X108" s="2" t="str">
        <f t="shared" si="55"/>
        <v>GREIG</v>
      </c>
      <c r="Y108" s="2" t="str">
        <f t="shared" si="55"/>
        <v>Moana</v>
      </c>
      <c r="Z108" s="2">
        <f>SUMIFS(Import!Z$2:Z$237,Import!$F$2:$F$237,$F108,Import!$G$2:$G$237,$G108)</f>
        <v>22</v>
      </c>
      <c r="AA108" s="2">
        <f>SUMIFS(Import!AA$2:AA$237,Import!$F$2:$F$237,$F108,Import!$G$2:$G$237,$G108)</f>
        <v>23.91</v>
      </c>
      <c r="AB108" s="2">
        <f>SUMIFS(Import!AB$2:AB$237,Import!$F$2:$F$237,$F108,Import!$G$2:$G$237,$G108)</f>
        <v>47.83</v>
      </c>
      <c r="AC108" s="2">
        <f>SUMIFS(Import!AC$2:AC$237,Import!$F$2:$F$237,$F108,Import!$G$2:$G$237,$G108)</f>
        <v>2</v>
      </c>
      <c r="AD108" s="2" t="str">
        <f t="shared" si="56"/>
        <v>M</v>
      </c>
      <c r="AE108" s="2" t="str">
        <f t="shared" si="56"/>
        <v>MINARDI</v>
      </c>
      <c r="AF108" s="2" t="str">
        <f t="shared" si="56"/>
        <v>Eric</v>
      </c>
      <c r="AG108" s="2">
        <f>SUMIFS(Import!AG$2:AG$237,Import!$F$2:$F$237,$F108,Import!$G$2:$G$237,$G108)</f>
        <v>0</v>
      </c>
      <c r="AH108" s="2">
        <f>SUMIFS(Import!AH$2:AH$237,Import!$F$2:$F$237,$F108,Import!$G$2:$G$237,$G108)</f>
        <v>0</v>
      </c>
      <c r="AI108" s="2">
        <f>SUMIFS(Import!AI$2:AI$237,Import!$F$2:$F$237,$F108,Import!$G$2:$G$237,$G108)</f>
        <v>0</v>
      </c>
      <c r="AJ108" s="2">
        <f>SUMIFS(Import!AJ$2:AJ$237,Import!$F$2:$F$237,$F108,Import!$G$2:$G$237,$G108)</f>
        <v>3</v>
      </c>
      <c r="AK108" s="2" t="str">
        <f t="shared" si="57"/>
        <v>F</v>
      </c>
      <c r="AL108" s="2" t="str">
        <f t="shared" si="57"/>
        <v>SAGE</v>
      </c>
      <c r="AM108" s="2" t="str">
        <f t="shared" si="57"/>
        <v>Maina</v>
      </c>
      <c r="AN108" s="2">
        <f>SUMIFS(Import!AN$2:AN$237,Import!$F$2:$F$237,$F108,Import!$G$2:$G$237,$G108)</f>
        <v>18</v>
      </c>
      <c r="AO108" s="2">
        <f>SUMIFS(Import!AO$2:AO$237,Import!$F$2:$F$237,$F108,Import!$G$2:$G$237,$G108)</f>
        <v>19.57</v>
      </c>
      <c r="AP108" s="2">
        <f>SUMIFS(Import!AP$2:AP$237,Import!$F$2:$F$237,$F108,Import!$G$2:$G$237,$G108)</f>
        <v>39.130000000000003</v>
      </c>
      <c r="AQ108" s="2">
        <f>SUMIFS(Import!AQ$2:AQ$237,Import!$F$2:$F$237,$F108,Import!$G$2:$G$237,$G108)</f>
        <v>4</v>
      </c>
      <c r="AR108" s="2" t="str">
        <f t="shared" si="58"/>
        <v>M</v>
      </c>
      <c r="AS108" s="2" t="str">
        <f t="shared" si="58"/>
        <v>BRUNEAU</v>
      </c>
      <c r="AT108" s="2" t="str">
        <f t="shared" si="58"/>
        <v>Jean-Marie</v>
      </c>
      <c r="AU108" s="2">
        <f>SUMIFS(Import!AU$2:AU$237,Import!$F$2:$F$237,$F108,Import!$G$2:$G$237,$G108)</f>
        <v>0</v>
      </c>
      <c r="AV108" s="2">
        <f>SUMIFS(Import!AV$2:AV$237,Import!$F$2:$F$237,$F108,Import!$G$2:$G$237,$G108)</f>
        <v>0</v>
      </c>
      <c r="AW108" s="2">
        <f>SUMIFS(Import!AW$2:AW$237,Import!$F$2:$F$237,$F108,Import!$G$2:$G$237,$G108)</f>
        <v>0</v>
      </c>
      <c r="AX108" s="2">
        <f>SUMIFS(Import!AX$2:AX$237,Import!$F$2:$F$237,$F108,Import!$G$2:$G$237,$G108)</f>
        <v>5</v>
      </c>
      <c r="AY108" s="2" t="str">
        <f t="shared" si="59"/>
        <v>M</v>
      </c>
      <c r="AZ108" s="2" t="str">
        <f t="shared" si="59"/>
        <v>RAMEL</v>
      </c>
      <c r="BA108" s="2" t="str">
        <f t="shared" si="59"/>
        <v>Michel</v>
      </c>
      <c r="BB108" s="2">
        <f>SUMIFS(Import!BB$2:BB$237,Import!$F$2:$F$237,$F108,Import!$G$2:$G$237,$G108)</f>
        <v>0</v>
      </c>
      <c r="BC108" s="2">
        <f>SUMIFS(Import!BC$2:BC$237,Import!$F$2:$F$237,$F108,Import!$G$2:$G$237,$G108)</f>
        <v>0</v>
      </c>
      <c r="BD108" s="2">
        <f>SUMIFS(Import!BD$2:BD$237,Import!$F$2:$F$237,$F108,Import!$G$2:$G$237,$G108)</f>
        <v>0</v>
      </c>
      <c r="BE108" s="2">
        <f>SUMIFS(Import!BE$2:BE$237,Import!$F$2:$F$237,$F108,Import!$G$2:$G$237,$G108)</f>
        <v>6</v>
      </c>
      <c r="BF108" s="2" t="str">
        <f t="shared" si="60"/>
        <v>M</v>
      </c>
      <c r="BG108" s="2" t="str">
        <f t="shared" si="60"/>
        <v>NENA</v>
      </c>
      <c r="BH108" s="2" t="str">
        <f t="shared" si="60"/>
        <v>Tauhiti</v>
      </c>
      <c r="BI108" s="2">
        <f>SUMIFS(Import!BI$2:BI$237,Import!$F$2:$F$237,$F108,Import!$G$2:$G$237,$G108)</f>
        <v>0</v>
      </c>
      <c r="BJ108" s="2">
        <f>SUMIFS(Import!BJ$2:BJ$237,Import!$F$2:$F$237,$F108,Import!$G$2:$G$237,$G108)</f>
        <v>0</v>
      </c>
      <c r="BK108" s="2">
        <f>SUMIFS(Import!BK$2:BK$237,Import!$F$2:$F$237,$F108,Import!$G$2:$G$237,$G108)</f>
        <v>0</v>
      </c>
      <c r="BL108" s="2">
        <f>SUMIFS(Import!BL$2:BL$237,Import!$F$2:$F$237,$F108,Import!$G$2:$G$237,$G108)</f>
        <v>7</v>
      </c>
      <c r="BM108" s="2" t="str">
        <f t="shared" si="61"/>
        <v>M</v>
      </c>
      <c r="BN108" s="2" t="str">
        <f t="shared" si="61"/>
        <v>REGURON</v>
      </c>
      <c r="BO108" s="2" t="str">
        <f t="shared" si="61"/>
        <v>Karl</v>
      </c>
      <c r="BP108" s="2">
        <f>SUMIFS(Import!BP$2:BP$237,Import!$F$2:$F$237,$F108,Import!$G$2:$G$237,$G108)</f>
        <v>4</v>
      </c>
      <c r="BQ108" s="2">
        <f>SUMIFS(Import!BQ$2:BQ$237,Import!$F$2:$F$237,$F108,Import!$G$2:$G$237,$G108)</f>
        <v>4.3499999999999996</v>
      </c>
      <c r="BR108" s="2">
        <f>SUMIFS(Import!BR$2:BR$237,Import!$F$2:$F$237,$F108,Import!$G$2:$G$237,$G108)</f>
        <v>8.6999999999999993</v>
      </c>
      <c r="BS108" s="2">
        <f>SUMIFS(Import!BS$2:BS$237,Import!$F$2:$F$237,$F108,Import!$G$2:$G$237,$G108)</f>
        <v>8</v>
      </c>
      <c r="BT108" s="2" t="str">
        <f t="shared" si="62"/>
        <v>M</v>
      </c>
      <c r="BU108" s="2" t="str">
        <f t="shared" si="62"/>
        <v>TUHEIAVA</v>
      </c>
      <c r="BV108" s="2" t="str">
        <f t="shared" si="62"/>
        <v>Richard, Ariihau</v>
      </c>
      <c r="BW108" s="2">
        <f>SUMIFS(Import!BW$2:BW$237,Import!$F$2:$F$237,$F108,Import!$G$2:$G$237,$G108)</f>
        <v>2</v>
      </c>
      <c r="BX108" s="2">
        <f>SUMIFS(Import!BX$2:BX$237,Import!$F$2:$F$237,$F108,Import!$G$2:$G$237,$G108)</f>
        <v>2.17</v>
      </c>
      <c r="BY108" s="2">
        <f>SUMIFS(Import!BY$2:BY$237,Import!$F$2:$F$237,$F108,Import!$G$2:$G$237,$G108)</f>
        <v>4.3499999999999996</v>
      </c>
      <c r="BZ108" s="2">
        <f>SUMIFS(Import!BZ$2:BZ$237,Import!$F$2:$F$237,$F108,Import!$G$2:$G$237,$G108)</f>
        <v>0</v>
      </c>
      <c r="CA108" s="2">
        <f t="shared" si="63"/>
        <v>0</v>
      </c>
      <c r="CB108" s="2">
        <f t="shared" si="63"/>
        <v>0</v>
      </c>
      <c r="CC108" s="2">
        <f t="shared" si="63"/>
        <v>0</v>
      </c>
      <c r="CD108" s="2">
        <f>SUMIFS(Import!CD$2:CD$237,Import!$F$2:$F$237,$F108,Import!$G$2:$G$237,$G108)</f>
        <v>0</v>
      </c>
      <c r="CE108" s="2">
        <f>SUMIFS(Import!CE$2:CE$237,Import!$F$2:$F$237,$F108,Import!$G$2:$G$237,$G108)</f>
        <v>0</v>
      </c>
      <c r="CF108" s="2">
        <f>SUMIFS(Import!CF$2:CF$237,Import!$F$2:$F$237,$F108,Import!$G$2:$G$237,$G108)</f>
        <v>0</v>
      </c>
      <c r="CG108" s="2">
        <f>SUMIFS(Import!CG$2:CG$237,Import!$F$2:$F$237,$F108,Import!$G$2:$G$237,$G108)</f>
        <v>0</v>
      </c>
      <c r="CH108" s="2">
        <f t="shared" si="64"/>
        <v>0</v>
      </c>
      <c r="CI108" s="2">
        <f t="shared" si="64"/>
        <v>0</v>
      </c>
      <c r="CJ108" s="2">
        <f t="shared" si="64"/>
        <v>0</v>
      </c>
      <c r="CK108" s="2">
        <f>SUMIFS(Import!CK$2:CK$237,Import!$F$2:$F$237,$F108,Import!$G$2:$G$237,$G108)</f>
        <v>0</v>
      </c>
      <c r="CL108" s="2">
        <f>SUMIFS(Import!CL$2:CL$237,Import!$F$2:$F$237,$F108,Import!$G$2:$G$237,$G108)</f>
        <v>0</v>
      </c>
      <c r="CM108" s="2">
        <f>SUMIFS(Import!CM$2:CM$237,Import!$F$2:$F$237,$F108,Import!$G$2:$G$237,$G108)</f>
        <v>0</v>
      </c>
      <c r="CN108" s="2">
        <f>SUMIFS(Import!CN$2:CN$237,Import!$F$2:$F$237,$F108,Import!$G$2:$G$237,$G108)</f>
        <v>0</v>
      </c>
      <c r="CO108" s="3">
        <f t="shared" si="65"/>
        <v>0</v>
      </c>
      <c r="CP108" s="3">
        <f t="shared" si="65"/>
        <v>0</v>
      </c>
      <c r="CQ108" s="3">
        <f t="shared" si="65"/>
        <v>0</v>
      </c>
      <c r="CR108" s="2">
        <f>SUMIFS(Import!CR$2:CR$237,Import!$F$2:$F$237,$F108,Import!$G$2:$G$237,$G108)</f>
        <v>0</v>
      </c>
      <c r="CS108" s="2">
        <f>SUMIFS(Import!CS$2:CS$237,Import!$F$2:$F$237,$F108,Import!$G$2:$G$237,$G108)</f>
        <v>0</v>
      </c>
      <c r="CT108" s="2">
        <f>SUMIFS(Import!CT$2:CT$237,Import!$F$2:$F$237,$F108,Import!$G$2:$G$237,$G108)</f>
        <v>0</v>
      </c>
    </row>
    <row r="109" spans="1:98">
      <c r="A109" s="2" t="s">
        <v>38</v>
      </c>
      <c r="B109" s="2" t="s">
        <v>39</v>
      </c>
      <c r="C109" s="2">
        <v>1</v>
      </c>
      <c r="D109" s="2" t="s">
        <v>40</v>
      </c>
      <c r="E109" s="2">
        <v>32</v>
      </c>
      <c r="F109" s="2" t="s">
        <v>64</v>
      </c>
      <c r="G109" s="2">
        <v>3</v>
      </c>
      <c r="H109" s="2">
        <f>IF(SUMIFS(Import!H$2:H$237,Import!$F$2:$F$237,$F109,Import!$G$2:$G$237,$G109)=0,Data_T1!$H109,SUMIFS(Import!H$2:H$237,Import!$F$2:$F$237,$F109,Import!$G$2:$G$237,$G109))</f>
        <v>44</v>
      </c>
      <c r="I109" s="2">
        <f>SUMIFS(Import!I$2:I$237,Import!$F$2:$F$237,$F109,Import!$G$2:$G$237,$G109)</f>
        <v>17</v>
      </c>
      <c r="J109" s="2">
        <f>SUMIFS(Import!J$2:J$237,Import!$F$2:$F$237,$F109,Import!$G$2:$G$237,$G109)</f>
        <v>38.64</v>
      </c>
      <c r="K109" s="2">
        <f>SUMIFS(Import!K$2:K$237,Import!$F$2:$F$237,$F109,Import!$G$2:$G$237,$G109)</f>
        <v>27</v>
      </c>
      <c r="L109" s="2">
        <f>SUMIFS(Import!L$2:L$237,Import!$F$2:$F$237,$F109,Import!$G$2:$G$237,$G109)</f>
        <v>61.36</v>
      </c>
      <c r="M109" s="2">
        <f>SUMIFS(Import!M$2:M$237,Import!$F$2:$F$237,$F109,Import!$G$2:$G$237,$G109)</f>
        <v>0</v>
      </c>
      <c r="N109" s="2">
        <f>SUMIFS(Import!N$2:N$237,Import!$F$2:$F$237,$F109,Import!$G$2:$G$237,$G109)</f>
        <v>0</v>
      </c>
      <c r="O109" s="2">
        <f>SUMIFS(Import!O$2:O$237,Import!$F$2:$F$237,$F109,Import!$G$2:$G$237,$G109)</f>
        <v>0</v>
      </c>
      <c r="P109" s="2">
        <f>SUMIFS(Import!P$2:P$237,Import!$F$2:$F$237,$F109,Import!$G$2:$G$237,$G109)</f>
        <v>0</v>
      </c>
      <c r="Q109" s="2">
        <f>SUMIFS(Import!Q$2:Q$237,Import!$F$2:$F$237,$F109,Import!$G$2:$G$237,$G109)</f>
        <v>0</v>
      </c>
      <c r="R109" s="2">
        <f>SUMIFS(Import!R$2:R$237,Import!$F$2:$F$237,$F109,Import!$G$2:$G$237,$G109)</f>
        <v>0</v>
      </c>
      <c r="S109" s="2">
        <f>SUMIFS(Import!S$2:S$237,Import!$F$2:$F$237,$F109,Import!$G$2:$G$237,$G109)</f>
        <v>27</v>
      </c>
      <c r="T109" s="2">
        <f>SUMIFS(Import!T$2:T$237,Import!$F$2:$F$237,$F109,Import!$G$2:$G$237,$G109)</f>
        <v>61.36</v>
      </c>
      <c r="U109" s="2">
        <f>SUMIFS(Import!U$2:U$237,Import!$F$2:$F$237,$F109,Import!$G$2:$G$237,$G109)</f>
        <v>100</v>
      </c>
      <c r="V109" s="2">
        <f>SUMIFS(Import!V$2:V$237,Import!$F$2:$F$237,$F109,Import!$G$2:$G$237,$G109)</f>
        <v>1</v>
      </c>
      <c r="W109" s="2" t="str">
        <f t="shared" si="55"/>
        <v>M</v>
      </c>
      <c r="X109" s="2" t="str">
        <f t="shared" si="55"/>
        <v>GREIG</v>
      </c>
      <c r="Y109" s="2" t="str">
        <f t="shared" si="55"/>
        <v>Moana</v>
      </c>
      <c r="Z109" s="2">
        <f>SUMIFS(Import!Z$2:Z$237,Import!$F$2:$F$237,$F109,Import!$G$2:$G$237,$G109)</f>
        <v>1</v>
      </c>
      <c r="AA109" s="2">
        <f>SUMIFS(Import!AA$2:AA$237,Import!$F$2:$F$237,$F109,Import!$G$2:$G$237,$G109)</f>
        <v>2.27</v>
      </c>
      <c r="AB109" s="2">
        <f>SUMIFS(Import!AB$2:AB$237,Import!$F$2:$F$237,$F109,Import!$G$2:$G$237,$G109)</f>
        <v>3.7</v>
      </c>
      <c r="AC109" s="2">
        <f>SUMIFS(Import!AC$2:AC$237,Import!$F$2:$F$237,$F109,Import!$G$2:$G$237,$G109)</f>
        <v>2</v>
      </c>
      <c r="AD109" s="2" t="str">
        <f t="shared" si="56"/>
        <v>M</v>
      </c>
      <c r="AE109" s="2" t="str">
        <f t="shared" si="56"/>
        <v>MINARDI</v>
      </c>
      <c r="AF109" s="2" t="str">
        <f t="shared" si="56"/>
        <v>Eric</v>
      </c>
      <c r="AG109" s="2">
        <f>SUMIFS(Import!AG$2:AG$237,Import!$F$2:$F$237,$F109,Import!$G$2:$G$237,$G109)</f>
        <v>2</v>
      </c>
      <c r="AH109" s="2">
        <f>SUMIFS(Import!AH$2:AH$237,Import!$F$2:$F$237,$F109,Import!$G$2:$G$237,$G109)</f>
        <v>4.55</v>
      </c>
      <c r="AI109" s="2">
        <f>SUMIFS(Import!AI$2:AI$237,Import!$F$2:$F$237,$F109,Import!$G$2:$G$237,$G109)</f>
        <v>7.41</v>
      </c>
      <c r="AJ109" s="2">
        <f>SUMIFS(Import!AJ$2:AJ$237,Import!$F$2:$F$237,$F109,Import!$G$2:$G$237,$G109)</f>
        <v>3</v>
      </c>
      <c r="AK109" s="2" t="str">
        <f t="shared" si="57"/>
        <v>F</v>
      </c>
      <c r="AL109" s="2" t="str">
        <f t="shared" si="57"/>
        <v>SAGE</v>
      </c>
      <c r="AM109" s="2" t="str">
        <f t="shared" si="57"/>
        <v>Maina</v>
      </c>
      <c r="AN109" s="2">
        <f>SUMIFS(Import!AN$2:AN$237,Import!$F$2:$F$237,$F109,Import!$G$2:$G$237,$G109)</f>
        <v>17</v>
      </c>
      <c r="AO109" s="2">
        <f>SUMIFS(Import!AO$2:AO$237,Import!$F$2:$F$237,$F109,Import!$G$2:$G$237,$G109)</f>
        <v>38.64</v>
      </c>
      <c r="AP109" s="2">
        <f>SUMIFS(Import!AP$2:AP$237,Import!$F$2:$F$237,$F109,Import!$G$2:$G$237,$G109)</f>
        <v>62.96</v>
      </c>
      <c r="AQ109" s="2">
        <f>SUMIFS(Import!AQ$2:AQ$237,Import!$F$2:$F$237,$F109,Import!$G$2:$G$237,$G109)</f>
        <v>4</v>
      </c>
      <c r="AR109" s="2" t="str">
        <f t="shared" si="58"/>
        <v>M</v>
      </c>
      <c r="AS109" s="2" t="str">
        <f t="shared" si="58"/>
        <v>BRUNEAU</v>
      </c>
      <c r="AT109" s="2" t="str">
        <f t="shared" si="58"/>
        <v>Jean-Marie</v>
      </c>
      <c r="AU109" s="2">
        <f>SUMIFS(Import!AU$2:AU$237,Import!$F$2:$F$237,$F109,Import!$G$2:$G$237,$G109)</f>
        <v>3</v>
      </c>
      <c r="AV109" s="2">
        <f>SUMIFS(Import!AV$2:AV$237,Import!$F$2:$F$237,$F109,Import!$G$2:$G$237,$G109)</f>
        <v>6.82</v>
      </c>
      <c r="AW109" s="2">
        <f>SUMIFS(Import!AW$2:AW$237,Import!$F$2:$F$237,$F109,Import!$G$2:$G$237,$G109)</f>
        <v>11.11</v>
      </c>
      <c r="AX109" s="2">
        <f>SUMIFS(Import!AX$2:AX$237,Import!$F$2:$F$237,$F109,Import!$G$2:$G$237,$G109)</f>
        <v>5</v>
      </c>
      <c r="AY109" s="2" t="str">
        <f t="shared" si="59"/>
        <v>M</v>
      </c>
      <c r="AZ109" s="2" t="str">
        <f t="shared" si="59"/>
        <v>RAMEL</v>
      </c>
      <c r="BA109" s="2" t="str">
        <f t="shared" si="59"/>
        <v>Michel</v>
      </c>
      <c r="BB109" s="2">
        <f>SUMIFS(Import!BB$2:BB$237,Import!$F$2:$F$237,$F109,Import!$G$2:$G$237,$G109)</f>
        <v>0</v>
      </c>
      <c r="BC109" s="2">
        <f>SUMIFS(Import!BC$2:BC$237,Import!$F$2:$F$237,$F109,Import!$G$2:$G$237,$G109)</f>
        <v>0</v>
      </c>
      <c r="BD109" s="2">
        <f>SUMIFS(Import!BD$2:BD$237,Import!$F$2:$F$237,$F109,Import!$G$2:$G$237,$G109)</f>
        <v>0</v>
      </c>
      <c r="BE109" s="2">
        <f>SUMIFS(Import!BE$2:BE$237,Import!$F$2:$F$237,$F109,Import!$G$2:$G$237,$G109)</f>
        <v>6</v>
      </c>
      <c r="BF109" s="2" t="str">
        <f t="shared" si="60"/>
        <v>M</v>
      </c>
      <c r="BG109" s="2" t="str">
        <f t="shared" si="60"/>
        <v>NENA</v>
      </c>
      <c r="BH109" s="2" t="str">
        <f t="shared" si="60"/>
        <v>Tauhiti</v>
      </c>
      <c r="BI109" s="2">
        <f>SUMIFS(Import!BI$2:BI$237,Import!$F$2:$F$237,$F109,Import!$G$2:$G$237,$G109)</f>
        <v>0</v>
      </c>
      <c r="BJ109" s="2">
        <f>SUMIFS(Import!BJ$2:BJ$237,Import!$F$2:$F$237,$F109,Import!$G$2:$G$237,$G109)</f>
        <v>0</v>
      </c>
      <c r="BK109" s="2">
        <f>SUMIFS(Import!BK$2:BK$237,Import!$F$2:$F$237,$F109,Import!$G$2:$G$237,$G109)</f>
        <v>0</v>
      </c>
      <c r="BL109" s="2">
        <f>SUMIFS(Import!BL$2:BL$237,Import!$F$2:$F$237,$F109,Import!$G$2:$G$237,$G109)</f>
        <v>7</v>
      </c>
      <c r="BM109" s="2" t="str">
        <f t="shared" si="61"/>
        <v>M</v>
      </c>
      <c r="BN109" s="2" t="str">
        <f t="shared" si="61"/>
        <v>REGURON</v>
      </c>
      <c r="BO109" s="2" t="str">
        <f t="shared" si="61"/>
        <v>Karl</v>
      </c>
      <c r="BP109" s="2">
        <f>SUMIFS(Import!BP$2:BP$237,Import!$F$2:$F$237,$F109,Import!$G$2:$G$237,$G109)</f>
        <v>0</v>
      </c>
      <c r="BQ109" s="2">
        <f>SUMIFS(Import!BQ$2:BQ$237,Import!$F$2:$F$237,$F109,Import!$G$2:$G$237,$G109)</f>
        <v>0</v>
      </c>
      <c r="BR109" s="2">
        <f>SUMIFS(Import!BR$2:BR$237,Import!$F$2:$F$237,$F109,Import!$G$2:$G$237,$G109)</f>
        <v>0</v>
      </c>
      <c r="BS109" s="2">
        <f>SUMIFS(Import!BS$2:BS$237,Import!$F$2:$F$237,$F109,Import!$G$2:$G$237,$G109)</f>
        <v>8</v>
      </c>
      <c r="BT109" s="2" t="str">
        <f t="shared" si="62"/>
        <v>M</v>
      </c>
      <c r="BU109" s="2" t="str">
        <f t="shared" si="62"/>
        <v>TUHEIAVA</v>
      </c>
      <c r="BV109" s="2" t="str">
        <f t="shared" si="62"/>
        <v>Richard, Ariihau</v>
      </c>
      <c r="BW109" s="2">
        <f>SUMIFS(Import!BW$2:BW$237,Import!$F$2:$F$237,$F109,Import!$G$2:$G$237,$G109)</f>
        <v>4</v>
      </c>
      <c r="BX109" s="2">
        <f>SUMIFS(Import!BX$2:BX$237,Import!$F$2:$F$237,$F109,Import!$G$2:$G$237,$G109)</f>
        <v>9.09</v>
      </c>
      <c r="BY109" s="2">
        <f>SUMIFS(Import!BY$2:BY$237,Import!$F$2:$F$237,$F109,Import!$G$2:$G$237,$G109)</f>
        <v>14.81</v>
      </c>
      <c r="BZ109" s="2">
        <f>SUMIFS(Import!BZ$2:BZ$237,Import!$F$2:$F$237,$F109,Import!$G$2:$G$237,$G109)</f>
        <v>0</v>
      </c>
      <c r="CA109" s="2">
        <f t="shared" si="63"/>
        <v>0</v>
      </c>
      <c r="CB109" s="2">
        <f t="shared" si="63"/>
        <v>0</v>
      </c>
      <c r="CC109" s="2">
        <f t="shared" si="63"/>
        <v>0</v>
      </c>
      <c r="CD109" s="2">
        <f>SUMIFS(Import!CD$2:CD$237,Import!$F$2:$F$237,$F109,Import!$G$2:$G$237,$G109)</f>
        <v>0</v>
      </c>
      <c r="CE109" s="2">
        <f>SUMIFS(Import!CE$2:CE$237,Import!$F$2:$F$237,$F109,Import!$G$2:$G$237,$G109)</f>
        <v>0</v>
      </c>
      <c r="CF109" s="2">
        <f>SUMIFS(Import!CF$2:CF$237,Import!$F$2:$F$237,$F109,Import!$G$2:$G$237,$G109)</f>
        <v>0</v>
      </c>
      <c r="CG109" s="2">
        <f>SUMIFS(Import!CG$2:CG$237,Import!$F$2:$F$237,$F109,Import!$G$2:$G$237,$G109)</f>
        <v>0</v>
      </c>
      <c r="CH109" s="2">
        <f t="shared" si="64"/>
        <v>0</v>
      </c>
      <c r="CI109" s="2">
        <f t="shared" si="64"/>
        <v>0</v>
      </c>
      <c r="CJ109" s="2">
        <f t="shared" si="64"/>
        <v>0</v>
      </c>
      <c r="CK109" s="2">
        <f>SUMIFS(Import!CK$2:CK$237,Import!$F$2:$F$237,$F109,Import!$G$2:$G$237,$G109)</f>
        <v>0</v>
      </c>
      <c r="CL109" s="2">
        <f>SUMIFS(Import!CL$2:CL$237,Import!$F$2:$F$237,$F109,Import!$G$2:$G$237,$G109)</f>
        <v>0</v>
      </c>
      <c r="CM109" s="2">
        <f>SUMIFS(Import!CM$2:CM$237,Import!$F$2:$F$237,$F109,Import!$G$2:$G$237,$G109)</f>
        <v>0</v>
      </c>
      <c r="CN109" s="2">
        <f>SUMIFS(Import!CN$2:CN$237,Import!$F$2:$F$237,$F109,Import!$G$2:$G$237,$G109)</f>
        <v>0</v>
      </c>
      <c r="CO109" s="3">
        <f t="shared" si="65"/>
        <v>0</v>
      </c>
      <c r="CP109" s="3">
        <f t="shared" si="65"/>
        <v>0</v>
      </c>
      <c r="CQ109" s="3">
        <f t="shared" si="65"/>
        <v>0</v>
      </c>
      <c r="CR109" s="2">
        <f>SUMIFS(Import!CR$2:CR$237,Import!$F$2:$F$237,$F109,Import!$G$2:$G$237,$G109)</f>
        <v>0</v>
      </c>
      <c r="CS109" s="2">
        <f>SUMIFS(Import!CS$2:CS$237,Import!$F$2:$F$237,$F109,Import!$G$2:$G$237,$G109)</f>
        <v>0</v>
      </c>
      <c r="CT109" s="2">
        <f>SUMIFS(Import!CT$2:CT$237,Import!$F$2:$F$237,$F109,Import!$G$2:$G$237,$G109)</f>
        <v>0</v>
      </c>
    </row>
    <row r="110" spans="1:98">
      <c r="A110" s="2" t="s">
        <v>38</v>
      </c>
      <c r="B110" s="2" t="s">
        <v>39</v>
      </c>
      <c r="C110" s="2">
        <v>2</v>
      </c>
      <c r="D110" s="2" t="s">
        <v>53</v>
      </c>
      <c r="E110" s="2">
        <v>33</v>
      </c>
      <c r="F110" s="2" t="s">
        <v>65</v>
      </c>
      <c r="G110" s="2">
        <v>1</v>
      </c>
      <c r="H110" s="2">
        <f>IF(SUMIFS(Import!H$2:H$237,Import!$F$2:$F$237,$F110,Import!$G$2:$G$237,$G110)=0,Data_T1!$H110,SUMIFS(Import!H$2:H$237,Import!$F$2:$F$237,$F110,Import!$G$2:$G$237,$G110))</f>
        <v>973</v>
      </c>
      <c r="I110" s="2">
        <f>SUMIFS(Import!I$2:I$237,Import!$F$2:$F$237,$F110,Import!$G$2:$G$237,$G110)</f>
        <v>611</v>
      </c>
      <c r="J110" s="2">
        <f>SUMIFS(Import!J$2:J$237,Import!$F$2:$F$237,$F110,Import!$G$2:$G$237,$G110)</f>
        <v>62.8</v>
      </c>
      <c r="K110" s="2">
        <f>SUMIFS(Import!K$2:K$237,Import!$F$2:$F$237,$F110,Import!$G$2:$G$237,$G110)</f>
        <v>362</v>
      </c>
      <c r="L110" s="2">
        <f>SUMIFS(Import!L$2:L$237,Import!$F$2:$F$237,$F110,Import!$G$2:$G$237,$G110)</f>
        <v>37.200000000000003</v>
      </c>
      <c r="M110" s="2">
        <f>SUMIFS(Import!M$2:M$237,Import!$F$2:$F$237,$F110,Import!$G$2:$G$237,$G110)</f>
        <v>7</v>
      </c>
      <c r="N110" s="2">
        <f>SUMIFS(Import!N$2:N$237,Import!$F$2:$F$237,$F110,Import!$G$2:$G$237,$G110)</f>
        <v>0.72</v>
      </c>
      <c r="O110" s="2">
        <f>SUMIFS(Import!O$2:O$237,Import!$F$2:$F$237,$F110,Import!$G$2:$G$237,$G110)</f>
        <v>1.93</v>
      </c>
      <c r="P110" s="2">
        <f>SUMIFS(Import!P$2:P$237,Import!$F$2:$F$237,$F110,Import!$G$2:$G$237,$G110)</f>
        <v>3</v>
      </c>
      <c r="Q110" s="2">
        <f>SUMIFS(Import!Q$2:Q$237,Import!$F$2:$F$237,$F110,Import!$G$2:$G$237,$G110)</f>
        <v>0.31</v>
      </c>
      <c r="R110" s="2">
        <f>SUMIFS(Import!R$2:R$237,Import!$F$2:$F$237,$F110,Import!$G$2:$G$237,$G110)</f>
        <v>0.83</v>
      </c>
      <c r="S110" s="2">
        <f>SUMIFS(Import!S$2:S$237,Import!$F$2:$F$237,$F110,Import!$G$2:$G$237,$G110)</f>
        <v>352</v>
      </c>
      <c r="T110" s="2">
        <f>SUMIFS(Import!T$2:T$237,Import!$F$2:$F$237,$F110,Import!$G$2:$G$237,$G110)</f>
        <v>36.18</v>
      </c>
      <c r="U110" s="2">
        <f>SUMIFS(Import!U$2:U$237,Import!$F$2:$F$237,$F110,Import!$G$2:$G$237,$G110)</f>
        <v>97.24</v>
      </c>
      <c r="V110" s="2">
        <f>SUMIFS(Import!V$2:V$237,Import!$F$2:$F$237,$F110,Import!$G$2:$G$237,$G110)</f>
        <v>1</v>
      </c>
      <c r="W110" s="2" t="str">
        <f t="shared" si="55"/>
        <v>F</v>
      </c>
      <c r="X110" s="2" t="str">
        <f t="shared" si="55"/>
        <v>IRITI</v>
      </c>
      <c r="Y110" s="2" t="str">
        <f t="shared" si="55"/>
        <v>Teura</v>
      </c>
      <c r="Z110" s="2">
        <f>SUMIFS(Import!Z$2:Z$237,Import!$F$2:$F$237,$F110,Import!$G$2:$G$237,$G110)</f>
        <v>39</v>
      </c>
      <c r="AA110" s="2">
        <f>SUMIFS(Import!AA$2:AA$237,Import!$F$2:$F$237,$F110,Import!$G$2:$G$237,$G110)</f>
        <v>4.01</v>
      </c>
      <c r="AB110" s="2">
        <f>SUMIFS(Import!AB$2:AB$237,Import!$F$2:$F$237,$F110,Import!$G$2:$G$237,$G110)</f>
        <v>11.08</v>
      </c>
      <c r="AC110" s="2">
        <f>SUMIFS(Import!AC$2:AC$237,Import!$F$2:$F$237,$F110,Import!$G$2:$G$237,$G110)</f>
        <v>2</v>
      </c>
      <c r="AD110" s="2" t="str">
        <f t="shared" si="56"/>
        <v>F</v>
      </c>
      <c r="AE110" s="2" t="str">
        <f t="shared" si="56"/>
        <v>GRANDIN</v>
      </c>
      <c r="AF110" s="2" t="str">
        <f t="shared" si="56"/>
        <v>Maire</v>
      </c>
      <c r="AG110" s="2">
        <f>SUMIFS(Import!AG$2:AG$237,Import!$F$2:$F$237,$F110,Import!$G$2:$G$237,$G110)</f>
        <v>10</v>
      </c>
      <c r="AH110" s="2">
        <f>SUMIFS(Import!AH$2:AH$237,Import!$F$2:$F$237,$F110,Import!$G$2:$G$237,$G110)</f>
        <v>1.03</v>
      </c>
      <c r="AI110" s="2">
        <f>SUMIFS(Import!AI$2:AI$237,Import!$F$2:$F$237,$F110,Import!$G$2:$G$237,$G110)</f>
        <v>2.84</v>
      </c>
      <c r="AJ110" s="2">
        <f>SUMIFS(Import!AJ$2:AJ$237,Import!$F$2:$F$237,$F110,Import!$G$2:$G$237,$G110)</f>
        <v>3</v>
      </c>
      <c r="AK110" s="2" t="str">
        <f t="shared" si="57"/>
        <v>F</v>
      </c>
      <c r="AL110" s="2" t="str">
        <f t="shared" si="57"/>
        <v>SANQUER</v>
      </c>
      <c r="AM110" s="2" t="str">
        <f t="shared" si="57"/>
        <v>Nicole</v>
      </c>
      <c r="AN110" s="2">
        <f>SUMIFS(Import!AN$2:AN$237,Import!$F$2:$F$237,$F110,Import!$G$2:$G$237,$G110)</f>
        <v>84</v>
      </c>
      <c r="AO110" s="2">
        <f>SUMIFS(Import!AO$2:AO$237,Import!$F$2:$F$237,$F110,Import!$G$2:$G$237,$G110)</f>
        <v>8.6300000000000008</v>
      </c>
      <c r="AP110" s="2">
        <f>SUMIFS(Import!AP$2:AP$237,Import!$F$2:$F$237,$F110,Import!$G$2:$G$237,$G110)</f>
        <v>23.86</v>
      </c>
      <c r="AQ110" s="2">
        <f>SUMIFS(Import!AQ$2:AQ$237,Import!$F$2:$F$237,$F110,Import!$G$2:$G$237,$G110)</f>
        <v>4</v>
      </c>
      <c r="AR110" s="2" t="str">
        <f t="shared" si="58"/>
        <v>F</v>
      </c>
      <c r="AS110" s="2" t="str">
        <f t="shared" si="58"/>
        <v>EBB ÉPSE CROSS</v>
      </c>
      <c r="AT110" s="2" t="str">
        <f t="shared" si="58"/>
        <v>Valentina, Hina Dite Tina</v>
      </c>
      <c r="AU110" s="2">
        <f>SUMIFS(Import!AU$2:AU$237,Import!$F$2:$F$237,$F110,Import!$G$2:$G$237,$G110)</f>
        <v>67</v>
      </c>
      <c r="AV110" s="2">
        <f>SUMIFS(Import!AV$2:AV$237,Import!$F$2:$F$237,$F110,Import!$G$2:$G$237,$G110)</f>
        <v>6.89</v>
      </c>
      <c r="AW110" s="2">
        <f>SUMIFS(Import!AW$2:AW$237,Import!$F$2:$F$237,$F110,Import!$G$2:$G$237,$G110)</f>
        <v>19.03</v>
      </c>
      <c r="AX110" s="2">
        <f>SUMIFS(Import!AX$2:AX$237,Import!$F$2:$F$237,$F110,Import!$G$2:$G$237,$G110)</f>
        <v>5</v>
      </c>
      <c r="AY110" s="2" t="str">
        <f t="shared" si="59"/>
        <v>F</v>
      </c>
      <c r="AZ110" s="2" t="str">
        <f t="shared" si="59"/>
        <v>DUBIEF</v>
      </c>
      <c r="BA110" s="2" t="str">
        <f t="shared" si="59"/>
        <v>Miri</v>
      </c>
      <c r="BB110" s="2">
        <f>SUMIFS(Import!BB$2:BB$237,Import!$F$2:$F$237,$F110,Import!$G$2:$G$237,$G110)</f>
        <v>3</v>
      </c>
      <c r="BC110" s="2">
        <f>SUMIFS(Import!BC$2:BC$237,Import!$F$2:$F$237,$F110,Import!$G$2:$G$237,$G110)</f>
        <v>0.31</v>
      </c>
      <c r="BD110" s="2">
        <f>SUMIFS(Import!BD$2:BD$237,Import!$F$2:$F$237,$F110,Import!$G$2:$G$237,$G110)</f>
        <v>0.85</v>
      </c>
      <c r="BE110" s="2">
        <f>SUMIFS(Import!BE$2:BE$237,Import!$F$2:$F$237,$F110,Import!$G$2:$G$237,$G110)</f>
        <v>6</v>
      </c>
      <c r="BF110" s="2" t="str">
        <f t="shared" si="60"/>
        <v>M</v>
      </c>
      <c r="BG110" s="2" t="str">
        <f t="shared" si="60"/>
        <v>TEFAAROA</v>
      </c>
      <c r="BH110" s="2" t="str">
        <f t="shared" si="60"/>
        <v>Tom</v>
      </c>
      <c r="BI110" s="2">
        <f>SUMIFS(Import!BI$2:BI$237,Import!$F$2:$F$237,$F110,Import!$G$2:$G$237,$G110)</f>
        <v>3</v>
      </c>
      <c r="BJ110" s="2">
        <f>SUMIFS(Import!BJ$2:BJ$237,Import!$F$2:$F$237,$F110,Import!$G$2:$G$237,$G110)</f>
        <v>0.31</v>
      </c>
      <c r="BK110" s="2">
        <f>SUMIFS(Import!BK$2:BK$237,Import!$F$2:$F$237,$F110,Import!$G$2:$G$237,$G110)</f>
        <v>0.85</v>
      </c>
      <c r="BL110" s="2">
        <f>SUMIFS(Import!BL$2:BL$237,Import!$F$2:$F$237,$F110,Import!$G$2:$G$237,$G110)</f>
        <v>7</v>
      </c>
      <c r="BM110" s="2" t="str">
        <f t="shared" si="61"/>
        <v>M</v>
      </c>
      <c r="BN110" s="2" t="str">
        <f t="shared" si="61"/>
        <v>TAPUTU</v>
      </c>
      <c r="BO110" s="2" t="str">
        <f t="shared" si="61"/>
        <v>Faana</v>
      </c>
      <c r="BP110" s="2">
        <f>SUMIFS(Import!BP$2:BP$237,Import!$F$2:$F$237,$F110,Import!$G$2:$G$237,$G110)</f>
        <v>22</v>
      </c>
      <c r="BQ110" s="2">
        <f>SUMIFS(Import!BQ$2:BQ$237,Import!$F$2:$F$237,$F110,Import!$G$2:$G$237,$G110)</f>
        <v>2.2599999999999998</v>
      </c>
      <c r="BR110" s="2">
        <f>SUMIFS(Import!BR$2:BR$237,Import!$F$2:$F$237,$F110,Import!$G$2:$G$237,$G110)</f>
        <v>6.25</v>
      </c>
      <c r="BS110" s="2">
        <f>SUMIFS(Import!BS$2:BS$237,Import!$F$2:$F$237,$F110,Import!$G$2:$G$237,$G110)</f>
        <v>8</v>
      </c>
      <c r="BT110" s="2" t="str">
        <f t="shared" si="62"/>
        <v>M</v>
      </c>
      <c r="BU110" s="2" t="str">
        <f t="shared" si="62"/>
        <v>SALMON</v>
      </c>
      <c r="BV110" s="2" t="str">
        <f t="shared" si="62"/>
        <v>Tati</v>
      </c>
      <c r="BW110" s="2">
        <f>SUMIFS(Import!BW$2:BW$237,Import!$F$2:$F$237,$F110,Import!$G$2:$G$237,$G110)</f>
        <v>5</v>
      </c>
      <c r="BX110" s="2">
        <f>SUMIFS(Import!BX$2:BX$237,Import!$F$2:$F$237,$F110,Import!$G$2:$G$237,$G110)</f>
        <v>0.51</v>
      </c>
      <c r="BY110" s="2">
        <f>SUMIFS(Import!BY$2:BY$237,Import!$F$2:$F$237,$F110,Import!$G$2:$G$237,$G110)</f>
        <v>1.42</v>
      </c>
      <c r="BZ110" s="2">
        <f>SUMIFS(Import!BZ$2:BZ$237,Import!$F$2:$F$237,$F110,Import!$G$2:$G$237,$G110)</f>
        <v>9</v>
      </c>
      <c r="CA110" s="2" t="str">
        <f t="shared" si="63"/>
        <v>F</v>
      </c>
      <c r="CB110" s="2" t="str">
        <f t="shared" si="63"/>
        <v>TERIITAHI</v>
      </c>
      <c r="CC110" s="2" t="str">
        <f t="shared" si="63"/>
        <v>Tepuaraurii</v>
      </c>
      <c r="CD110" s="2">
        <f>SUMIFS(Import!CD$2:CD$237,Import!$F$2:$F$237,$F110,Import!$G$2:$G$237,$G110)</f>
        <v>114</v>
      </c>
      <c r="CE110" s="2">
        <f>SUMIFS(Import!CE$2:CE$237,Import!$F$2:$F$237,$F110,Import!$G$2:$G$237,$G110)</f>
        <v>11.72</v>
      </c>
      <c r="CF110" s="2">
        <f>SUMIFS(Import!CF$2:CF$237,Import!$F$2:$F$237,$F110,Import!$G$2:$G$237,$G110)</f>
        <v>32.39</v>
      </c>
      <c r="CG110" s="2">
        <f>SUMIFS(Import!CG$2:CG$237,Import!$F$2:$F$237,$F110,Import!$G$2:$G$237,$G110)</f>
        <v>10</v>
      </c>
      <c r="CH110" s="2" t="str">
        <f t="shared" si="64"/>
        <v>M</v>
      </c>
      <c r="CI110" s="2" t="str">
        <f t="shared" si="64"/>
        <v>CONROY</v>
      </c>
      <c r="CJ110" s="2" t="str">
        <f t="shared" si="64"/>
        <v>Yves</v>
      </c>
      <c r="CK110" s="2">
        <f>SUMIFS(Import!CK$2:CK$237,Import!$F$2:$F$237,$F110,Import!$G$2:$G$237,$G110)</f>
        <v>1</v>
      </c>
      <c r="CL110" s="2">
        <f>SUMIFS(Import!CL$2:CL$237,Import!$F$2:$F$237,$F110,Import!$G$2:$G$237,$G110)</f>
        <v>0.1</v>
      </c>
      <c r="CM110" s="2">
        <f>SUMIFS(Import!CM$2:CM$237,Import!$F$2:$F$237,$F110,Import!$G$2:$G$237,$G110)</f>
        <v>0.28000000000000003</v>
      </c>
      <c r="CN110" s="2">
        <f>SUMIFS(Import!CN$2:CN$237,Import!$F$2:$F$237,$F110,Import!$G$2:$G$237,$G110)</f>
        <v>11</v>
      </c>
      <c r="CO110" s="3" t="str">
        <f t="shared" si="65"/>
        <v>M</v>
      </c>
      <c r="CP110" s="3" t="str">
        <f t="shared" si="65"/>
        <v>PIQUE</v>
      </c>
      <c r="CQ110" s="3" t="str">
        <f t="shared" si="65"/>
        <v>Pascal</v>
      </c>
      <c r="CR110" s="2">
        <f>SUMIFS(Import!CR$2:CR$237,Import!$F$2:$F$237,$F110,Import!$G$2:$G$237,$G110)</f>
        <v>4</v>
      </c>
      <c r="CS110" s="2">
        <f>SUMIFS(Import!CS$2:CS$237,Import!$F$2:$F$237,$F110,Import!$G$2:$G$237,$G110)</f>
        <v>0.41</v>
      </c>
      <c r="CT110" s="2">
        <f>SUMIFS(Import!CT$2:CT$237,Import!$F$2:$F$237,$F110,Import!$G$2:$G$237,$G110)</f>
        <v>1.1399999999999999</v>
      </c>
    </row>
    <row r="111" spans="1:98">
      <c r="A111" s="2" t="s">
        <v>38</v>
      </c>
      <c r="B111" s="2" t="s">
        <v>39</v>
      </c>
      <c r="C111" s="2">
        <v>2</v>
      </c>
      <c r="D111" s="2" t="s">
        <v>53</v>
      </c>
      <c r="E111" s="2">
        <v>33</v>
      </c>
      <c r="F111" s="2" t="s">
        <v>65</v>
      </c>
      <c r="G111" s="2">
        <v>2</v>
      </c>
      <c r="H111" s="2">
        <f>IF(SUMIFS(Import!H$2:H$237,Import!$F$2:$F$237,$F111,Import!$G$2:$G$237,$G111)=0,Data_T1!$H111,SUMIFS(Import!H$2:H$237,Import!$F$2:$F$237,$F111,Import!$G$2:$G$237,$G111))</f>
        <v>1293</v>
      </c>
      <c r="I111" s="2">
        <f>SUMIFS(Import!I$2:I$237,Import!$F$2:$F$237,$F111,Import!$G$2:$G$237,$G111)</f>
        <v>719</v>
      </c>
      <c r="J111" s="2">
        <f>SUMIFS(Import!J$2:J$237,Import!$F$2:$F$237,$F111,Import!$G$2:$G$237,$G111)</f>
        <v>55.61</v>
      </c>
      <c r="K111" s="2">
        <f>SUMIFS(Import!K$2:K$237,Import!$F$2:$F$237,$F111,Import!$G$2:$G$237,$G111)</f>
        <v>574</v>
      </c>
      <c r="L111" s="2">
        <f>SUMIFS(Import!L$2:L$237,Import!$F$2:$F$237,$F111,Import!$G$2:$G$237,$G111)</f>
        <v>44.39</v>
      </c>
      <c r="M111" s="2">
        <f>SUMIFS(Import!M$2:M$237,Import!$F$2:$F$237,$F111,Import!$G$2:$G$237,$G111)</f>
        <v>6</v>
      </c>
      <c r="N111" s="2">
        <f>SUMIFS(Import!N$2:N$237,Import!$F$2:$F$237,$F111,Import!$G$2:$G$237,$G111)</f>
        <v>0.46</v>
      </c>
      <c r="O111" s="2">
        <f>SUMIFS(Import!O$2:O$237,Import!$F$2:$F$237,$F111,Import!$G$2:$G$237,$G111)</f>
        <v>1.05</v>
      </c>
      <c r="P111" s="2">
        <f>SUMIFS(Import!P$2:P$237,Import!$F$2:$F$237,$F111,Import!$G$2:$G$237,$G111)</f>
        <v>4</v>
      </c>
      <c r="Q111" s="2">
        <f>SUMIFS(Import!Q$2:Q$237,Import!$F$2:$F$237,$F111,Import!$G$2:$G$237,$G111)</f>
        <v>0.31</v>
      </c>
      <c r="R111" s="2">
        <f>SUMIFS(Import!R$2:R$237,Import!$F$2:$F$237,$F111,Import!$G$2:$G$237,$G111)</f>
        <v>0.7</v>
      </c>
      <c r="S111" s="2">
        <f>SUMIFS(Import!S$2:S$237,Import!$F$2:$F$237,$F111,Import!$G$2:$G$237,$G111)</f>
        <v>564</v>
      </c>
      <c r="T111" s="2">
        <f>SUMIFS(Import!T$2:T$237,Import!$F$2:$F$237,$F111,Import!$G$2:$G$237,$G111)</f>
        <v>43.62</v>
      </c>
      <c r="U111" s="2">
        <f>SUMIFS(Import!U$2:U$237,Import!$F$2:$F$237,$F111,Import!$G$2:$G$237,$G111)</f>
        <v>98.26</v>
      </c>
      <c r="V111" s="2">
        <f>SUMIFS(Import!V$2:V$237,Import!$F$2:$F$237,$F111,Import!$G$2:$G$237,$G111)</f>
        <v>1</v>
      </c>
      <c r="W111" s="2" t="str">
        <f t="shared" si="55"/>
        <v>F</v>
      </c>
      <c r="X111" s="2" t="str">
        <f t="shared" si="55"/>
        <v>IRITI</v>
      </c>
      <c r="Y111" s="2" t="str">
        <f t="shared" si="55"/>
        <v>Teura</v>
      </c>
      <c r="Z111" s="2">
        <f>SUMIFS(Import!Z$2:Z$237,Import!$F$2:$F$237,$F111,Import!$G$2:$G$237,$G111)</f>
        <v>57</v>
      </c>
      <c r="AA111" s="2">
        <f>SUMIFS(Import!AA$2:AA$237,Import!$F$2:$F$237,$F111,Import!$G$2:$G$237,$G111)</f>
        <v>4.41</v>
      </c>
      <c r="AB111" s="2">
        <f>SUMIFS(Import!AB$2:AB$237,Import!$F$2:$F$237,$F111,Import!$G$2:$G$237,$G111)</f>
        <v>10.11</v>
      </c>
      <c r="AC111" s="2">
        <f>SUMIFS(Import!AC$2:AC$237,Import!$F$2:$F$237,$F111,Import!$G$2:$G$237,$G111)</f>
        <v>2</v>
      </c>
      <c r="AD111" s="2" t="str">
        <f t="shared" si="56"/>
        <v>F</v>
      </c>
      <c r="AE111" s="2" t="str">
        <f t="shared" si="56"/>
        <v>GRANDIN</v>
      </c>
      <c r="AF111" s="2" t="str">
        <f t="shared" si="56"/>
        <v>Maire</v>
      </c>
      <c r="AG111" s="2">
        <f>SUMIFS(Import!AG$2:AG$237,Import!$F$2:$F$237,$F111,Import!$G$2:$G$237,$G111)</f>
        <v>8</v>
      </c>
      <c r="AH111" s="2">
        <f>SUMIFS(Import!AH$2:AH$237,Import!$F$2:$F$237,$F111,Import!$G$2:$G$237,$G111)</f>
        <v>0.62</v>
      </c>
      <c r="AI111" s="2">
        <f>SUMIFS(Import!AI$2:AI$237,Import!$F$2:$F$237,$F111,Import!$G$2:$G$237,$G111)</f>
        <v>1.42</v>
      </c>
      <c r="AJ111" s="2">
        <f>SUMIFS(Import!AJ$2:AJ$237,Import!$F$2:$F$237,$F111,Import!$G$2:$G$237,$G111)</f>
        <v>3</v>
      </c>
      <c r="AK111" s="2" t="str">
        <f t="shared" si="57"/>
        <v>F</v>
      </c>
      <c r="AL111" s="2" t="str">
        <f t="shared" si="57"/>
        <v>SANQUER</v>
      </c>
      <c r="AM111" s="2" t="str">
        <f t="shared" si="57"/>
        <v>Nicole</v>
      </c>
      <c r="AN111" s="2">
        <f>SUMIFS(Import!AN$2:AN$237,Import!$F$2:$F$237,$F111,Import!$G$2:$G$237,$G111)</f>
        <v>134</v>
      </c>
      <c r="AO111" s="2">
        <f>SUMIFS(Import!AO$2:AO$237,Import!$F$2:$F$237,$F111,Import!$G$2:$G$237,$G111)</f>
        <v>10.36</v>
      </c>
      <c r="AP111" s="2">
        <f>SUMIFS(Import!AP$2:AP$237,Import!$F$2:$F$237,$F111,Import!$G$2:$G$237,$G111)</f>
        <v>23.76</v>
      </c>
      <c r="AQ111" s="2">
        <f>SUMIFS(Import!AQ$2:AQ$237,Import!$F$2:$F$237,$F111,Import!$G$2:$G$237,$G111)</f>
        <v>4</v>
      </c>
      <c r="AR111" s="2" t="str">
        <f t="shared" si="58"/>
        <v>F</v>
      </c>
      <c r="AS111" s="2" t="str">
        <f t="shared" si="58"/>
        <v>EBB ÉPSE CROSS</v>
      </c>
      <c r="AT111" s="2" t="str">
        <f t="shared" si="58"/>
        <v>Valentina, Hina Dite Tina</v>
      </c>
      <c r="AU111" s="2">
        <f>SUMIFS(Import!AU$2:AU$237,Import!$F$2:$F$237,$F111,Import!$G$2:$G$237,$G111)</f>
        <v>92</v>
      </c>
      <c r="AV111" s="2">
        <f>SUMIFS(Import!AV$2:AV$237,Import!$F$2:$F$237,$F111,Import!$G$2:$G$237,$G111)</f>
        <v>7.12</v>
      </c>
      <c r="AW111" s="2">
        <f>SUMIFS(Import!AW$2:AW$237,Import!$F$2:$F$237,$F111,Import!$G$2:$G$237,$G111)</f>
        <v>16.309999999999999</v>
      </c>
      <c r="AX111" s="2">
        <f>SUMIFS(Import!AX$2:AX$237,Import!$F$2:$F$237,$F111,Import!$G$2:$G$237,$G111)</f>
        <v>5</v>
      </c>
      <c r="AY111" s="2" t="str">
        <f t="shared" si="59"/>
        <v>F</v>
      </c>
      <c r="AZ111" s="2" t="str">
        <f t="shared" si="59"/>
        <v>DUBIEF</v>
      </c>
      <c r="BA111" s="2" t="str">
        <f t="shared" si="59"/>
        <v>Miri</v>
      </c>
      <c r="BB111" s="2">
        <f>SUMIFS(Import!BB$2:BB$237,Import!$F$2:$F$237,$F111,Import!$G$2:$G$237,$G111)</f>
        <v>6</v>
      </c>
      <c r="BC111" s="2">
        <f>SUMIFS(Import!BC$2:BC$237,Import!$F$2:$F$237,$F111,Import!$G$2:$G$237,$G111)</f>
        <v>0.46</v>
      </c>
      <c r="BD111" s="2">
        <f>SUMIFS(Import!BD$2:BD$237,Import!$F$2:$F$237,$F111,Import!$G$2:$G$237,$G111)</f>
        <v>1.06</v>
      </c>
      <c r="BE111" s="2">
        <f>SUMIFS(Import!BE$2:BE$237,Import!$F$2:$F$237,$F111,Import!$G$2:$G$237,$G111)</f>
        <v>6</v>
      </c>
      <c r="BF111" s="2" t="str">
        <f t="shared" si="60"/>
        <v>M</v>
      </c>
      <c r="BG111" s="2" t="str">
        <f t="shared" si="60"/>
        <v>TEFAAROA</v>
      </c>
      <c r="BH111" s="2" t="str">
        <f t="shared" si="60"/>
        <v>Tom</v>
      </c>
      <c r="BI111" s="2">
        <f>SUMIFS(Import!BI$2:BI$237,Import!$F$2:$F$237,$F111,Import!$G$2:$G$237,$G111)</f>
        <v>3</v>
      </c>
      <c r="BJ111" s="2">
        <f>SUMIFS(Import!BJ$2:BJ$237,Import!$F$2:$F$237,$F111,Import!$G$2:$G$237,$G111)</f>
        <v>0.23</v>
      </c>
      <c r="BK111" s="2">
        <f>SUMIFS(Import!BK$2:BK$237,Import!$F$2:$F$237,$F111,Import!$G$2:$G$237,$G111)</f>
        <v>0.53</v>
      </c>
      <c r="BL111" s="2">
        <f>SUMIFS(Import!BL$2:BL$237,Import!$F$2:$F$237,$F111,Import!$G$2:$G$237,$G111)</f>
        <v>7</v>
      </c>
      <c r="BM111" s="2" t="str">
        <f t="shared" si="61"/>
        <v>M</v>
      </c>
      <c r="BN111" s="2" t="str">
        <f t="shared" si="61"/>
        <v>TAPUTU</v>
      </c>
      <c r="BO111" s="2" t="str">
        <f t="shared" si="61"/>
        <v>Faana</v>
      </c>
      <c r="BP111" s="2">
        <f>SUMIFS(Import!BP$2:BP$237,Import!$F$2:$F$237,$F111,Import!$G$2:$G$237,$G111)</f>
        <v>27</v>
      </c>
      <c r="BQ111" s="2">
        <f>SUMIFS(Import!BQ$2:BQ$237,Import!$F$2:$F$237,$F111,Import!$G$2:$G$237,$G111)</f>
        <v>2.09</v>
      </c>
      <c r="BR111" s="2">
        <f>SUMIFS(Import!BR$2:BR$237,Import!$F$2:$F$237,$F111,Import!$G$2:$G$237,$G111)</f>
        <v>4.79</v>
      </c>
      <c r="BS111" s="2">
        <f>SUMIFS(Import!BS$2:BS$237,Import!$F$2:$F$237,$F111,Import!$G$2:$G$237,$G111)</f>
        <v>8</v>
      </c>
      <c r="BT111" s="2" t="str">
        <f t="shared" si="62"/>
        <v>M</v>
      </c>
      <c r="BU111" s="2" t="str">
        <f t="shared" si="62"/>
        <v>SALMON</v>
      </c>
      <c r="BV111" s="2" t="str">
        <f t="shared" si="62"/>
        <v>Tati</v>
      </c>
      <c r="BW111" s="2">
        <f>SUMIFS(Import!BW$2:BW$237,Import!$F$2:$F$237,$F111,Import!$G$2:$G$237,$G111)</f>
        <v>0</v>
      </c>
      <c r="BX111" s="2">
        <f>SUMIFS(Import!BX$2:BX$237,Import!$F$2:$F$237,$F111,Import!$G$2:$G$237,$G111)</f>
        <v>0</v>
      </c>
      <c r="BY111" s="2">
        <f>SUMIFS(Import!BY$2:BY$237,Import!$F$2:$F$237,$F111,Import!$G$2:$G$237,$G111)</f>
        <v>0</v>
      </c>
      <c r="BZ111" s="2">
        <f>SUMIFS(Import!BZ$2:BZ$237,Import!$F$2:$F$237,$F111,Import!$G$2:$G$237,$G111)</f>
        <v>9</v>
      </c>
      <c r="CA111" s="2" t="str">
        <f t="shared" si="63"/>
        <v>F</v>
      </c>
      <c r="CB111" s="2" t="str">
        <f t="shared" si="63"/>
        <v>TERIITAHI</v>
      </c>
      <c r="CC111" s="2" t="str">
        <f t="shared" si="63"/>
        <v>Tepuaraurii</v>
      </c>
      <c r="CD111" s="2">
        <f>SUMIFS(Import!CD$2:CD$237,Import!$F$2:$F$237,$F111,Import!$G$2:$G$237,$G111)</f>
        <v>231</v>
      </c>
      <c r="CE111" s="2">
        <f>SUMIFS(Import!CE$2:CE$237,Import!$F$2:$F$237,$F111,Import!$G$2:$G$237,$G111)</f>
        <v>17.87</v>
      </c>
      <c r="CF111" s="2">
        <f>SUMIFS(Import!CF$2:CF$237,Import!$F$2:$F$237,$F111,Import!$G$2:$G$237,$G111)</f>
        <v>40.96</v>
      </c>
      <c r="CG111" s="2">
        <f>SUMIFS(Import!CG$2:CG$237,Import!$F$2:$F$237,$F111,Import!$G$2:$G$237,$G111)</f>
        <v>10</v>
      </c>
      <c r="CH111" s="2" t="str">
        <f t="shared" si="64"/>
        <v>M</v>
      </c>
      <c r="CI111" s="2" t="str">
        <f t="shared" si="64"/>
        <v>CONROY</v>
      </c>
      <c r="CJ111" s="2" t="str">
        <f t="shared" si="64"/>
        <v>Yves</v>
      </c>
      <c r="CK111" s="2">
        <f>SUMIFS(Import!CK$2:CK$237,Import!$F$2:$F$237,$F111,Import!$G$2:$G$237,$G111)</f>
        <v>3</v>
      </c>
      <c r="CL111" s="2">
        <f>SUMIFS(Import!CL$2:CL$237,Import!$F$2:$F$237,$F111,Import!$G$2:$G$237,$G111)</f>
        <v>0.23</v>
      </c>
      <c r="CM111" s="2">
        <f>SUMIFS(Import!CM$2:CM$237,Import!$F$2:$F$237,$F111,Import!$G$2:$G$237,$G111)</f>
        <v>0.53</v>
      </c>
      <c r="CN111" s="2">
        <f>SUMIFS(Import!CN$2:CN$237,Import!$F$2:$F$237,$F111,Import!$G$2:$G$237,$G111)</f>
        <v>11</v>
      </c>
      <c r="CO111" s="3" t="str">
        <f t="shared" si="65"/>
        <v>M</v>
      </c>
      <c r="CP111" s="3" t="str">
        <f t="shared" si="65"/>
        <v>PIQUE</v>
      </c>
      <c r="CQ111" s="3" t="str">
        <f t="shared" si="65"/>
        <v>Pascal</v>
      </c>
      <c r="CR111" s="2">
        <f>SUMIFS(Import!CR$2:CR$237,Import!$F$2:$F$237,$F111,Import!$G$2:$G$237,$G111)</f>
        <v>3</v>
      </c>
      <c r="CS111" s="2">
        <f>SUMIFS(Import!CS$2:CS$237,Import!$F$2:$F$237,$F111,Import!$G$2:$G$237,$G111)</f>
        <v>0.23</v>
      </c>
      <c r="CT111" s="2">
        <f>SUMIFS(Import!CT$2:CT$237,Import!$F$2:$F$237,$F111,Import!$G$2:$G$237,$G111)</f>
        <v>0.53</v>
      </c>
    </row>
    <row r="112" spans="1:98">
      <c r="A112" s="2" t="s">
        <v>38</v>
      </c>
      <c r="B112" s="2" t="s">
        <v>39</v>
      </c>
      <c r="C112" s="2">
        <v>2</v>
      </c>
      <c r="D112" s="2" t="s">
        <v>53</v>
      </c>
      <c r="E112" s="2">
        <v>33</v>
      </c>
      <c r="F112" s="2" t="s">
        <v>65</v>
      </c>
      <c r="G112" s="2">
        <v>3</v>
      </c>
      <c r="H112" s="2">
        <f>IF(SUMIFS(Import!H$2:H$237,Import!$F$2:$F$237,$F112,Import!$G$2:$G$237,$G112)=0,Data_T1!$H112,SUMIFS(Import!H$2:H$237,Import!$F$2:$F$237,$F112,Import!$G$2:$G$237,$G112))</f>
        <v>1136</v>
      </c>
      <c r="I112" s="2">
        <f>SUMIFS(Import!I$2:I$237,Import!$F$2:$F$237,$F112,Import!$G$2:$G$237,$G112)</f>
        <v>583</v>
      </c>
      <c r="J112" s="2">
        <f>SUMIFS(Import!J$2:J$237,Import!$F$2:$F$237,$F112,Import!$G$2:$G$237,$G112)</f>
        <v>51.32</v>
      </c>
      <c r="K112" s="2">
        <f>SUMIFS(Import!K$2:K$237,Import!$F$2:$F$237,$F112,Import!$G$2:$G$237,$G112)</f>
        <v>553</v>
      </c>
      <c r="L112" s="2">
        <f>SUMIFS(Import!L$2:L$237,Import!$F$2:$F$237,$F112,Import!$G$2:$G$237,$G112)</f>
        <v>48.68</v>
      </c>
      <c r="M112" s="2">
        <f>SUMIFS(Import!M$2:M$237,Import!$F$2:$F$237,$F112,Import!$G$2:$G$237,$G112)</f>
        <v>3</v>
      </c>
      <c r="N112" s="2">
        <f>SUMIFS(Import!N$2:N$237,Import!$F$2:$F$237,$F112,Import!$G$2:$G$237,$G112)</f>
        <v>0.26</v>
      </c>
      <c r="O112" s="2">
        <f>SUMIFS(Import!O$2:O$237,Import!$F$2:$F$237,$F112,Import!$G$2:$G$237,$G112)</f>
        <v>0.54</v>
      </c>
      <c r="P112" s="2">
        <f>SUMIFS(Import!P$2:P$237,Import!$F$2:$F$237,$F112,Import!$G$2:$G$237,$G112)</f>
        <v>7</v>
      </c>
      <c r="Q112" s="2">
        <f>SUMIFS(Import!Q$2:Q$237,Import!$F$2:$F$237,$F112,Import!$G$2:$G$237,$G112)</f>
        <v>0.62</v>
      </c>
      <c r="R112" s="2">
        <f>SUMIFS(Import!R$2:R$237,Import!$F$2:$F$237,$F112,Import!$G$2:$G$237,$G112)</f>
        <v>1.27</v>
      </c>
      <c r="S112" s="2">
        <f>SUMIFS(Import!S$2:S$237,Import!$F$2:$F$237,$F112,Import!$G$2:$G$237,$G112)</f>
        <v>543</v>
      </c>
      <c r="T112" s="2">
        <f>SUMIFS(Import!T$2:T$237,Import!$F$2:$F$237,$F112,Import!$G$2:$G$237,$G112)</f>
        <v>47.8</v>
      </c>
      <c r="U112" s="2">
        <f>SUMIFS(Import!U$2:U$237,Import!$F$2:$F$237,$F112,Import!$G$2:$G$237,$G112)</f>
        <v>98.19</v>
      </c>
      <c r="V112" s="2">
        <f>SUMIFS(Import!V$2:V$237,Import!$F$2:$F$237,$F112,Import!$G$2:$G$237,$G112)</f>
        <v>1</v>
      </c>
      <c r="W112" s="2" t="str">
        <f t="shared" si="55"/>
        <v>F</v>
      </c>
      <c r="X112" s="2" t="str">
        <f t="shared" si="55"/>
        <v>IRITI</v>
      </c>
      <c r="Y112" s="2" t="str">
        <f t="shared" si="55"/>
        <v>Teura</v>
      </c>
      <c r="Z112" s="2">
        <f>SUMIFS(Import!Z$2:Z$237,Import!$F$2:$F$237,$F112,Import!$G$2:$G$237,$G112)</f>
        <v>103</v>
      </c>
      <c r="AA112" s="2">
        <f>SUMIFS(Import!AA$2:AA$237,Import!$F$2:$F$237,$F112,Import!$G$2:$G$237,$G112)</f>
        <v>9.07</v>
      </c>
      <c r="AB112" s="2">
        <f>SUMIFS(Import!AB$2:AB$237,Import!$F$2:$F$237,$F112,Import!$G$2:$G$237,$G112)</f>
        <v>18.97</v>
      </c>
      <c r="AC112" s="2">
        <f>SUMIFS(Import!AC$2:AC$237,Import!$F$2:$F$237,$F112,Import!$G$2:$G$237,$G112)</f>
        <v>2</v>
      </c>
      <c r="AD112" s="2" t="str">
        <f t="shared" si="56"/>
        <v>F</v>
      </c>
      <c r="AE112" s="2" t="str">
        <f t="shared" si="56"/>
        <v>GRANDIN</v>
      </c>
      <c r="AF112" s="2" t="str">
        <f t="shared" si="56"/>
        <v>Maire</v>
      </c>
      <c r="AG112" s="2">
        <f>SUMIFS(Import!AG$2:AG$237,Import!$F$2:$F$237,$F112,Import!$G$2:$G$237,$G112)</f>
        <v>2</v>
      </c>
      <c r="AH112" s="2">
        <f>SUMIFS(Import!AH$2:AH$237,Import!$F$2:$F$237,$F112,Import!$G$2:$G$237,$G112)</f>
        <v>0.18</v>
      </c>
      <c r="AI112" s="2">
        <f>SUMIFS(Import!AI$2:AI$237,Import!$F$2:$F$237,$F112,Import!$G$2:$G$237,$G112)</f>
        <v>0.37</v>
      </c>
      <c r="AJ112" s="2">
        <f>SUMIFS(Import!AJ$2:AJ$237,Import!$F$2:$F$237,$F112,Import!$G$2:$G$237,$G112)</f>
        <v>3</v>
      </c>
      <c r="AK112" s="2" t="str">
        <f t="shared" si="57"/>
        <v>F</v>
      </c>
      <c r="AL112" s="2" t="str">
        <f t="shared" si="57"/>
        <v>SANQUER</v>
      </c>
      <c r="AM112" s="2" t="str">
        <f t="shared" si="57"/>
        <v>Nicole</v>
      </c>
      <c r="AN112" s="2">
        <f>SUMIFS(Import!AN$2:AN$237,Import!$F$2:$F$237,$F112,Import!$G$2:$G$237,$G112)</f>
        <v>83</v>
      </c>
      <c r="AO112" s="2">
        <f>SUMIFS(Import!AO$2:AO$237,Import!$F$2:$F$237,$F112,Import!$G$2:$G$237,$G112)</f>
        <v>7.31</v>
      </c>
      <c r="AP112" s="2">
        <f>SUMIFS(Import!AP$2:AP$237,Import!$F$2:$F$237,$F112,Import!$G$2:$G$237,$G112)</f>
        <v>15.29</v>
      </c>
      <c r="AQ112" s="2">
        <f>SUMIFS(Import!AQ$2:AQ$237,Import!$F$2:$F$237,$F112,Import!$G$2:$G$237,$G112)</f>
        <v>4</v>
      </c>
      <c r="AR112" s="2" t="str">
        <f t="shared" si="58"/>
        <v>F</v>
      </c>
      <c r="AS112" s="2" t="str">
        <f t="shared" si="58"/>
        <v>EBB ÉPSE CROSS</v>
      </c>
      <c r="AT112" s="2" t="str">
        <f t="shared" si="58"/>
        <v>Valentina, Hina Dite Tina</v>
      </c>
      <c r="AU112" s="2">
        <f>SUMIFS(Import!AU$2:AU$237,Import!$F$2:$F$237,$F112,Import!$G$2:$G$237,$G112)</f>
        <v>119</v>
      </c>
      <c r="AV112" s="2">
        <f>SUMIFS(Import!AV$2:AV$237,Import!$F$2:$F$237,$F112,Import!$G$2:$G$237,$G112)</f>
        <v>10.48</v>
      </c>
      <c r="AW112" s="2">
        <f>SUMIFS(Import!AW$2:AW$237,Import!$F$2:$F$237,$F112,Import!$G$2:$G$237,$G112)</f>
        <v>21.92</v>
      </c>
      <c r="AX112" s="2">
        <f>SUMIFS(Import!AX$2:AX$237,Import!$F$2:$F$237,$F112,Import!$G$2:$G$237,$G112)</f>
        <v>5</v>
      </c>
      <c r="AY112" s="2" t="str">
        <f t="shared" si="59"/>
        <v>F</v>
      </c>
      <c r="AZ112" s="2" t="str">
        <f t="shared" si="59"/>
        <v>DUBIEF</v>
      </c>
      <c r="BA112" s="2" t="str">
        <f t="shared" si="59"/>
        <v>Miri</v>
      </c>
      <c r="BB112" s="2">
        <f>SUMIFS(Import!BB$2:BB$237,Import!$F$2:$F$237,$F112,Import!$G$2:$G$237,$G112)</f>
        <v>5</v>
      </c>
      <c r="BC112" s="2">
        <f>SUMIFS(Import!BC$2:BC$237,Import!$F$2:$F$237,$F112,Import!$G$2:$G$237,$G112)</f>
        <v>0.44</v>
      </c>
      <c r="BD112" s="2">
        <f>SUMIFS(Import!BD$2:BD$237,Import!$F$2:$F$237,$F112,Import!$G$2:$G$237,$G112)</f>
        <v>0.92</v>
      </c>
      <c r="BE112" s="2">
        <f>SUMIFS(Import!BE$2:BE$237,Import!$F$2:$F$237,$F112,Import!$G$2:$G$237,$G112)</f>
        <v>6</v>
      </c>
      <c r="BF112" s="2" t="str">
        <f t="shared" si="60"/>
        <v>M</v>
      </c>
      <c r="BG112" s="2" t="str">
        <f t="shared" si="60"/>
        <v>TEFAAROA</v>
      </c>
      <c r="BH112" s="2" t="str">
        <f t="shared" si="60"/>
        <v>Tom</v>
      </c>
      <c r="BI112" s="2">
        <f>SUMIFS(Import!BI$2:BI$237,Import!$F$2:$F$237,$F112,Import!$G$2:$G$237,$G112)</f>
        <v>4</v>
      </c>
      <c r="BJ112" s="2">
        <f>SUMIFS(Import!BJ$2:BJ$237,Import!$F$2:$F$237,$F112,Import!$G$2:$G$237,$G112)</f>
        <v>0.35</v>
      </c>
      <c r="BK112" s="2">
        <f>SUMIFS(Import!BK$2:BK$237,Import!$F$2:$F$237,$F112,Import!$G$2:$G$237,$G112)</f>
        <v>0.74</v>
      </c>
      <c r="BL112" s="2">
        <f>SUMIFS(Import!BL$2:BL$237,Import!$F$2:$F$237,$F112,Import!$G$2:$G$237,$G112)</f>
        <v>7</v>
      </c>
      <c r="BM112" s="2" t="str">
        <f t="shared" si="61"/>
        <v>M</v>
      </c>
      <c r="BN112" s="2" t="str">
        <f t="shared" si="61"/>
        <v>TAPUTU</v>
      </c>
      <c r="BO112" s="2" t="str">
        <f t="shared" si="61"/>
        <v>Faana</v>
      </c>
      <c r="BP112" s="2">
        <f>SUMIFS(Import!BP$2:BP$237,Import!$F$2:$F$237,$F112,Import!$G$2:$G$237,$G112)</f>
        <v>14</v>
      </c>
      <c r="BQ112" s="2">
        <f>SUMIFS(Import!BQ$2:BQ$237,Import!$F$2:$F$237,$F112,Import!$G$2:$G$237,$G112)</f>
        <v>1.23</v>
      </c>
      <c r="BR112" s="2">
        <f>SUMIFS(Import!BR$2:BR$237,Import!$F$2:$F$237,$F112,Import!$G$2:$G$237,$G112)</f>
        <v>2.58</v>
      </c>
      <c r="BS112" s="2">
        <f>SUMIFS(Import!BS$2:BS$237,Import!$F$2:$F$237,$F112,Import!$G$2:$G$237,$G112)</f>
        <v>8</v>
      </c>
      <c r="BT112" s="2" t="str">
        <f t="shared" si="62"/>
        <v>M</v>
      </c>
      <c r="BU112" s="2" t="str">
        <f t="shared" si="62"/>
        <v>SALMON</v>
      </c>
      <c r="BV112" s="2" t="str">
        <f t="shared" si="62"/>
        <v>Tati</v>
      </c>
      <c r="BW112" s="2">
        <f>SUMIFS(Import!BW$2:BW$237,Import!$F$2:$F$237,$F112,Import!$G$2:$G$237,$G112)</f>
        <v>5</v>
      </c>
      <c r="BX112" s="2">
        <f>SUMIFS(Import!BX$2:BX$237,Import!$F$2:$F$237,$F112,Import!$G$2:$G$237,$G112)</f>
        <v>0.44</v>
      </c>
      <c r="BY112" s="2">
        <f>SUMIFS(Import!BY$2:BY$237,Import!$F$2:$F$237,$F112,Import!$G$2:$G$237,$G112)</f>
        <v>0.92</v>
      </c>
      <c r="BZ112" s="2">
        <f>SUMIFS(Import!BZ$2:BZ$237,Import!$F$2:$F$237,$F112,Import!$G$2:$G$237,$G112)</f>
        <v>9</v>
      </c>
      <c r="CA112" s="2" t="str">
        <f t="shared" si="63"/>
        <v>F</v>
      </c>
      <c r="CB112" s="2" t="str">
        <f t="shared" si="63"/>
        <v>TERIITAHI</v>
      </c>
      <c r="CC112" s="2" t="str">
        <f t="shared" si="63"/>
        <v>Tepuaraurii</v>
      </c>
      <c r="CD112" s="2">
        <f>SUMIFS(Import!CD$2:CD$237,Import!$F$2:$F$237,$F112,Import!$G$2:$G$237,$G112)</f>
        <v>204</v>
      </c>
      <c r="CE112" s="2">
        <f>SUMIFS(Import!CE$2:CE$237,Import!$F$2:$F$237,$F112,Import!$G$2:$G$237,$G112)</f>
        <v>17.96</v>
      </c>
      <c r="CF112" s="2">
        <f>SUMIFS(Import!CF$2:CF$237,Import!$F$2:$F$237,$F112,Import!$G$2:$G$237,$G112)</f>
        <v>37.57</v>
      </c>
      <c r="CG112" s="2">
        <f>SUMIFS(Import!CG$2:CG$237,Import!$F$2:$F$237,$F112,Import!$G$2:$G$237,$G112)</f>
        <v>10</v>
      </c>
      <c r="CH112" s="2" t="str">
        <f t="shared" si="64"/>
        <v>M</v>
      </c>
      <c r="CI112" s="2" t="str">
        <f t="shared" si="64"/>
        <v>CONROY</v>
      </c>
      <c r="CJ112" s="2" t="str">
        <f t="shared" si="64"/>
        <v>Yves</v>
      </c>
      <c r="CK112" s="2">
        <f>SUMIFS(Import!CK$2:CK$237,Import!$F$2:$F$237,$F112,Import!$G$2:$G$237,$G112)</f>
        <v>0</v>
      </c>
      <c r="CL112" s="2">
        <f>SUMIFS(Import!CL$2:CL$237,Import!$F$2:$F$237,$F112,Import!$G$2:$G$237,$G112)</f>
        <v>0</v>
      </c>
      <c r="CM112" s="2">
        <f>SUMIFS(Import!CM$2:CM$237,Import!$F$2:$F$237,$F112,Import!$G$2:$G$237,$G112)</f>
        <v>0</v>
      </c>
      <c r="CN112" s="2">
        <f>SUMIFS(Import!CN$2:CN$237,Import!$F$2:$F$237,$F112,Import!$G$2:$G$237,$G112)</f>
        <v>11</v>
      </c>
      <c r="CO112" s="3" t="str">
        <f t="shared" si="65"/>
        <v>M</v>
      </c>
      <c r="CP112" s="3" t="str">
        <f t="shared" si="65"/>
        <v>PIQUE</v>
      </c>
      <c r="CQ112" s="3" t="str">
        <f t="shared" si="65"/>
        <v>Pascal</v>
      </c>
      <c r="CR112" s="2">
        <f>SUMIFS(Import!CR$2:CR$237,Import!$F$2:$F$237,$F112,Import!$G$2:$G$237,$G112)</f>
        <v>4</v>
      </c>
      <c r="CS112" s="2">
        <f>SUMIFS(Import!CS$2:CS$237,Import!$F$2:$F$237,$F112,Import!$G$2:$G$237,$G112)</f>
        <v>0.35</v>
      </c>
      <c r="CT112" s="2">
        <f>SUMIFS(Import!CT$2:CT$237,Import!$F$2:$F$237,$F112,Import!$G$2:$G$237,$G112)</f>
        <v>0.74</v>
      </c>
    </row>
    <row r="113" spans="1:98">
      <c r="A113" s="2" t="s">
        <v>38</v>
      </c>
      <c r="B113" s="2" t="s">
        <v>39</v>
      </c>
      <c r="C113" s="2">
        <v>2</v>
      </c>
      <c r="D113" s="2" t="s">
        <v>53</v>
      </c>
      <c r="E113" s="2">
        <v>33</v>
      </c>
      <c r="F113" s="2" t="s">
        <v>65</v>
      </c>
      <c r="G113" s="2">
        <v>4</v>
      </c>
      <c r="H113" s="2">
        <f>IF(SUMIFS(Import!H$2:H$237,Import!$F$2:$F$237,$F113,Import!$G$2:$G$237,$G113)=0,Data_T1!$H113,SUMIFS(Import!H$2:H$237,Import!$F$2:$F$237,$F113,Import!$G$2:$G$237,$G113))</f>
        <v>1324</v>
      </c>
      <c r="I113" s="2">
        <f>SUMIFS(Import!I$2:I$237,Import!$F$2:$F$237,$F113,Import!$G$2:$G$237,$G113)</f>
        <v>654</v>
      </c>
      <c r="J113" s="2">
        <f>SUMIFS(Import!J$2:J$237,Import!$F$2:$F$237,$F113,Import!$G$2:$G$237,$G113)</f>
        <v>49.4</v>
      </c>
      <c r="K113" s="2">
        <f>SUMIFS(Import!K$2:K$237,Import!$F$2:$F$237,$F113,Import!$G$2:$G$237,$G113)</f>
        <v>670</v>
      </c>
      <c r="L113" s="2">
        <f>SUMIFS(Import!L$2:L$237,Import!$F$2:$F$237,$F113,Import!$G$2:$G$237,$G113)</f>
        <v>50.6</v>
      </c>
      <c r="M113" s="2">
        <f>SUMIFS(Import!M$2:M$237,Import!$F$2:$F$237,$F113,Import!$G$2:$G$237,$G113)</f>
        <v>11</v>
      </c>
      <c r="N113" s="2">
        <f>SUMIFS(Import!N$2:N$237,Import!$F$2:$F$237,$F113,Import!$G$2:$G$237,$G113)</f>
        <v>0.83</v>
      </c>
      <c r="O113" s="2">
        <f>SUMIFS(Import!O$2:O$237,Import!$F$2:$F$237,$F113,Import!$G$2:$G$237,$G113)</f>
        <v>1.64</v>
      </c>
      <c r="P113" s="2">
        <f>SUMIFS(Import!P$2:P$237,Import!$F$2:$F$237,$F113,Import!$G$2:$G$237,$G113)</f>
        <v>8</v>
      </c>
      <c r="Q113" s="2">
        <f>SUMIFS(Import!Q$2:Q$237,Import!$F$2:$F$237,$F113,Import!$G$2:$G$237,$G113)</f>
        <v>0.6</v>
      </c>
      <c r="R113" s="2">
        <f>SUMIFS(Import!R$2:R$237,Import!$F$2:$F$237,$F113,Import!$G$2:$G$237,$G113)</f>
        <v>1.19</v>
      </c>
      <c r="S113" s="2">
        <f>SUMIFS(Import!S$2:S$237,Import!$F$2:$F$237,$F113,Import!$G$2:$G$237,$G113)</f>
        <v>651</v>
      </c>
      <c r="T113" s="2">
        <f>SUMIFS(Import!T$2:T$237,Import!$F$2:$F$237,$F113,Import!$G$2:$G$237,$G113)</f>
        <v>49.17</v>
      </c>
      <c r="U113" s="2">
        <f>SUMIFS(Import!U$2:U$237,Import!$F$2:$F$237,$F113,Import!$G$2:$G$237,$G113)</f>
        <v>97.16</v>
      </c>
      <c r="V113" s="2">
        <f>SUMIFS(Import!V$2:V$237,Import!$F$2:$F$237,$F113,Import!$G$2:$G$237,$G113)</f>
        <v>1</v>
      </c>
      <c r="W113" s="2" t="str">
        <f t="shared" si="55"/>
        <v>F</v>
      </c>
      <c r="X113" s="2" t="str">
        <f t="shared" si="55"/>
        <v>IRITI</v>
      </c>
      <c r="Y113" s="2" t="str">
        <f t="shared" si="55"/>
        <v>Teura</v>
      </c>
      <c r="Z113" s="2">
        <f>SUMIFS(Import!Z$2:Z$237,Import!$F$2:$F$237,$F113,Import!$G$2:$G$237,$G113)</f>
        <v>65</v>
      </c>
      <c r="AA113" s="2">
        <f>SUMIFS(Import!AA$2:AA$237,Import!$F$2:$F$237,$F113,Import!$G$2:$G$237,$G113)</f>
        <v>4.91</v>
      </c>
      <c r="AB113" s="2">
        <f>SUMIFS(Import!AB$2:AB$237,Import!$F$2:$F$237,$F113,Import!$G$2:$G$237,$G113)</f>
        <v>9.98</v>
      </c>
      <c r="AC113" s="2">
        <f>SUMIFS(Import!AC$2:AC$237,Import!$F$2:$F$237,$F113,Import!$G$2:$G$237,$G113)</f>
        <v>2</v>
      </c>
      <c r="AD113" s="2" t="str">
        <f t="shared" si="56"/>
        <v>F</v>
      </c>
      <c r="AE113" s="2" t="str">
        <f t="shared" si="56"/>
        <v>GRANDIN</v>
      </c>
      <c r="AF113" s="2" t="str">
        <f t="shared" si="56"/>
        <v>Maire</v>
      </c>
      <c r="AG113" s="2">
        <f>SUMIFS(Import!AG$2:AG$237,Import!$F$2:$F$237,$F113,Import!$G$2:$G$237,$G113)</f>
        <v>6</v>
      </c>
      <c r="AH113" s="2">
        <f>SUMIFS(Import!AH$2:AH$237,Import!$F$2:$F$237,$F113,Import!$G$2:$G$237,$G113)</f>
        <v>0.45</v>
      </c>
      <c r="AI113" s="2">
        <f>SUMIFS(Import!AI$2:AI$237,Import!$F$2:$F$237,$F113,Import!$G$2:$G$237,$G113)</f>
        <v>0.92</v>
      </c>
      <c r="AJ113" s="2">
        <f>SUMIFS(Import!AJ$2:AJ$237,Import!$F$2:$F$237,$F113,Import!$G$2:$G$237,$G113)</f>
        <v>3</v>
      </c>
      <c r="AK113" s="2" t="str">
        <f t="shared" si="57"/>
        <v>F</v>
      </c>
      <c r="AL113" s="2" t="str">
        <f t="shared" si="57"/>
        <v>SANQUER</v>
      </c>
      <c r="AM113" s="2" t="str">
        <f t="shared" si="57"/>
        <v>Nicole</v>
      </c>
      <c r="AN113" s="2">
        <f>SUMIFS(Import!AN$2:AN$237,Import!$F$2:$F$237,$F113,Import!$G$2:$G$237,$G113)</f>
        <v>116</v>
      </c>
      <c r="AO113" s="2">
        <f>SUMIFS(Import!AO$2:AO$237,Import!$F$2:$F$237,$F113,Import!$G$2:$G$237,$G113)</f>
        <v>8.76</v>
      </c>
      <c r="AP113" s="2">
        <f>SUMIFS(Import!AP$2:AP$237,Import!$F$2:$F$237,$F113,Import!$G$2:$G$237,$G113)</f>
        <v>17.82</v>
      </c>
      <c r="AQ113" s="2">
        <f>SUMIFS(Import!AQ$2:AQ$237,Import!$F$2:$F$237,$F113,Import!$G$2:$G$237,$G113)</f>
        <v>4</v>
      </c>
      <c r="AR113" s="2" t="str">
        <f t="shared" si="58"/>
        <v>F</v>
      </c>
      <c r="AS113" s="2" t="str">
        <f t="shared" si="58"/>
        <v>EBB ÉPSE CROSS</v>
      </c>
      <c r="AT113" s="2" t="str">
        <f t="shared" si="58"/>
        <v>Valentina, Hina Dite Tina</v>
      </c>
      <c r="AU113" s="2">
        <f>SUMIFS(Import!AU$2:AU$237,Import!$F$2:$F$237,$F113,Import!$G$2:$G$237,$G113)</f>
        <v>106</v>
      </c>
      <c r="AV113" s="2">
        <f>SUMIFS(Import!AV$2:AV$237,Import!$F$2:$F$237,$F113,Import!$G$2:$G$237,$G113)</f>
        <v>8.01</v>
      </c>
      <c r="AW113" s="2">
        <f>SUMIFS(Import!AW$2:AW$237,Import!$F$2:$F$237,$F113,Import!$G$2:$G$237,$G113)</f>
        <v>16.28</v>
      </c>
      <c r="AX113" s="2">
        <f>SUMIFS(Import!AX$2:AX$237,Import!$F$2:$F$237,$F113,Import!$G$2:$G$237,$G113)</f>
        <v>5</v>
      </c>
      <c r="AY113" s="2" t="str">
        <f t="shared" si="59"/>
        <v>F</v>
      </c>
      <c r="AZ113" s="2" t="str">
        <f t="shared" si="59"/>
        <v>DUBIEF</v>
      </c>
      <c r="BA113" s="2" t="str">
        <f t="shared" si="59"/>
        <v>Miri</v>
      </c>
      <c r="BB113" s="2">
        <f>SUMIFS(Import!BB$2:BB$237,Import!$F$2:$F$237,$F113,Import!$G$2:$G$237,$G113)</f>
        <v>8</v>
      </c>
      <c r="BC113" s="2">
        <f>SUMIFS(Import!BC$2:BC$237,Import!$F$2:$F$237,$F113,Import!$G$2:$G$237,$G113)</f>
        <v>0.6</v>
      </c>
      <c r="BD113" s="2">
        <f>SUMIFS(Import!BD$2:BD$237,Import!$F$2:$F$237,$F113,Import!$G$2:$G$237,$G113)</f>
        <v>1.23</v>
      </c>
      <c r="BE113" s="2">
        <f>SUMIFS(Import!BE$2:BE$237,Import!$F$2:$F$237,$F113,Import!$G$2:$G$237,$G113)</f>
        <v>6</v>
      </c>
      <c r="BF113" s="2" t="str">
        <f t="shared" si="60"/>
        <v>M</v>
      </c>
      <c r="BG113" s="2" t="str">
        <f t="shared" si="60"/>
        <v>TEFAAROA</v>
      </c>
      <c r="BH113" s="2" t="str">
        <f t="shared" si="60"/>
        <v>Tom</v>
      </c>
      <c r="BI113" s="2">
        <f>SUMIFS(Import!BI$2:BI$237,Import!$F$2:$F$237,$F113,Import!$G$2:$G$237,$G113)</f>
        <v>3</v>
      </c>
      <c r="BJ113" s="2">
        <f>SUMIFS(Import!BJ$2:BJ$237,Import!$F$2:$F$237,$F113,Import!$G$2:$G$237,$G113)</f>
        <v>0.23</v>
      </c>
      <c r="BK113" s="2">
        <f>SUMIFS(Import!BK$2:BK$237,Import!$F$2:$F$237,$F113,Import!$G$2:$G$237,$G113)</f>
        <v>0.46</v>
      </c>
      <c r="BL113" s="2">
        <f>SUMIFS(Import!BL$2:BL$237,Import!$F$2:$F$237,$F113,Import!$G$2:$G$237,$G113)</f>
        <v>7</v>
      </c>
      <c r="BM113" s="2" t="str">
        <f t="shared" si="61"/>
        <v>M</v>
      </c>
      <c r="BN113" s="2" t="str">
        <f t="shared" si="61"/>
        <v>TAPUTU</v>
      </c>
      <c r="BO113" s="2" t="str">
        <f t="shared" si="61"/>
        <v>Faana</v>
      </c>
      <c r="BP113" s="2">
        <f>SUMIFS(Import!BP$2:BP$237,Import!$F$2:$F$237,$F113,Import!$G$2:$G$237,$G113)</f>
        <v>10</v>
      </c>
      <c r="BQ113" s="2">
        <f>SUMIFS(Import!BQ$2:BQ$237,Import!$F$2:$F$237,$F113,Import!$G$2:$G$237,$G113)</f>
        <v>0.76</v>
      </c>
      <c r="BR113" s="2">
        <f>SUMIFS(Import!BR$2:BR$237,Import!$F$2:$F$237,$F113,Import!$G$2:$G$237,$G113)</f>
        <v>1.54</v>
      </c>
      <c r="BS113" s="2">
        <f>SUMIFS(Import!BS$2:BS$237,Import!$F$2:$F$237,$F113,Import!$G$2:$G$237,$G113)</f>
        <v>8</v>
      </c>
      <c r="BT113" s="2" t="str">
        <f t="shared" si="62"/>
        <v>M</v>
      </c>
      <c r="BU113" s="2" t="str">
        <f t="shared" si="62"/>
        <v>SALMON</v>
      </c>
      <c r="BV113" s="2" t="str">
        <f t="shared" si="62"/>
        <v>Tati</v>
      </c>
      <c r="BW113" s="2">
        <f>SUMIFS(Import!BW$2:BW$237,Import!$F$2:$F$237,$F113,Import!$G$2:$G$237,$G113)</f>
        <v>7</v>
      </c>
      <c r="BX113" s="2">
        <f>SUMIFS(Import!BX$2:BX$237,Import!$F$2:$F$237,$F113,Import!$G$2:$G$237,$G113)</f>
        <v>0.53</v>
      </c>
      <c r="BY113" s="2">
        <f>SUMIFS(Import!BY$2:BY$237,Import!$F$2:$F$237,$F113,Import!$G$2:$G$237,$G113)</f>
        <v>1.08</v>
      </c>
      <c r="BZ113" s="2">
        <f>SUMIFS(Import!BZ$2:BZ$237,Import!$F$2:$F$237,$F113,Import!$G$2:$G$237,$G113)</f>
        <v>9</v>
      </c>
      <c r="CA113" s="2" t="str">
        <f t="shared" si="63"/>
        <v>F</v>
      </c>
      <c r="CB113" s="2" t="str">
        <f t="shared" si="63"/>
        <v>TERIITAHI</v>
      </c>
      <c r="CC113" s="2" t="str">
        <f t="shared" si="63"/>
        <v>Tepuaraurii</v>
      </c>
      <c r="CD113" s="2">
        <f>SUMIFS(Import!CD$2:CD$237,Import!$F$2:$F$237,$F113,Import!$G$2:$G$237,$G113)</f>
        <v>325</v>
      </c>
      <c r="CE113" s="2">
        <f>SUMIFS(Import!CE$2:CE$237,Import!$F$2:$F$237,$F113,Import!$G$2:$G$237,$G113)</f>
        <v>24.55</v>
      </c>
      <c r="CF113" s="2">
        <f>SUMIFS(Import!CF$2:CF$237,Import!$F$2:$F$237,$F113,Import!$G$2:$G$237,$G113)</f>
        <v>49.92</v>
      </c>
      <c r="CG113" s="2">
        <f>SUMIFS(Import!CG$2:CG$237,Import!$F$2:$F$237,$F113,Import!$G$2:$G$237,$G113)</f>
        <v>10</v>
      </c>
      <c r="CH113" s="2" t="str">
        <f t="shared" si="64"/>
        <v>M</v>
      </c>
      <c r="CI113" s="2" t="str">
        <f t="shared" si="64"/>
        <v>CONROY</v>
      </c>
      <c r="CJ113" s="2" t="str">
        <f t="shared" si="64"/>
        <v>Yves</v>
      </c>
      <c r="CK113" s="2">
        <f>SUMIFS(Import!CK$2:CK$237,Import!$F$2:$F$237,$F113,Import!$G$2:$G$237,$G113)</f>
        <v>1</v>
      </c>
      <c r="CL113" s="2">
        <f>SUMIFS(Import!CL$2:CL$237,Import!$F$2:$F$237,$F113,Import!$G$2:$G$237,$G113)</f>
        <v>0.08</v>
      </c>
      <c r="CM113" s="2">
        <f>SUMIFS(Import!CM$2:CM$237,Import!$F$2:$F$237,$F113,Import!$G$2:$G$237,$G113)</f>
        <v>0.15</v>
      </c>
      <c r="CN113" s="2">
        <f>SUMIFS(Import!CN$2:CN$237,Import!$F$2:$F$237,$F113,Import!$G$2:$G$237,$G113)</f>
        <v>11</v>
      </c>
      <c r="CO113" s="3" t="str">
        <f t="shared" si="65"/>
        <v>M</v>
      </c>
      <c r="CP113" s="3" t="str">
        <f t="shared" si="65"/>
        <v>PIQUE</v>
      </c>
      <c r="CQ113" s="3" t="str">
        <f t="shared" si="65"/>
        <v>Pascal</v>
      </c>
      <c r="CR113" s="2">
        <f>SUMIFS(Import!CR$2:CR$237,Import!$F$2:$F$237,$F113,Import!$G$2:$G$237,$G113)</f>
        <v>4</v>
      </c>
      <c r="CS113" s="2">
        <f>SUMIFS(Import!CS$2:CS$237,Import!$F$2:$F$237,$F113,Import!$G$2:$G$237,$G113)</f>
        <v>0.3</v>
      </c>
      <c r="CT113" s="2">
        <f>SUMIFS(Import!CT$2:CT$237,Import!$F$2:$F$237,$F113,Import!$G$2:$G$237,$G113)</f>
        <v>0.61</v>
      </c>
    </row>
    <row r="114" spans="1:98">
      <c r="A114" s="2" t="s">
        <v>38</v>
      </c>
      <c r="B114" s="2" t="s">
        <v>39</v>
      </c>
      <c r="C114" s="2">
        <v>2</v>
      </c>
      <c r="D114" s="2" t="s">
        <v>53</v>
      </c>
      <c r="E114" s="2">
        <v>33</v>
      </c>
      <c r="F114" s="2" t="s">
        <v>65</v>
      </c>
      <c r="G114" s="2">
        <v>5</v>
      </c>
      <c r="H114" s="2">
        <f>IF(SUMIFS(Import!H$2:H$237,Import!$F$2:$F$237,$F114,Import!$G$2:$G$237,$G114)=0,Data_T1!$H114,SUMIFS(Import!H$2:H$237,Import!$F$2:$F$237,$F114,Import!$G$2:$G$237,$G114))</f>
        <v>1151</v>
      </c>
      <c r="I114" s="2">
        <f>SUMIFS(Import!I$2:I$237,Import!$F$2:$F$237,$F114,Import!$G$2:$G$237,$G114)</f>
        <v>658</v>
      </c>
      <c r="J114" s="2">
        <f>SUMIFS(Import!J$2:J$237,Import!$F$2:$F$237,$F114,Import!$G$2:$G$237,$G114)</f>
        <v>57.17</v>
      </c>
      <c r="K114" s="2">
        <f>SUMIFS(Import!K$2:K$237,Import!$F$2:$F$237,$F114,Import!$G$2:$G$237,$G114)</f>
        <v>493</v>
      </c>
      <c r="L114" s="2">
        <f>SUMIFS(Import!L$2:L$237,Import!$F$2:$F$237,$F114,Import!$G$2:$G$237,$G114)</f>
        <v>42.83</v>
      </c>
      <c r="M114" s="2">
        <f>SUMIFS(Import!M$2:M$237,Import!$F$2:$F$237,$F114,Import!$G$2:$G$237,$G114)</f>
        <v>0</v>
      </c>
      <c r="N114" s="2">
        <f>SUMIFS(Import!N$2:N$237,Import!$F$2:$F$237,$F114,Import!$G$2:$G$237,$G114)</f>
        <v>0</v>
      </c>
      <c r="O114" s="2">
        <f>SUMIFS(Import!O$2:O$237,Import!$F$2:$F$237,$F114,Import!$G$2:$G$237,$G114)</f>
        <v>0</v>
      </c>
      <c r="P114" s="2">
        <f>SUMIFS(Import!P$2:P$237,Import!$F$2:$F$237,$F114,Import!$G$2:$G$237,$G114)</f>
        <v>6</v>
      </c>
      <c r="Q114" s="2">
        <f>SUMIFS(Import!Q$2:Q$237,Import!$F$2:$F$237,$F114,Import!$G$2:$G$237,$G114)</f>
        <v>0.52</v>
      </c>
      <c r="R114" s="2">
        <f>SUMIFS(Import!R$2:R$237,Import!$F$2:$F$237,$F114,Import!$G$2:$G$237,$G114)</f>
        <v>1.22</v>
      </c>
      <c r="S114" s="2">
        <f>SUMIFS(Import!S$2:S$237,Import!$F$2:$F$237,$F114,Import!$G$2:$G$237,$G114)</f>
        <v>487</v>
      </c>
      <c r="T114" s="2">
        <f>SUMIFS(Import!T$2:T$237,Import!$F$2:$F$237,$F114,Import!$G$2:$G$237,$G114)</f>
        <v>42.31</v>
      </c>
      <c r="U114" s="2">
        <f>SUMIFS(Import!U$2:U$237,Import!$F$2:$F$237,$F114,Import!$G$2:$G$237,$G114)</f>
        <v>98.78</v>
      </c>
      <c r="V114" s="2">
        <f>SUMIFS(Import!V$2:V$237,Import!$F$2:$F$237,$F114,Import!$G$2:$G$237,$G114)</f>
        <v>1</v>
      </c>
      <c r="W114" s="2" t="str">
        <f t="shared" si="55"/>
        <v>F</v>
      </c>
      <c r="X114" s="2" t="str">
        <f t="shared" si="55"/>
        <v>IRITI</v>
      </c>
      <c r="Y114" s="2" t="str">
        <f t="shared" si="55"/>
        <v>Teura</v>
      </c>
      <c r="Z114" s="2">
        <f>SUMIFS(Import!Z$2:Z$237,Import!$F$2:$F$237,$F114,Import!$G$2:$G$237,$G114)</f>
        <v>52</v>
      </c>
      <c r="AA114" s="2">
        <f>SUMIFS(Import!AA$2:AA$237,Import!$F$2:$F$237,$F114,Import!$G$2:$G$237,$G114)</f>
        <v>4.5199999999999996</v>
      </c>
      <c r="AB114" s="2">
        <f>SUMIFS(Import!AB$2:AB$237,Import!$F$2:$F$237,$F114,Import!$G$2:$G$237,$G114)</f>
        <v>10.68</v>
      </c>
      <c r="AC114" s="2">
        <f>SUMIFS(Import!AC$2:AC$237,Import!$F$2:$F$237,$F114,Import!$G$2:$G$237,$G114)</f>
        <v>2</v>
      </c>
      <c r="AD114" s="2" t="str">
        <f t="shared" si="56"/>
        <v>F</v>
      </c>
      <c r="AE114" s="2" t="str">
        <f t="shared" si="56"/>
        <v>GRANDIN</v>
      </c>
      <c r="AF114" s="2" t="str">
        <f t="shared" si="56"/>
        <v>Maire</v>
      </c>
      <c r="AG114" s="2">
        <f>SUMIFS(Import!AG$2:AG$237,Import!$F$2:$F$237,$F114,Import!$G$2:$G$237,$G114)</f>
        <v>8</v>
      </c>
      <c r="AH114" s="2">
        <f>SUMIFS(Import!AH$2:AH$237,Import!$F$2:$F$237,$F114,Import!$G$2:$G$237,$G114)</f>
        <v>0.7</v>
      </c>
      <c r="AI114" s="2">
        <f>SUMIFS(Import!AI$2:AI$237,Import!$F$2:$F$237,$F114,Import!$G$2:$G$237,$G114)</f>
        <v>1.64</v>
      </c>
      <c r="AJ114" s="2">
        <f>SUMIFS(Import!AJ$2:AJ$237,Import!$F$2:$F$237,$F114,Import!$G$2:$G$237,$G114)</f>
        <v>3</v>
      </c>
      <c r="AK114" s="2" t="str">
        <f t="shared" si="57"/>
        <v>F</v>
      </c>
      <c r="AL114" s="2" t="str">
        <f t="shared" si="57"/>
        <v>SANQUER</v>
      </c>
      <c r="AM114" s="2" t="str">
        <f t="shared" si="57"/>
        <v>Nicole</v>
      </c>
      <c r="AN114" s="2">
        <f>SUMIFS(Import!AN$2:AN$237,Import!$F$2:$F$237,$F114,Import!$G$2:$G$237,$G114)</f>
        <v>95</v>
      </c>
      <c r="AO114" s="2">
        <f>SUMIFS(Import!AO$2:AO$237,Import!$F$2:$F$237,$F114,Import!$G$2:$G$237,$G114)</f>
        <v>8.25</v>
      </c>
      <c r="AP114" s="2">
        <f>SUMIFS(Import!AP$2:AP$237,Import!$F$2:$F$237,$F114,Import!$G$2:$G$237,$G114)</f>
        <v>19.510000000000002</v>
      </c>
      <c r="AQ114" s="2">
        <f>SUMIFS(Import!AQ$2:AQ$237,Import!$F$2:$F$237,$F114,Import!$G$2:$G$237,$G114)</f>
        <v>4</v>
      </c>
      <c r="AR114" s="2" t="str">
        <f t="shared" si="58"/>
        <v>F</v>
      </c>
      <c r="AS114" s="2" t="str">
        <f t="shared" si="58"/>
        <v>EBB ÉPSE CROSS</v>
      </c>
      <c r="AT114" s="2" t="str">
        <f t="shared" si="58"/>
        <v>Valentina, Hina Dite Tina</v>
      </c>
      <c r="AU114" s="2">
        <f>SUMIFS(Import!AU$2:AU$237,Import!$F$2:$F$237,$F114,Import!$G$2:$G$237,$G114)</f>
        <v>75</v>
      </c>
      <c r="AV114" s="2">
        <f>SUMIFS(Import!AV$2:AV$237,Import!$F$2:$F$237,$F114,Import!$G$2:$G$237,$G114)</f>
        <v>6.52</v>
      </c>
      <c r="AW114" s="2">
        <f>SUMIFS(Import!AW$2:AW$237,Import!$F$2:$F$237,$F114,Import!$G$2:$G$237,$G114)</f>
        <v>15.4</v>
      </c>
      <c r="AX114" s="2">
        <f>SUMIFS(Import!AX$2:AX$237,Import!$F$2:$F$237,$F114,Import!$G$2:$G$237,$G114)</f>
        <v>5</v>
      </c>
      <c r="AY114" s="2" t="str">
        <f t="shared" si="59"/>
        <v>F</v>
      </c>
      <c r="AZ114" s="2" t="str">
        <f t="shared" si="59"/>
        <v>DUBIEF</v>
      </c>
      <c r="BA114" s="2" t="str">
        <f t="shared" si="59"/>
        <v>Miri</v>
      </c>
      <c r="BB114" s="2">
        <f>SUMIFS(Import!BB$2:BB$237,Import!$F$2:$F$237,$F114,Import!$G$2:$G$237,$G114)</f>
        <v>4</v>
      </c>
      <c r="BC114" s="2">
        <f>SUMIFS(Import!BC$2:BC$237,Import!$F$2:$F$237,$F114,Import!$G$2:$G$237,$G114)</f>
        <v>0.35</v>
      </c>
      <c r="BD114" s="2">
        <f>SUMIFS(Import!BD$2:BD$237,Import!$F$2:$F$237,$F114,Import!$G$2:$G$237,$G114)</f>
        <v>0.82</v>
      </c>
      <c r="BE114" s="2">
        <f>SUMIFS(Import!BE$2:BE$237,Import!$F$2:$F$237,$F114,Import!$G$2:$G$237,$G114)</f>
        <v>6</v>
      </c>
      <c r="BF114" s="2" t="str">
        <f t="shared" si="60"/>
        <v>M</v>
      </c>
      <c r="BG114" s="2" t="str">
        <f t="shared" si="60"/>
        <v>TEFAAROA</v>
      </c>
      <c r="BH114" s="2" t="str">
        <f t="shared" si="60"/>
        <v>Tom</v>
      </c>
      <c r="BI114" s="2">
        <f>SUMIFS(Import!BI$2:BI$237,Import!$F$2:$F$237,$F114,Import!$G$2:$G$237,$G114)</f>
        <v>0</v>
      </c>
      <c r="BJ114" s="2">
        <f>SUMIFS(Import!BJ$2:BJ$237,Import!$F$2:$F$237,$F114,Import!$G$2:$G$237,$G114)</f>
        <v>0</v>
      </c>
      <c r="BK114" s="2">
        <f>SUMIFS(Import!BK$2:BK$237,Import!$F$2:$F$237,$F114,Import!$G$2:$G$237,$G114)</f>
        <v>0</v>
      </c>
      <c r="BL114" s="2">
        <f>SUMIFS(Import!BL$2:BL$237,Import!$F$2:$F$237,$F114,Import!$G$2:$G$237,$G114)</f>
        <v>7</v>
      </c>
      <c r="BM114" s="2" t="str">
        <f t="shared" si="61"/>
        <v>M</v>
      </c>
      <c r="BN114" s="2" t="str">
        <f t="shared" si="61"/>
        <v>TAPUTU</v>
      </c>
      <c r="BO114" s="2" t="str">
        <f t="shared" si="61"/>
        <v>Faana</v>
      </c>
      <c r="BP114" s="2">
        <f>SUMIFS(Import!BP$2:BP$237,Import!$F$2:$F$237,$F114,Import!$G$2:$G$237,$G114)</f>
        <v>7</v>
      </c>
      <c r="BQ114" s="2">
        <f>SUMIFS(Import!BQ$2:BQ$237,Import!$F$2:$F$237,$F114,Import!$G$2:$G$237,$G114)</f>
        <v>0.61</v>
      </c>
      <c r="BR114" s="2">
        <f>SUMIFS(Import!BR$2:BR$237,Import!$F$2:$F$237,$F114,Import!$G$2:$G$237,$G114)</f>
        <v>1.44</v>
      </c>
      <c r="BS114" s="2">
        <f>SUMIFS(Import!BS$2:BS$237,Import!$F$2:$F$237,$F114,Import!$G$2:$G$237,$G114)</f>
        <v>8</v>
      </c>
      <c r="BT114" s="2" t="str">
        <f t="shared" si="62"/>
        <v>M</v>
      </c>
      <c r="BU114" s="2" t="str">
        <f t="shared" si="62"/>
        <v>SALMON</v>
      </c>
      <c r="BV114" s="2" t="str">
        <f t="shared" si="62"/>
        <v>Tati</v>
      </c>
      <c r="BW114" s="2">
        <f>SUMIFS(Import!BW$2:BW$237,Import!$F$2:$F$237,$F114,Import!$G$2:$G$237,$G114)</f>
        <v>6</v>
      </c>
      <c r="BX114" s="2">
        <f>SUMIFS(Import!BX$2:BX$237,Import!$F$2:$F$237,$F114,Import!$G$2:$G$237,$G114)</f>
        <v>0.52</v>
      </c>
      <c r="BY114" s="2">
        <f>SUMIFS(Import!BY$2:BY$237,Import!$F$2:$F$237,$F114,Import!$G$2:$G$237,$G114)</f>
        <v>1.23</v>
      </c>
      <c r="BZ114" s="2">
        <f>SUMIFS(Import!BZ$2:BZ$237,Import!$F$2:$F$237,$F114,Import!$G$2:$G$237,$G114)</f>
        <v>9</v>
      </c>
      <c r="CA114" s="2" t="str">
        <f t="shared" si="63"/>
        <v>F</v>
      </c>
      <c r="CB114" s="2" t="str">
        <f t="shared" si="63"/>
        <v>TERIITAHI</v>
      </c>
      <c r="CC114" s="2" t="str">
        <f t="shared" si="63"/>
        <v>Tepuaraurii</v>
      </c>
      <c r="CD114" s="2">
        <f>SUMIFS(Import!CD$2:CD$237,Import!$F$2:$F$237,$F114,Import!$G$2:$G$237,$G114)</f>
        <v>231</v>
      </c>
      <c r="CE114" s="2">
        <f>SUMIFS(Import!CE$2:CE$237,Import!$F$2:$F$237,$F114,Import!$G$2:$G$237,$G114)</f>
        <v>20.07</v>
      </c>
      <c r="CF114" s="2">
        <f>SUMIFS(Import!CF$2:CF$237,Import!$F$2:$F$237,$F114,Import!$G$2:$G$237,$G114)</f>
        <v>47.43</v>
      </c>
      <c r="CG114" s="2">
        <f>SUMIFS(Import!CG$2:CG$237,Import!$F$2:$F$237,$F114,Import!$G$2:$G$237,$G114)</f>
        <v>10</v>
      </c>
      <c r="CH114" s="2" t="str">
        <f t="shared" si="64"/>
        <v>M</v>
      </c>
      <c r="CI114" s="2" t="str">
        <f t="shared" si="64"/>
        <v>CONROY</v>
      </c>
      <c r="CJ114" s="2" t="str">
        <f t="shared" si="64"/>
        <v>Yves</v>
      </c>
      <c r="CK114" s="2">
        <f>SUMIFS(Import!CK$2:CK$237,Import!$F$2:$F$237,$F114,Import!$G$2:$G$237,$G114)</f>
        <v>8</v>
      </c>
      <c r="CL114" s="2">
        <f>SUMIFS(Import!CL$2:CL$237,Import!$F$2:$F$237,$F114,Import!$G$2:$G$237,$G114)</f>
        <v>0.7</v>
      </c>
      <c r="CM114" s="2">
        <f>SUMIFS(Import!CM$2:CM$237,Import!$F$2:$F$237,$F114,Import!$G$2:$G$237,$G114)</f>
        <v>1.64</v>
      </c>
      <c r="CN114" s="2">
        <f>SUMIFS(Import!CN$2:CN$237,Import!$F$2:$F$237,$F114,Import!$G$2:$G$237,$G114)</f>
        <v>11</v>
      </c>
      <c r="CO114" s="3" t="str">
        <f t="shared" si="65"/>
        <v>M</v>
      </c>
      <c r="CP114" s="3" t="str">
        <f t="shared" si="65"/>
        <v>PIQUE</v>
      </c>
      <c r="CQ114" s="3" t="str">
        <f t="shared" si="65"/>
        <v>Pascal</v>
      </c>
      <c r="CR114" s="2">
        <f>SUMIFS(Import!CR$2:CR$237,Import!$F$2:$F$237,$F114,Import!$G$2:$G$237,$G114)</f>
        <v>1</v>
      </c>
      <c r="CS114" s="2">
        <f>SUMIFS(Import!CS$2:CS$237,Import!$F$2:$F$237,$F114,Import!$G$2:$G$237,$G114)</f>
        <v>0.09</v>
      </c>
      <c r="CT114" s="2">
        <f>SUMIFS(Import!CT$2:CT$237,Import!$F$2:$F$237,$F114,Import!$G$2:$G$237,$G114)</f>
        <v>0.21</v>
      </c>
    </row>
    <row r="115" spans="1:98">
      <c r="A115" s="2" t="s">
        <v>38</v>
      </c>
      <c r="B115" s="2" t="s">
        <v>39</v>
      </c>
      <c r="C115" s="2">
        <v>2</v>
      </c>
      <c r="D115" s="2" t="s">
        <v>53</v>
      </c>
      <c r="E115" s="2">
        <v>33</v>
      </c>
      <c r="F115" s="2" t="s">
        <v>65</v>
      </c>
      <c r="G115" s="2">
        <v>6</v>
      </c>
      <c r="H115" s="2">
        <f>IF(SUMIFS(Import!H$2:H$237,Import!$F$2:$F$237,$F115,Import!$G$2:$G$237,$G115)=0,Data_T1!$H115,SUMIFS(Import!H$2:H$237,Import!$F$2:$F$237,$F115,Import!$G$2:$G$237,$G115))</f>
        <v>1193</v>
      </c>
      <c r="I115" s="2">
        <f>SUMIFS(Import!I$2:I$237,Import!$F$2:$F$237,$F115,Import!$G$2:$G$237,$G115)</f>
        <v>698</v>
      </c>
      <c r="J115" s="2">
        <f>SUMIFS(Import!J$2:J$237,Import!$F$2:$F$237,$F115,Import!$G$2:$G$237,$G115)</f>
        <v>58.51</v>
      </c>
      <c r="K115" s="2">
        <f>SUMIFS(Import!K$2:K$237,Import!$F$2:$F$237,$F115,Import!$G$2:$G$237,$G115)</f>
        <v>495</v>
      </c>
      <c r="L115" s="2">
        <f>SUMIFS(Import!L$2:L$237,Import!$F$2:$F$237,$F115,Import!$G$2:$G$237,$G115)</f>
        <v>41.49</v>
      </c>
      <c r="M115" s="2">
        <f>SUMIFS(Import!M$2:M$237,Import!$F$2:$F$237,$F115,Import!$G$2:$G$237,$G115)</f>
        <v>5</v>
      </c>
      <c r="N115" s="2">
        <f>SUMIFS(Import!N$2:N$237,Import!$F$2:$F$237,$F115,Import!$G$2:$G$237,$G115)</f>
        <v>0.42</v>
      </c>
      <c r="O115" s="2">
        <f>SUMIFS(Import!O$2:O$237,Import!$F$2:$F$237,$F115,Import!$G$2:$G$237,$G115)</f>
        <v>1.01</v>
      </c>
      <c r="P115" s="2">
        <f>SUMIFS(Import!P$2:P$237,Import!$F$2:$F$237,$F115,Import!$G$2:$G$237,$G115)</f>
        <v>10</v>
      </c>
      <c r="Q115" s="2">
        <f>SUMIFS(Import!Q$2:Q$237,Import!$F$2:$F$237,$F115,Import!$G$2:$G$237,$G115)</f>
        <v>0.84</v>
      </c>
      <c r="R115" s="2">
        <f>SUMIFS(Import!R$2:R$237,Import!$F$2:$F$237,$F115,Import!$G$2:$G$237,$G115)</f>
        <v>2.02</v>
      </c>
      <c r="S115" s="2">
        <f>SUMIFS(Import!S$2:S$237,Import!$F$2:$F$237,$F115,Import!$G$2:$G$237,$G115)</f>
        <v>480</v>
      </c>
      <c r="T115" s="2">
        <f>SUMIFS(Import!T$2:T$237,Import!$F$2:$F$237,$F115,Import!$G$2:$G$237,$G115)</f>
        <v>40.229999999999997</v>
      </c>
      <c r="U115" s="2">
        <f>SUMIFS(Import!U$2:U$237,Import!$F$2:$F$237,$F115,Import!$G$2:$G$237,$G115)</f>
        <v>96.97</v>
      </c>
      <c r="V115" s="2">
        <f>SUMIFS(Import!V$2:V$237,Import!$F$2:$F$237,$F115,Import!$G$2:$G$237,$G115)</f>
        <v>1</v>
      </c>
      <c r="W115" s="2" t="str">
        <f t="shared" si="55"/>
        <v>F</v>
      </c>
      <c r="X115" s="2" t="str">
        <f t="shared" si="55"/>
        <v>IRITI</v>
      </c>
      <c r="Y115" s="2" t="str">
        <f t="shared" si="55"/>
        <v>Teura</v>
      </c>
      <c r="Z115" s="2">
        <f>SUMIFS(Import!Z$2:Z$237,Import!$F$2:$F$237,$F115,Import!$G$2:$G$237,$G115)</f>
        <v>84</v>
      </c>
      <c r="AA115" s="2">
        <f>SUMIFS(Import!AA$2:AA$237,Import!$F$2:$F$237,$F115,Import!$G$2:$G$237,$G115)</f>
        <v>7.04</v>
      </c>
      <c r="AB115" s="2">
        <f>SUMIFS(Import!AB$2:AB$237,Import!$F$2:$F$237,$F115,Import!$G$2:$G$237,$G115)</f>
        <v>17.5</v>
      </c>
      <c r="AC115" s="2">
        <f>SUMIFS(Import!AC$2:AC$237,Import!$F$2:$F$237,$F115,Import!$G$2:$G$237,$G115)</f>
        <v>2</v>
      </c>
      <c r="AD115" s="2" t="str">
        <f t="shared" si="56"/>
        <v>F</v>
      </c>
      <c r="AE115" s="2" t="str">
        <f t="shared" si="56"/>
        <v>GRANDIN</v>
      </c>
      <c r="AF115" s="2" t="str">
        <f t="shared" si="56"/>
        <v>Maire</v>
      </c>
      <c r="AG115" s="2">
        <f>SUMIFS(Import!AG$2:AG$237,Import!$F$2:$F$237,$F115,Import!$G$2:$G$237,$G115)</f>
        <v>6</v>
      </c>
      <c r="AH115" s="2">
        <f>SUMIFS(Import!AH$2:AH$237,Import!$F$2:$F$237,$F115,Import!$G$2:$G$237,$G115)</f>
        <v>0.5</v>
      </c>
      <c r="AI115" s="2">
        <f>SUMIFS(Import!AI$2:AI$237,Import!$F$2:$F$237,$F115,Import!$G$2:$G$237,$G115)</f>
        <v>1.25</v>
      </c>
      <c r="AJ115" s="2">
        <f>SUMIFS(Import!AJ$2:AJ$237,Import!$F$2:$F$237,$F115,Import!$G$2:$G$237,$G115)</f>
        <v>3</v>
      </c>
      <c r="AK115" s="2" t="str">
        <f t="shared" si="57"/>
        <v>F</v>
      </c>
      <c r="AL115" s="2" t="str">
        <f t="shared" si="57"/>
        <v>SANQUER</v>
      </c>
      <c r="AM115" s="2" t="str">
        <f t="shared" si="57"/>
        <v>Nicole</v>
      </c>
      <c r="AN115" s="2">
        <f>SUMIFS(Import!AN$2:AN$237,Import!$F$2:$F$237,$F115,Import!$G$2:$G$237,$G115)</f>
        <v>102</v>
      </c>
      <c r="AO115" s="2">
        <f>SUMIFS(Import!AO$2:AO$237,Import!$F$2:$F$237,$F115,Import!$G$2:$G$237,$G115)</f>
        <v>8.5500000000000007</v>
      </c>
      <c r="AP115" s="2">
        <f>SUMIFS(Import!AP$2:AP$237,Import!$F$2:$F$237,$F115,Import!$G$2:$G$237,$G115)</f>
        <v>21.25</v>
      </c>
      <c r="AQ115" s="2">
        <f>SUMIFS(Import!AQ$2:AQ$237,Import!$F$2:$F$237,$F115,Import!$G$2:$G$237,$G115)</f>
        <v>4</v>
      </c>
      <c r="AR115" s="2" t="str">
        <f t="shared" si="58"/>
        <v>F</v>
      </c>
      <c r="AS115" s="2" t="str">
        <f t="shared" si="58"/>
        <v>EBB ÉPSE CROSS</v>
      </c>
      <c r="AT115" s="2" t="str">
        <f t="shared" si="58"/>
        <v>Valentina, Hina Dite Tina</v>
      </c>
      <c r="AU115" s="2">
        <f>SUMIFS(Import!AU$2:AU$237,Import!$F$2:$F$237,$F115,Import!$G$2:$G$237,$G115)</f>
        <v>89</v>
      </c>
      <c r="AV115" s="2">
        <f>SUMIFS(Import!AV$2:AV$237,Import!$F$2:$F$237,$F115,Import!$G$2:$G$237,$G115)</f>
        <v>7.46</v>
      </c>
      <c r="AW115" s="2">
        <f>SUMIFS(Import!AW$2:AW$237,Import!$F$2:$F$237,$F115,Import!$G$2:$G$237,$G115)</f>
        <v>18.54</v>
      </c>
      <c r="AX115" s="2">
        <f>SUMIFS(Import!AX$2:AX$237,Import!$F$2:$F$237,$F115,Import!$G$2:$G$237,$G115)</f>
        <v>5</v>
      </c>
      <c r="AY115" s="2" t="str">
        <f t="shared" si="59"/>
        <v>F</v>
      </c>
      <c r="AZ115" s="2" t="str">
        <f t="shared" si="59"/>
        <v>DUBIEF</v>
      </c>
      <c r="BA115" s="2" t="str">
        <f t="shared" si="59"/>
        <v>Miri</v>
      </c>
      <c r="BB115" s="2">
        <f>SUMIFS(Import!BB$2:BB$237,Import!$F$2:$F$237,$F115,Import!$G$2:$G$237,$G115)</f>
        <v>8</v>
      </c>
      <c r="BC115" s="2">
        <f>SUMIFS(Import!BC$2:BC$237,Import!$F$2:$F$237,$F115,Import!$G$2:$G$237,$G115)</f>
        <v>0.67</v>
      </c>
      <c r="BD115" s="2">
        <f>SUMIFS(Import!BD$2:BD$237,Import!$F$2:$F$237,$F115,Import!$G$2:$G$237,$G115)</f>
        <v>1.67</v>
      </c>
      <c r="BE115" s="2">
        <f>SUMIFS(Import!BE$2:BE$237,Import!$F$2:$F$237,$F115,Import!$G$2:$G$237,$G115)</f>
        <v>6</v>
      </c>
      <c r="BF115" s="2" t="str">
        <f t="shared" si="60"/>
        <v>M</v>
      </c>
      <c r="BG115" s="2" t="str">
        <f t="shared" si="60"/>
        <v>TEFAAROA</v>
      </c>
      <c r="BH115" s="2" t="str">
        <f t="shared" si="60"/>
        <v>Tom</v>
      </c>
      <c r="BI115" s="2">
        <f>SUMIFS(Import!BI$2:BI$237,Import!$F$2:$F$237,$F115,Import!$G$2:$G$237,$G115)</f>
        <v>2</v>
      </c>
      <c r="BJ115" s="2">
        <f>SUMIFS(Import!BJ$2:BJ$237,Import!$F$2:$F$237,$F115,Import!$G$2:$G$237,$G115)</f>
        <v>0.17</v>
      </c>
      <c r="BK115" s="2">
        <f>SUMIFS(Import!BK$2:BK$237,Import!$F$2:$F$237,$F115,Import!$G$2:$G$237,$G115)</f>
        <v>0.42</v>
      </c>
      <c r="BL115" s="2">
        <f>SUMIFS(Import!BL$2:BL$237,Import!$F$2:$F$237,$F115,Import!$G$2:$G$237,$G115)</f>
        <v>7</v>
      </c>
      <c r="BM115" s="2" t="str">
        <f t="shared" si="61"/>
        <v>M</v>
      </c>
      <c r="BN115" s="2" t="str">
        <f t="shared" si="61"/>
        <v>TAPUTU</v>
      </c>
      <c r="BO115" s="2" t="str">
        <f t="shared" si="61"/>
        <v>Faana</v>
      </c>
      <c r="BP115" s="2">
        <f>SUMIFS(Import!BP$2:BP$237,Import!$F$2:$F$237,$F115,Import!$G$2:$G$237,$G115)</f>
        <v>6</v>
      </c>
      <c r="BQ115" s="2">
        <f>SUMIFS(Import!BQ$2:BQ$237,Import!$F$2:$F$237,$F115,Import!$G$2:$G$237,$G115)</f>
        <v>0.5</v>
      </c>
      <c r="BR115" s="2">
        <f>SUMIFS(Import!BR$2:BR$237,Import!$F$2:$F$237,$F115,Import!$G$2:$G$237,$G115)</f>
        <v>1.25</v>
      </c>
      <c r="BS115" s="2">
        <f>SUMIFS(Import!BS$2:BS$237,Import!$F$2:$F$237,$F115,Import!$G$2:$G$237,$G115)</f>
        <v>8</v>
      </c>
      <c r="BT115" s="2" t="str">
        <f t="shared" si="62"/>
        <v>M</v>
      </c>
      <c r="BU115" s="2" t="str">
        <f t="shared" si="62"/>
        <v>SALMON</v>
      </c>
      <c r="BV115" s="2" t="str">
        <f t="shared" si="62"/>
        <v>Tati</v>
      </c>
      <c r="BW115" s="2">
        <f>SUMIFS(Import!BW$2:BW$237,Import!$F$2:$F$237,$F115,Import!$G$2:$G$237,$G115)</f>
        <v>5</v>
      </c>
      <c r="BX115" s="2">
        <f>SUMIFS(Import!BX$2:BX$237,Import!$F$2:$F$237,$F115,Import!$G$2:$G$237,$G115)</f>
        <v>0.42</v>
      </c>
      <c r="BY115" s="2">
        <f>SUMIFS(Import!BY$2:BY$237,Import!$F$2:$F$237,$F115,Import!$G$2:$G$237,$G115)</f>
        <v>1.04</v>
      </c>
      <c r="BZ115" s="2">
        <f>SUMIFS(Import!BZ$2:BZ$237,Import!$F$2:$F$237,$F115,Import!$G$2:$G$237,$G115)</f>
        <v>9</v>
      </c>
      <c r="CA115" s="2" t="str">
        <f t="shared" si="63"/>
        <v>F</v>
      </c>
      <c r="CB115" s="2" t="str">
        <f t="shared" si="63"/>
        <v>TERIITAHI</v>
      </c>
      <c r="CC115" s="2" t="str">
        <f t="shared" si="63"/>
        <v>Tepuaraurii</v>
      </c>
      <c r="CD115" s="2">
        <f>SUMIFS(Import!CD$2:CD$237,Import!$F$2:$F$237,$F115,Import!$G$2:$G$237,$G115)</f>
        <v>170</v>
      </c>
      <c r="CE115" s="2">
        <f>SUMIFS(Import!CE$2:CE$237,Import!$F$2:$F$237,$F115,Import!$G$2:$G$237,$G115)</f>
        <v>14.25</v>
      </c>
      <c r="CF115" s="2">
        <f>SUMIFS(Import!CF$2:CF$237,Import!$F$2:$F$237,$F115,Import!$G$2:$G$237,$G115)</f>
        <v>35.42</v>
      </c>
      <c r="CG115" s="2">
        <f>SUMIFS(Import!CG$2:CG$237,Import!$F$2:$F$237,$F115,Import!$G$2:$G$237,$G115)</f>
        <v>10</v>
      </c>
      <c r="CH115" s="2" t="str">
        <f t="shared" si="64"/>
        <v>M</v>
      </c>
      <c r="CI115" s="2" t="str">
        <f t="shared" si="64"/>
        <v>CONROY</v>
      </c>
      <c r="CJ115" s="2" t="str">
        <f t="shared" si="64"/>
        <v>Yves</v>
      </c>
      <c r="CK115" s="2">
        <f>SUMIFS(Import!CK$2:CK$237,Import!$F$2:$F$237,$F115,Import!$G$2:$G$237,$G115)</f>
        <v>4</v>
      </c>
      <c r="CL115" s="2">
        <f>SUMIFS(Import!CL$2:CL$237,Import!$F$2:$F$237,$F115,Import!$G$2:$G$237,$G115)</f>
        <v>0.34</v>
      </c>
      <c r="CM115" s="2">
        <f>SUMIFS(Import!CM$2:CM$237,Import!$F$2:$F$237,$F115,Import!$G$2:$G$237,$G115)</f>
        <v>0.83</v>
      </c>
      <c r="CN115" s="2">
        <f>SUMIFS(Import!CN$2:CN$237,Import!$F$2:$F$237,$F115,Import!$G$2:$G$237,$G115)</f>
        <v>11</v>
      </c>
      <c r="CO115" s="3" t="str">
        <f t="shared" si="65"/>
        <v>M</v>
      </c>
      <c r="CP115" s="3" t="str">
        <f t="shared" si="65"/>
        <v>PIQUE</v>
      </c>
      <c r="CQ115" s="3" t="str">
        <f t="shared" si="65"/>
        <v>Pascal</v>
      </c>
      <c r="CR115" s="2">
        <f>SUMIFS(Import!CR$2:CR$237,Import!$F$2:$F$237,$F115,Import!$G$2:$G$237,$G115)</f>
        <v>4</v>
      </c>
      <c r="CS115" s="2">
        <f>SUMIFS(Import!CS$2:CS$237,Import!$F$2:$F$237,$F115,Import!$G$2:$G$237,$G115)</f>
        <v>0.34</v>
      </c>
      <c r="CT115" s="2">
        <f>SUMIFS(Import!CT$2:CT$237,Import!$F$2:$F$237,$F115,Import!$G$2:$G$237,$G115)</f>
        <v>0.83</v>
      </c>
    </row>
    <row r="116" spans="1:98">
      <c r="A116" s="2" t="s">
        <v>38</v>
      </c>
      <c r="B116" s="2" t="s">
        <v>39</v>
      </c>
      <c r="C116" s="2">
        <v>2</v>
      </c>
      <c r="D116" s="2" t="s">
        <v>53</v>
      </c>
      <c r="E116" s="2">
        <v>33</v>
      </c>
      <c r="F116" s="2" t="s">
        <v>65</v>
      </c>
      <c r="G116" s="2">
        <v>7</v>
      </c>
      <c r="H116" s="2">
        <f>IF(SUMIFS(Import!H$2:H$237,Import!$F$2:$F$237,$F116,Import!$G$2:$G$237,$G116)=0,Data_T1!$H116,SUMIFS(Import!H$2:H$237,Import!$F$2:$F$237,$F116,Import!$G$2:$G$237,$G116))</f>
        <v>1078</v>
      </c>
      <c r="I116" s="2">
        <f>SUMIFS(Import!I$2:I$237,Import!$F$2:$F$237,$F116,Import!$G$2:$G$237,$G116)</f>
        <v>630</v>
      </c>
      <c r="J116" s="2">
        <f>SUMIFS(Import!J$2:J$237,Import!$F$2:$F$237,$F116,Import!$G$2:$G$237,$G116)</f>
        <v>58.44</v>
      </c>
      <c r="K116" s="2">
        <f>SUMIFS(Import!K$2:K$237,Import!$F$2:$F$237,$F116,Import!$G$2:$G$237,$G116)</f>
        <v>448</v>
      </c>
      <c r="L116" s="2">
        <f>SUMIFS(Import!L$2:L$237,Import!$F$2:$F$237,$F116,Import!$G$2:$G$237,$G116)</f>
        <v>41.56</v>
      </c>
      <c r="M116" s="2">
        <f>SUMIFS(Import!M$2:M$237,Import!$F$2:$F$237,$F116,Import!$G$2:$G$237,$G116)</f>
        <v>2</v>
      </c>
      <c r="N116" s="2">
        <f>SUMIFS(Import!N$2:N$237,Import!$F$2:$F$237,$F116,Import!$G$2:$G$237,$G116)</f>
        <v>0.19</v>
      </c>
      <c r="O116" s="2">
        <f>SUMIFS(Import!O$2:O$237,Import!$F$2:$F$237,$F116,Import!$G$2:$G$237,$G116)</f>
        <v>0.45</v>
      </c>
      <c r="P116" s="2">
        <f>SUMIFS(Import!P$2:P$237,Import!$F$2:$F$237,$F116,Import!$G$2:$G$237,$G116)</f>
        <v>5</v>
      </c>
      <c r="Q116" s="2">
        <f>SUMIFS(Import!Q$2:Q$237,Import!$F$2:$F$237,$F116,Import!$G$2:$G$237,$G116)</f>
        <v>0.46</v>
      </c>
      <c r="R116" s="2">
        <f>SUMIFS(Import!R$2:R$237,Import!$F$2:$F$237,$F116,Import!$G$2:$G$237,$G116)</f>
        <v>1.1200000000000001</v>
      </c>
      <c r="S116" s="2">
        <f>SUMIFS(Import!S$2:S$237,Import!$F$2:$F$237,$F116,Import!$G$2:$G$237,$G116)</f>
        <v>441</v>
      </c>
      <c r="T116" s="2">
        <f>SUMIFS(Import!T$2:T$237,Import!$F$2:$F$237,$F116,Import!$G$2:$G$237,$G116)</f>
        <v>40.909999999999997</v>
      </c>
      <c r="U116" s="2">
        <f>SUMIFS(Import!U$2:U$237,Import!$F$2:$F$237,$F116,Import!$G$2:$G$237,$G116)</f>
        <v>98.44</v>
      </c>
      <c r="V116" s="2">
        <f>SUMIFS(Import!V$2:V$237,Import!$F$2:$F$237,$F116,Import!$G$2:$G$237,$G116)</f>
        <v>1</v>
      </c>
      <c r="W116" s="2" t="str">
        <f t="shared" si="55"/>
        <v>F</v>
      </c>
      <c r="X116" s="2" t="str">
        <f t="shared" si="55"/>
        <v>IRITI</v>
      </c>
      <c r="Y116" s="2" t="str">
        <f t="shared" si="55"/>
        <v>Teura</v>
      </c>
      <c r="Z116" s="2">
        <f>SUMIFS(Import!Z$2:Z$237,Import!$F$2:$F$237,$F116,Import!$G$2:$G$237,$G116)</f>
        <v>63</v>
      </c>
      <c r="AA116" s="2">
        <f>SUMIFS(Import!AA$2:AA$237,Import!$F$2:$F$237,$F116,Import!$G$2:$G$237,$G116)</f>
        <v>5.84</v>
      </c>
      <c r="AB116" s="2">
        <f>SUMIFS(Import!AB$2:AB$237,Import!$F$2:$F$237,$F116,Import!$G$2:$G$237,$G116)</f>
        <v>14.29</v>
      </c>
      <c r="AC116" s="2">
        <f>SUMIFS(Import!AC$2:AC$237,Import!$F$2:$F$237,$F116,Import!$G$2:$G$237,$G116)</f>
        <v>2</v>
      </c>
      <c r="AD116" s="2" t="str">
        <f t="shared" si="56"/>
        <v>F</v>
      </c>
      <c r="AE116" s="2" t="str">
        <f t="shared" si="56"/>
        <v>GRANDIN</v>
      </c>
      <c r="AF116" s="2" t="str">
        <f t="shared" si="56"/>
        <v>Maire</v>
      </c>
      <c r="AG116" s="2">
        <f>SUMIFS(Import!AG$2:AG$237,Import!$F$2:$F$237,$F116,Import!$G$2:$G$237,$G116)</f>
        <v>5</v>
      </c>
      <c r="AH116" s="2">
        <f>SUMIFS(Import!AH$2:AH$237,Import!$F$2:$F$237,$F116,Import!$G$2:$G$237,$G116)</f>
        <v>0.46</v>
      </c>
      <c r="AI116" s="2">
        <f>SUMIFS(Import!AI$2:AI$237,Import!$F$2:$F$237,$F116,Import!$G$2:$G$237,$G116)</f>
        <v>1.1299999999999999</v>
      </c>
      <c r="AJ116" s="2">
        <f>SUMIFS(Import!AJ$2:AJ$237,Import!$F$2:$F$237,$F116,Import!$G$2:$G$237,$G116)</f>
        <v>3</v>
      </c>
      <c r="AK116" s="2" t="str">
        <f t="shared" si="57"/>
        <v>F</v>
      </c>
      <c r="AL116" s="2" t="str">
        <f t="shared" si="57"/>
        <v>SANQUER</v>
      </c>
      <c r="AM116" s="2" t="str">
        <f t="shared" si="57"/>
        <v>Nicole</v>
      </c>
      <c r="AN116" s="2">
        <f>SUMIFS(Import!AN$2:AN$237,Import!$F$2:$F$237,$F116,Import!$G$2:$G$237,$G116)</f>
        <v>71</v>
      </c>
      <c r="AO116" s="2">
        <f>SUMIFS(Import!AO$2:AO$237,Import!$F$2:$F$237,$F116,Import!$G$2:$G$237,$G116)</f>
        <v>6.59</v>
      </c>
      <c r="AP116" s="2">
        <f>SUMIFS(Import!AP$2:AP$237,Import!$F$2:$F$237,$F116,Import!$G$2:$G$237,$G116)</f>
        <v>16.100000000000001</v>
      </c>
      <c r="AQ116" s="2">
        <f>SUMIFS(Import!AQ$2:AQ$237,Import!$F$2:$F$237,$F116,Import!$G$2:$G$237,$G116)</f>
        <v>4</v>
      </c>
      <c r="AR116" s="2" t="str">
        <f t="shared" si="58"/>
        <v>F</v>
      </c>
      <c r="AS116" s="2" t="str">
        <f t="shared" si="58"/>
        <v>EBB ÉPSE CROSS</v>
      </c>
      <c r="AT116" s="2" t="str">
        <f t="shared" si="58"/>
        <v>Valentina, Hina Dite Tina</v>
      </c>
      <c r="AU116" s="2">
        <f>SUMIFS(Import!AU$2:AU$237,Import!$F$2:$F$237,$F116,Import!$G$2:$G$237,$G116)</f>
        <v>63</v>
      </c>
      <c r="AV116" s="2">
        <f>SUMIFS(Import!AV$2:AV$237,Import!$F$2:$F$237,$F116,Import!$G$2:$G$237,$G116)</f>
        <v>5.84</v>
      </c>
      <c r="AW116" s="2">
        <f>SUMIFS(Import!AW$2:AW$237,Import!$F$2:$F$237,$F116,Import!$G$2:$G$237,$G116)</f>
        <v>14.29</v>
      </c>
      <c r="AX116" s="2">
        <f>SUMIFS(Import!AX$2:AX$237,Import!$F$2:$F$237,$F116,Import!$G$2:$G$237,$G116)</f>
        <v>5</v>
      </c>
      <c r="AY116" s="2" t="str">
        <f t="shared" si="59"/>
        <v>F</v>
      </c>
      <c r="AZ116" s="2" t="str">
        <f t="shared" si="59"/>
        <v>DUBIEF</v>
      </c>
      <c r="BA116" s="2" t="str">
        <f t="shared" si="59"/>
        <v>Miri</v>
      </c>
      <c r="BB116" s="2">
        <f>SUMIFS(Import!BB$2:BB$237,Import!$F$2:$F$237,$F116,Import!$G$2:$G$237,$G116)</f>
        <v>4</v>
      </c>
      <c r="BC116" s="2">
        <f>SUMIFS(Import!BC$2:BC$237,Import!$F$2:$F$237,$F116,Import!$G$2:$G$237,$G116)</f>
        <v>0.37</v>
      </c>
      <c r="BD116" s="2">
        <f>SUMIFS(Import!BD$2:BD$237,Import!$F$2:$F$237,$F116,Import!$G$2:$G$237,$G116)</f>
        <v>0.91</v>
      </c>
      <c r="BE116" s="2">
        <f>SUMIFS(Import!BE$2:BE$237,Import!$F$2:$F$237,$F116,Import!$G$2:$G$237,$G116)</f>
        <v>6</v>
      </c>
      <c r="BF116" s="2" t="str">
        <f t="shared" si="60"/>
        <v>M</v>
      </c>
      <c r="BG116" s="2" t="str">
        <f t="shared" si="60"/>
        <v>TEFAAROA</v>
      </c>
      <c r="BH116" s="2" t="str">
        <f t="shared" si="60"/>
        <v>Tom</v>
      </c>
      <c r="BI116" s="2">
        <f>SUMIFS(Import!BI$2:BI$237,Import!$F$2:$F$237,$F116,Import!$G$2:$G$237,$G116)</f>
        <v>3</v>
      </c>
      <c r="BJ116" s="2">
        <f>SUMIFS(Import!BJ$2:BJ$237,Import!$F$2:$F$237,$F116,Import!$G$2:$G$237,$G116)</f>
        <v>0.28000000000000003</v>
      </c>
      <c r="BK116" s="2">
        <f>SUMIFS(Import!BK$2:BK$237,Import!$F$2:$F$237,$F116,Import!$G$2:$G$237,$G116)</f>
        <v>0.68</v>
      </c>
      <c r="BL116" s="2">
        <f>SUMIFS(Import!BL$2:BL$237,Import!$F$2:$F$237,$F116,Import!$G$2:$G$237,$G116)</f>
        <v>7</v>
      </c>
      <c r="BM116" s="2" t="str">
        <f t="shared" si="61"/>
        <v>M</v>
      </c>
      <c r="BN116" s="2" t="str">
        <f t="shared" si="61"/>
        <v>TAPUTU</v>
      </c>
      <c r="BO116" s="2" t="str">
        <f t="shared" si="61"/>
        <v>Faana</v>
      </c>
      <c r="BP116" s="2">
        <f>SUMIFS(Import!BP$2:BP$237,Import!$F$2:$F$237,$F116,Import!$G$2:$G$237,$G116)</f>
        <v>4</v>
      </c>
      <c r="BQ116" s="2">
        <f>SUMIFS(Import!BQ$2:BQ$237,Import!$F$2:$F$237,$F116,Import!$G$2:$G$237,$G116)</f>
        <v>0.37</v>
      </c>
      <c r="BR116" s="2">
        <f>SUMIFS(Import!BR$2:BR$237,Import!$F$2:$F$237,$F116,Import!$G$2:$G$237,$G116)</f>
        <v>0.91</v>
      </c>
      <c r="BS116" s="2">
        <f>SUMIFS(Import!BS$2:BS$237,Import!$F$2:$F$237,$F116,Import!$G$2:$G$237,$G116)</f>
        <v>8</v>
      </c>
      <c r="BT116" s="2" t="str">
        <f t="shared" si="62"/>
        <v>M</v>
      </c>
      <c r="BU116" s="2" t="str">
        <f t="shared" si="62"/>
        <v>SALMON</v>
      </c>
      <c r="BV116" s="2" t="str">
        <f t="shared" si="62"/>
        <v>Tati</v>
      </c>
      <c r="BW116" s="2">
        <f>SUMIFS(Import!BW$2:BW$237,Import!$F$2:$F$237,$F116,Import!$G$2:$G$237,$G116)</f>
        <v>7</v>
      </c>
      <c r="BX116" s="2">
        <f>SUMIFS(Import!BX$2:BX$237,Import!$F$2:$F$237,$F116,Import!$G$2:$G$237,$G116)</f>
        <v>0.65</v>
      </c>
      <c r="BY116" s="2">
        <f>SUMIFS(Import!BY$2:BY$237,Import!$F$2:$F$237,$F116,Import!$G$2:$G$237,$G116)</f>
        <v>1.59</v>
      </c>
      <c r="BZ116" s="2">
        <f>SUMIFS(Import!BZ$2:BZ$237,Import!$F$2:$F$237,$F116,Import!$G$2:$G$237,$G116)</f>
        <v>9</v>
      </c>
      <c r="CA116" s="2" t="str">
        <f t="shared" si="63"/>
        <v>F</v>
      </c>
      <c r="CB116" s="2" t="str">
        <f t="shared" si="63"/>
        <v>TERIITAHI</v>
      </c>
      <c r="CC116" s="2" t="str">
        <f t="shared" si="63"/>
        <v>Tepuaraurii</v>
      </c>
      <c r="CD116" s="2">
        <f>SUMIFS(Import!CD$2:CD$237,Import!$F$2:$F$237,$F116,Import!$G$2:$G$237,$G116)</f>
        <v>217</v>
      </c>
      <c r="CE116" s="2">
        <f>SUMIFS(Import!CE$2:CE$237,Import!$F$2:$F$237,$F116,Import!$G$2:$G$237,$G116)</f>
        <v>20.13</v>
      </c>
      <c r="CF116" s="2">
        <f>SUMIFS(Import!CF$2:CF$237,Import!$F$2:$F$237,$F116,Import!$G$2:$G$237,$G116)</f>
        <v>49.21</v>
      </c>
      <c r="CG116" s="2">
        <f>SUMIFS(Import!CG$2:CG$237,Import!$F$2:$F$237,$F116,Import!$G$2:$G$237,$G116)</f>
        <v>10</v>
      </c>
      <c r="CH116" s="2" t="str">
        <f t="shared" si="64"/>
        <v>M</v>
      </c>
      <c r="CI116" s="2" t="str">
        <f t="shared" si="64"/>
        <v>CONROY</v>
      </c>
      <c r="CJ116" s="2" t="str">
        <f t="shared" si="64"/>
        <v>Yves</v>
      </c>
      <c r="CK116" s="2">
        <f>SUMIFS(Import!CK$2:CK$237,Import!$F$2:$F$237,$F116,Import!$G$2:$G$237,$G116)</f>
        <v>2</v>
      </c>
      <c r="CL116" s="2">
        <f>SUMIFS(Import!CL$2:CL$237,Import!$F$2:$F$237,$F116,Import!$G$2:$G$237,$G116)</f>
        <v>0.19</v>
      </c>
      <c r="CM116" s="2">
        <f>SUMIFS(Import!CM$2:CM$237,Import!$F$2:$F$237,$F116,Import!$G$2:$G$237,$G116)</f>
        <v>0.45</v>
      </c>
      <c r="CN116" s="2">
        <f>SUMIFS(Import!CN$2:CN$237,Import!$F$2:$F$237,$F116,Import!$G$2:$G$237,$G116)</f>
        <v>11</v>
      </c>
      <c r="CO116" s="3" t="str">
        <f t="shared" si="65"/>
        <v>M</v>
      </c>
      <c r="CP116" s="3" t="str">
        <f t="shared" si="65"/>
        <v>PIQUE</v>
      </c>
      <c r="CQ116" s="3" t="str">
        <f t="shared" si="65"/>
        <v>Pascal</v>
      </c>
      <c r="CR116" s="2">
        <f>SUMIFS(Import!CR$2:CR$237,Import!$F$2:$F$237,$F116,Import!$G$2:$G$237,$G116)</f>
        <v>2</v>
      </c>
      <c r="CS116" s="2">
        <f>SUMIFS(Import!CS$2:CS$237,Import!$F$2:$F$237,$F116,Import!$G$2:$G$237,$G116)</f>
        <v>0.19</v>
      </c>
      <c r="CT116" s="2">
        <f>SUMIFS(Import!CT$2:CT$237,Import!$F$2:$F$237,$F116,Import!$G$2:$G$237,$G116)</f>
        <v>0.45</v>
      </c>
    </row>
    <row r="117" spans="1:98">
      <c r="A117" s="2" t="s">
        <v>38</v>
      </c>
      <c r="B117" s="2" t="s">
        <v>39</v>
      </c>
      <c r="C117" s="2">
        <v>2</v>
      </c>
      <c r="D117" s="2" t="s">
        <v>53</v>
      </c>
      <c r="E117" s="2">
        <v>33</v>
      </c>
      <c r="F117" s="2" t="s">
        <v>65</v>
      </c>
      <c r="G117" s="2">
        <v>8</v>
      </c>
      <c r="H117" s="2">
        <f>IF(SUMIFS(Import!H$2:H$237,Import!$F$2:$F$237,$F117,Import!$G$2:$G$237,$G117)=0,Data_T1!$H117,SUMIFS(Import!H$2:H$237,Import!$F$2:$F$237,$F117,Import!$G$2:$G$237,$G117))</f>
        <v>961</v>
      </c>
      <c r="I117" s="2">
        <f>SUMIFS(Import!I$2:I$237,Import!$F$2:$F$237,$F117,Import!$G$2:$G$237,$G117)</f>
        <v>529</v>
      </c>
      <c r="J117" s="2">
        <f>SUMIFS(Import!J$2:J$237,Import!$F$2:$F$237,$F117,Import!$G$2:$G$237,$G117)</f>
        <v>55.05</v>
      </c>
      <c r="K117" s="2">
        <f>SUMIFS(Import!K$2:K$237,Import!$F$2:$F$237,$F117,Import!$G$2:$G$237,$G117)</f>
        <v>432</v>
      </c>
      <c r="L117" s="2">
        <f>SUMIFS(Import!L$2:L$237,Import!$F$2:$F$237,$F117,Import!$G$2:$G$237,$G117)</f>
        <v>44.95</v>
      </c>
      <c r="M117" s="2">
        <f>SUMIFS(Import!M$2:M$237,Import!$F$2:$F$237,$F117,Import!$G$2:$G$237,$G117)</f>
        <v>4</v>
      </c>
      <c r="N117" s="2">
        <f>SUMIFS(Import!N$2:N$237,Import!$F$2:$F$237,$F117,Import!$G$2:$G$237,$G117)</f>
        <v>0.42</v>
      </c>
      <c r="O117" s="2">
        <f>SUMIFS(Import!O$2:O$237,Import!$F$2:$F$237,$F117,Import!$G$2:$G$237,$G117)</f>
        <v>0.93</v>
      </c>
      <c r="P117" s="2">
        <f>SUMIFS(Import!P$2:P$237,Import!$F$2:$F$237,$F117,Import!$G$2:$G$237,$G117)</f>
        <v>2</v>
      </c>
      <c r="Q117" s="2">
        <f>SUMIFS(Import!Q$2:Q$237,Import!$F$2:$F$237,$F117,Import!$G$2:$G$237,$G117)</f>
        <v>0.21</v>
      </c>
      <c r="R117" s="2">
        <f>SUMIFS(Import!R$2:R$237,Import!$F$2:$F$237,$F117,Import!$G$2:$G$237,$G117)</f>
        <v>0.46</v>
      </c>
      <c r="S117" s="2">
        <f>SUMIFS(Import!S$2:S$237,Import!$F$2:$F$237,$F117,Import!$G$2:$G$237,$G117)</f>
        <v>426</v>
      </c>
      <c r="T117" s="2">
        <f>SUMIFS(Import!T$2:T$237,Import!$F$2:$F$237,$F117,Import!$G$2:$G$237,$G117)</f>
        <v>44.33</v>
      </c>
      <c r="U117" s="2">
        <f>SUMIFS(Import!U$2:U$237,Import!$F$2:$F$237,$F117,Import!$G$2:$G$237,$G117)</f>
        <v>98.61</v>
      </c>
      <c r="V117" s="2">
        <f>SUMIFS(Import!V$2:V$237,Import!$F$2:$F$237,$F117,Import!$G$2:$G$237,$G117)</f>
        <v>1</v>
      </c>
      <c r="W117" s="2" t="str">
        <f t="shared" si="55"/>
        <v>F</v>
      </c>
      <c r="X117" s="2" t="str">
        <f t="shared" si="55"/>
        <v>IRITI</v>
      </c>
      <c r="Y117" s="2" t="str">
        <f t="shared" si="55"/>
        <v>Teura</v>
      </c>
      <c r="Z117" s="2">
        <f>SUMIFS(Import!Z$2:Z$237,Import!$F$2:$F$237,$F117,Import!$G$2:$G$237,$G117)</f>
        <v>42</v>
      </c>
      <c r="AA117" s="2">
        <f>SUMIFS(Import!AA$2:AA$237,Import!$F$2:$F$237,$F117,Import!$G$2:$G$237,$G117)</f>
        <v>4.37</v>
      </c>
      <c r="AB117" s="2">
        <f>SUMIFS(Import!AB$2:AB$237,Import!$F$2:$F$237,$F117,Import!$G$2:$G$237,$G117)</f>
        <v>9.86</v>
      </c>
      <c r="AC117" s="2">
        <f>SUMIFS(Import!AC$2:AC$237,Import!$F$2:$F$237,$F117,Import!$G$2:$G$237,$G117)</f>
        <v>2</v>
      </c>
      <c r="AD117" s="2" t="str">
        <f t="shared" si="56"/>
        <v>F</v>
      </c>
      <c r="AE117" s="2" t="str">
        <f t="shared" si="56"/>
        <v>GRANDIN</v>
      </c>
      <c r="AF117" s="2" t="str">
        <f t="shared" si="56"/>
        <v>Maire</v>
      </c>
      <c r="AG117" s="2">
        <f>SUMIFS(Import!AG$2:AG$237,Import!$F$2:$F$237,$F117,Import!$G$2:$G$237,$G117)</f>
        <v>5</v>
      </c>
      <c r="AH117" s="2">
        <f>SUMIFS(Import!AH$2:AH$237,Import!$F$2:$F$237,$F117,Import!$G$2:$G$237,$G117)</f>
        <v>0.52</v>
      </c>
      <c r="AI117" s="2">
        <f>SUMIFS(Import!AI$2:AI$237,Import!$F$2:$F$237,$F117,Import!$G$2:$G$237,$G117)</f>
        <v>1.17</v>
      </c>
      <c r="AJ117" s="2">
        <f>SUMIFS(Import!AJ$2:AJ$237,Import!$F$2:$F$237,$F117,Import!$G$2:$G$237,$G117)</f>
        <v>3</v>
      </c>
      <c r="AK117" s="2" t="str">
        <f t="shared" si="57"/>
        <v>F</v>
      </c>
      <c r="AL117" s="2" t="str">
        <f t="shared" si="57"/>
        <v>SANQUER</v>
      </c>
      <c r="AM117" s="2" t="str">
        <f t="shared" si="57"/>
        <v>Nicole</v>
      </c>
      <c r="AN117" s="2">
        <f>SUMIFS(Import!AN$2:AN$237,Import!$F$2:$F$237,$F117,Import!$G$2:$G$237,$G117)</f>
        <v>46</v>
      </c>
      <c r="AO117" s="2">
        <f>SUMIFS(Import!AO$2:AO$237,Import!$F$2:$F$237,$F117,Import!$G$2:$G$237,$G117)</f>
        <v>4.79</v>
      </c>
      <c r="AP117" s="2">
        <f>SUMIFS(Import!AP$2:AP$237,Import!$F$2:$F$237,$F117,Import!$G$2:$G$237,$G117)</f>
        <v>10.8</v>
      </c>
      <c r="AQ117" s="2">
        <f>SUMIFS(Import!AQ$2:AQ$237,Import!$F$2:$F$237,$F117,Import!$G$2:$G$237,$G117)</f>
        <v>4</v>
      </c>
      <c r="AR117" s="2" t="str">
        <f t="shared" si="58"/>
        <v>F</v>
      </c>
      <c r="AS117" s="2" t="str">
        <f t="shared" si="58"/>
        <v>EBB ÉPSE CROSS</v>
      </c>
      <c r="AT117" s="2" t="str">
        <f t="shared" si="58"/>
        <v>Valentina, Hina Dite Tina</v>
      </c>
      <c r="AU117" s="2">
        <f>SUMIFS(Import!AU$2:AU$237,Import!$F$2:$F$237,$F117,Import!$G$2:$G$237,$G117)</f>
        <v>97</v>
      </c>
      <c r="AV117" s="2">
        <f>SUMIFS(Import!AV$2:AV$237,Import!$F$2:$F$237,$F117,Import!$G$2:$G$237,$G117)</f>
        <v>10.09</v>
      </c>
      <c r="AW117" s="2">
        <f>SUMIFS(Import!AW$2:AW$237,Import!$F$2:$F$237,$F117,Import!$G$2:$G$237,$G117)</f>
        <v>22.77</v>
      </c>
      <c r="AX117" s="2">
        <f>SUMIFS(Import!AX$2:AX$237,Import!$F$2:$F$237,$F117,Import!$G$2:$G$237,$G117)</f>
        <v>5</v>
      </c>
      <c r="AY117" s="2" t="str">
        <f t="shared" si="59"/>
        <v>F</v>
      </c>
      <c r="AZ117" s="2" t="str">
        <f t="shared" si="59"/>
        <v>DUBIEF</v>
      </c>
      <c r="BA117" s="2" t="str">
        <f t="shared" si="59"/>
        <v>Miri</v>
      </c>
      <c r="BB117" s="2">
        <f>SUMIFS(Import!BB$2:BB$237,Import!$F$2:$F$237,$F117,Import!$G$2:$G$237,$G117)</f>
        <v>1</v>
      </c>
      <c r="BC117" s="2">
        <f>SUMIFS(Import!BC$2:BC$237,Import!$F$2:$F$237,$F117,Import!$G$2:$G$237,$G117)</f>
        <v>0.1</v>
      </c>
      <c r="BD117" s="2">
        <f>SUMIFS(Import!BD$2:BD$237,Import!$F$2:$F$237,$F117,Import!$G$2:$G$237,$G117)</f>
        <v>0.23</v>
      </c>
      <c r="BE117" s="2">
        <f>SUMIFS(Import!BE$2:BE$237,Import!$F$2:$F$237,$F117,Import!$G$2:$G$237,$G117)</f>
        <v>6</v>
      </c>
      <c r="BF117" s="2" t="str">
        <f t="shared" si="60"/>
        <v>M</v>
      </c>
      <c r="BG117" s="2" t="str">
        <f t="shared" si="60"/>
        <v>TEFAAROA</v>
      </c>
      <c r="BH117" s="2" t="str">
        <f t="shared" si="60"/>
        <v>Tom</v>
      </c>
      <c r="BI117" s="2">
        <f>SUMIFS(Import!BI$2:BI$237,Import!$F$2:$F$237,$F117,Import!$G$2:$G$237,$G117)</f>
        <v>8</v>
      </c>
      <c r="BJ117" s="2">
        <f>SUMIFS(Import!BJ$2:BJ$237,Import!$F$2:$F$237,$F117,Import!$G$2:$G$237,$G117)</f>
        <v>0.83</v>
      </c>
      <c r="BK117" s="2">
        <f>SUMIFS(Import!BK$2:BK$237,Import!$F$2:$F$237,$F117,Import!$G$2:$G$237,$G117)</f>
        <v>1.88</v>
      </c>
      <c r="BL117" s="2">
        <f>SUMIFS(Import!BL$2:BL$237,Import!$F$2:$F$237,$F117,Import!$G$2:$G$237,$G117)</f>
        <v>7</v>
      </c>
      <c r="BM117" s="2" t="str">
        <f t="shared" si="61"/>
        <v>M</v>
      </c>
      <c r="BN117" s="2" t="str">
        <f t="shared" si="61"/>
        <v>TAPUTU</v>
      </c>
      <c r="BO117" s="2" t="str">
        <f t="shared" si="61"/>
        <v>Faana</v>
      </c>
      <c r="BP117" s="2">
        <f>SUMIFS(Import!BP$2:BP$237,Import!$F$2:$F$237,$F117,Import!$G$2:$G$237,$G117)</f>
        <v>5</v>
      </c>
      <c r="BQ117" s="2">
        <f>SUMIFS(Import!BQ$2:BQ$237,Import!$F$2:$F$237,$F117,Import!$G$2:$G$237,$G117)</f>
        <v>0.52</v>
      </c>
      <c r="BR117" s="2">
        <f>SUMIFS(Import!BR$2:BR$237,Import!$F$2:$F$237,$F117,Import!$G$2:$G$237,$G117)</f>
        <v>1.17</v>
      </c>
      <c r="BS117" s="2">
        <f>SUMIFS(Import!BS$2:BS$237,Import!$F$2:$F$237,$F117,Import!$G$2:$G$237,$G117)</f>
        <v>8</v>
      </c>
      <c r="BT117" s="2" t="str">
        <f t="shared" si="62"/>
        <v>M</v>
      </c>
      <c r="BU117" s="2" t="str">
        <f t="shared" si="62"/>
        <v>SALMON</v>
      </c>
      <c r="BV117" s="2" t="str">
        <f t="shared" si="62"/>
        <v>Tati</v>
      </c>
      <c r="BW117" s="2">
        <f>SUMIFS(Import!BW$2:BW$237,Import!$F$2:$F$237,$F117,Import!$G$2:$G$237,$G117)</f>
        <v>5</v>
      </c>
      <c r="BX117" s="2">
        <f>SUMIFS(Import!BX$2:BX$237,Import!$F$2:$F$237,$F117,Import!$G$2:$G$237,$G117)</f>
        <v>0.52</v>
      </c>
      <c r="BY117" s="2">
        <f>SUMIFS(Import!BY$2:BY$237,Import!$F$2:$F$237,$F117,Import!$G$2:$G$237,$G117)</f>
        <v>1.17</v>
      </c>
      <c r="BZ117" s="2">
        <f>SUMIFS(Import!BZ$2:BZ$237,Import!$F$2:$F$237,$F117,Import!$G$2:$G$237,$G117)</f>
        <v>9</v>
      </c>
      <c r="CA117" s="2" t="str">
        <f t="shared" si="63"/>
        <v>F</v>
      </c>
      <c r="CB117" s="2" t="str">
        <f t="shared" si="63"/>
        <v>TERIITAHI</v>
      </c>
      <c r="CC117" s="2" t="str">
        <f t="shared" si="63"/>
        <v>Tepuaraurii</v>
      </c>
      <c r="CD117" s="2">
        <f>SUMIFS(Import!CD$2:CD$237,Import!$F$2:$F$237,$F117,Import!$G$2:$G$237,$G117)</f>
        <v>215</v>
      </c>
      <c r="CE117" s="2">
        <f>SUMIFS(Import!CE$2:CE$237,Import!$F$2:$F$237,$F117,Import!$G$2:$G$237,$G117)</f>
        <v>22.37</v>
      </c>
      <c r="CF117" s="2">
        <f>SUMIFS(Import!CF$2:CF$237,Import!$F$2:$F$237,$F117,Import!$G$2:$G$237,$G117)</f>
        <v>50.47</v>
      </c>
      <c r="CG117" s="2">
        <f>SUMIFS(Import!CG$2:CG$237,Import!$F$2:$F$237,$F117,Import!$G$2:$G$237,$G117)</f>
        <v>10</v>
      </c>
      <c r="CH117" s="2" t="str">
        <f t="shared" si="64"/>
        <v>M</v>
      </c>
      <c r="CI117" s="2" t="str">
        <f t="shared" si="64"/>
        <v>CONROY</v>
      </c>
      <c r="CJ117" s="2" t="str">
        <f t="shared" si="64"/>
        <v>Yves</v>
      </c>
      <c r="CK117" s="2">
        <f>SUMIFS(Import!CK$2:CK$237,Import!$F$2:$F$237,$F117,Import!$G$2:$G$237,$G117)</f>
        <v>2</v>
      </c>
      <c r="CL117" s="2">
        <f>SUMIFS(Import!CL$2:CL$237,Import!$F$2:$F$237,$F117,Import!$G$2:$G$237,$G117)</f>
        <v>0.21</v>
      </c>
      <c r="CM117" s="2">
        <f>SUMIFS(Import!CM$2:CM$237,Import!$F$2:$F$237,$F117,Import!$G$2:$G$237,$G117)</f>
        <v>0.47</v>
      </c>
      <c r="CN117" s="2">
        <f>SUMIFS(Import!CN$2:CN$237,Import!$F$2:$F$237,$F117,Import!$G$2:$G$237,$G117)</f>
        <v>11</v>
      </c>
      <c r="CO117" s="3" t="str">
        <f t="shared" si="65"/>
        <v>M</v>
      </c>
      <c r="CP117" s="3" t="str">
        <f t="shared" si="65"/>
        <v>PIQUE</v>
      </c>
      <c r="CQ117" s="3" t="str">
        <f t="shared" si="65"/>
        <v>Pascal</v>
      </c>
      <c r="CR117" s="2">
        <f>SUMIFS(Import!CR$2:CR$237,Import!$F$2:$F$237,$F117,Import!$G$2:$G$237,$G117)</f>
        <v>0</v>
      </c>
      <c r="CS117" s="2">
        <f>SUMIFS(Import!CS$2:CS$237,Import!$F$2:$F$237,$F117,Import!$G$2:$G$237,$G117)</f>
        <v>0</v>
      </c>
      <c r="CT117" s="2">
        <f>SUMIFS(Import!CT$2:CT$237,Import!$F$2:$F$237,$F117,Import!$G$2:$G$237,$G117)</f>
        <v>0</v>
      </c>
    </row>
    <row r="118" spans="1:98">
      <c r="A118" s="2" t="s">
        <v>38</v>
      </c>
      <c r="B118" s="2" t="s">
        <v>39</v>
      </c>
      <c r="C118" s="2">
        <v>2</v>
      </c>
      <c r="D118" s="2" t="s">
        <v>53</v>
      </c>
      <c r="E118" s="2">
        <v>34</v>
      </c>
      <c r="F118" s="2" t="s">
        <v>66</v>
      </c>
      <c r="G118" s="2">
        <v>1</v>
      </c>
      <c r="H118" s="2">
        <f>IF(SUMIFS(Import!H$2:H$237,Import!$F$2:$F$237,$F118,Import!$G$2:$G$237,$G118)=0,Data_T1!$H118,SUMIFS(Import!H$2:H$237,Import!$F$2:$F$237,$F118,Import!$G$2:$G$237,$G118))</f>
        <v>1123</v>
      </c>
      <c r="I118" s="2">
        <f>SUMIFS(Import!I$2:I$237,Import!$F$2:$F$237,$F118,Import!$G$2:$G$237,$G118)</f>
        <v>672</v>
      </c>
      <c r="J118" s="2">
        <f>SUMIFS(Import!J$2:J$237,Import!$F$2:$F$237,$F118,Import!$G$2:$G$237,$G118)</f>
        <v>59.84</v>
      </c>
      <c r="K118" s="2">
        <f>SUMIFS(Import!K$2:K$237,Import!$F$2:$F$237,$F118,Import!$G$2:$G$237,$G118)</f>
        <v>451</v>
      </c>
      <c r="L118" s="2">
        <f>SUMIFS(Import!L$2:L$237,Import!$F$2:$F$237,$F118,Import!$G$2:$G$237,$G118)</f>
        <v>40.159999999999997</v>
      </c>
      <c r="M118" s="2">
        <f>SUMIFS(Import!M$2:M$237,Import!$F$2:$F$237,$F118,Import!$G$2:$G$237,$G118)</f>
        <v>6</v>
      </c>
      <c r="N118" s="2">
        <f>SUMIFS(Import!N$2:N$237,Import!$F$2:$F$237,$F118,Import!$G$2:$G$237,$G118)</f>
        <v>0.53</v>
      </c>
      <c r="O118" s="2">
        <f>SUMIFS(Import!O$2:O$237,Import!$F$2:$F$237,$F118,Import!$G$2:$G$237,$G118)</f>
        <v>1.33</v>
      </c>
      <c r="P118" s="2">
        <f>SUMIFS(Import!P$2:P$237,Import!$F$2:$F$237,$F118,Import!$G$2:$G$237,$G118)</f>
        <v>6</v>
      </c>
      <c r="Q118" s="2">
        <f>SUMIFS(Import!Q$2:Q$237,Import!$F$2:$F$237,$F118,Import!$G$2:$G$237,$G118)</f>
        <v>0.53</v>
      </c>
      <c r="R118" s="2">
        <f>SUMIFS(Import!R$2:R$237,Import!$F$2:$F$237,$F118,Import!$G$2:$G$237,$G118)</f>
        <v>1.33</v>
      </c>
      <c r="S118" s="2">
        <f>SUMIFS(Import!S$2:S$237,Import!$F$2:$F$237,$F118,Import!$G$2:$G$237,$G118)</f>
        <v>439</v>
      </c>
      <c r="T118" s="2">
        <f>SUMIFS(Import!T$2:T$237,Import!$F$2:$F$237,$F118,Import!$G$2:$G$237,$G118)</f>
        <v>39.090000000000003</v>
      </c>
      <c r="U118" s="2">
        <f>SUMIFS(Import!U$2:U$237,Import!$F$2:$F$237,$F118,Import!$G$2:$G$237,$G118)</f>
        <v>97.34</v>
      </c>
      <c r="V118" s="2">
        <f>SUMIFS(Import!V$2:V$237,Import!$F$2:$F$237,$F118,Import!$G$2:$G$237,$G118)</f>
        <v>1</v>
      </c>
      <c r="W118" s="2" t="str">
        <f t="shared" si="55"/>
        <v>F</v>
      </c>
      <c r="X118" s="2" t="str">
        <f t="shared" si="55"/>
        <v>IRITI</v>
      </c>
      <c r="Y118" s="2" t="str">
        <f t="shared" si="55"/>
        <v>Teura</v>
      </c>
      <c r="Z118" s="2">
        <f>SUMIFS(Import!Z$2:Z$237,Import!$F$2:$F$237,$F118,Import!$G$2:$G$237,$G118)</f>
        <v>133</v>
      </c>
      <c r="AA118" s="2">
        <f>SUMIFS(Import!AA$2:AA$237,Import!$F$2:$F$237,$F118,Import!$G$2:$G$237,$G118)</f>
        <v>11.84</v>
      </c>
      <c r="AB118" s="2">
        <f>SUMIFS(Import!AB$2:AB$237,Import!$F$2:$F$237,$F118,Import!$G$2:$G$237,$G118)</f>
        <v>30.3</v>
      </c>
      <c r="AC118" s="2">
        <f>SUMIFS(Import!AC$2:AC$237,Import!$F$2:$F$237,$F118,Import!$G$2:$G$237,$G118)</f>
        <v>2</v>
      </c>
      <c r="AD118" s="2" t="str">
        <f t="shared" si="56"/>
        <v>F</v>
      </c>
      <c r="AE118" s="2" t="str">
        <f t="shared" si="56"/>
        <v>GRANDIN</v>
      </c>
      <c r="AF118" s="2" t="str">
        <f t="shared" si="56"/>
        <v>Maire</v>
      </c>
      <c r="AG118" s="2">
        <f>SUMIFS(Import!AG$2:AG$237,Import!$F$2:$F$237,$F118,Import!$G$2:$G$237,$G118)</f>
        <v>4</v>
      </c>
      <c r="AH118" s="2">
        <f>SUMIFS(Import!AH$2:AH$237,Import!$F$2:$F$237,$F118,Import!$G$2:$G$237,$G118)</f>
        <v>0.36</v>
      </c>
      <c r="AI118" s="2">
        <f>SUMIFS(Import!AI$2:AI$237,Import!$F$2:$F$237,$F118,Import!$G$2:$G$237,$G118)</f>
        <v>0.91</v>
      </c>
      <c r="AJ118" s="2">
        <f>SUMIFS(Import!AJ$2:AJ$237,Import!$F$2:$F$237,$F118,Import!$G$2:$G$237,$G118)</f>
        <v>3</v>
      </c>
      <c r="AK118" s="2" t="str">
        <f t="shared" si="57"/>
        <v>F</v>
      </c>
      <c r="AL118" s="2" t="str">
        <f t="shared" si="57"/>
        <v>SANQUER</v>
      </c>
      <c r="AM118" s="2" t="str">
        <f t="shared" si="57"/>
        <v>Nicole</v>
      </c>
      <c r="AN118" s="2">
        <f>SUMIFS(Import!AN$2:AN$237,Import!$F$2:$F$237,$F118,Import!$G$2:$G$237,$G118)</f>
        <v>154</v>
      </c>
      <c r="AO118" s="2">
        <f>SUMIFS(Import!AO$2:AO$237,Import!$F$2:$F$237,$F118,Import!$G$2:$G$237,$G118)</f>
        <v>13.71</v>
      </c>
      <c r="AP118" s="2">
        <f>SUMIFS(Import!AP$2:AP$237,Import!$F$2:$F$237,$F118,Import!$G$2:$G$237,$G118)</f>
        <v>35.08</v>
      </c>
      <c r="AQ118" s="2">
        <f>SUMIFS(Import!AQ$2:AQ$237,Import!$F$2:$F$237,$F118,Import!$G$2:$G$237,$G118)</f>
        <v>4</v>
      </c>
      <c r="AR118" s="2" t="str">
        <f t="shared" si="58"/>
        <v>F</v>
      </c>
      <c r="AS118" s="2" t="str">
        <f t="shared" si="58"/>
        <v>EBB ÉPSE CROSS</v>
      </c>
      <c r="AT118" s="2" t="str">
        <f t="shared" si="58"/>
        <v>Valentina, Hina Dite Tina</v>
      </c>
      <c r="AU118" s="2">
        <f>SUMIFS(Import!AU$2:AU$237,Import!$F$2:$F$237,$F118,Import!$G$2:$G$237,$G118)</f>
        <v>60</v>
      </c>
      <c r="AV118" s="2">
        <f>SUMIFS(Import!AV$2:AV$237,Import!$F$2:$F$237,$F118,Import!$G$2:$G$237,$G118)</f>
        <v>5.34</v>
      </c>
      <c r="AW118" s="2">
        <f>SUMIFS(Import!AW$2:AW$237,Import!$F$2:$F$237,$F118,Import!$G$2:$G$237,$G118)</f>
        <v>13.67</v>
      </c>
      <c r="AX118" s="2">
        <f>SUMIFS(Import!AX$2:AX$237,Import!$F$2:$F$237,$F118,Import!$G$2:$G$237,$G118)</f>
        <v>5</v>
      </c>
      <c r="AY118" s="2" t="str">
        <f t="shared" si="59"/>
        <v>F</v>
      </c>
      <c r="AZ118" s="2" t="str">
        <f t="shared" si="59"/>
        <v>DUBIEF</v>
      </c>
      <c r="BA118" s="2" t="str">
        <f t="shared" si="59"/>
        <v>Miri</v>
      </c>
      <c r="BB118" s="2">
        <f>SUMIFS(Import!BB$2:BB$237,Import!$F$2:$F$237,$F118,Import!$G$2:$G$237,$G118)</f>
        <v>1</v>
      </c>
      <c r="BC118" s="2">
        <f>SUMIFS(Import!BC$2:BC$237,Import!$F$2:$F$237,$F118,Import!$G$2:$G$237,$G118)</f>
        <v>0.09</v>
      </c>
      <c r="BD118" s="2">
        <f>SUMIFS(Import!BD$2:BD$237,Import!$F$2:$F$237,$F118,Import!$G$2:$G$237,$G118)</f>
        <v>0.23</v>
      </c>
      <c r="BE118" s="2">
        <f>SUMIFS(Import!BE$2:BE$237,Import!$F$2:$F$237,$F118,Import!$G$2:$G$237,$G118)</f>
        <v>6</v>
      </c>
      <c r="BF118" s="2" t="str">
        <f t="shared" si="60"/>
        <v>M</v>
      </c>
      <c r="BG118" s="2" t="str">
        <f t="shared" si="60"/>
        <v>TEFAAROA</v>
      </c>
      <c r="BH118" s="2" t="str">
        <f t="shared" si="60"/>
        <v>Tom</v>
      </c>
      <c r="BI118" s="2">
        <f>SUMIFS(Import!BI$2:BI$237,Import!$F$2:$F$237,$F118,Import!$G$2:$G$237,$G118)</f>
        <v>11</v>
      </c>
      <c r="BJ118" s="2">
        <f>SUMIFS(Import!BJ$2:BJ$237,Import!$F$2:$F$237,$F118,Import!$G$2:$G$237,$G118)</f>
        <v>0.98</v>
      </c>
      <c r="BK118" s="2">
        <f>SUMIFS(Import!BK$2:BK$237,Import!$F$2:$F$237,$F118,Import!$G$2:$G$237,$G118)</f>
        <v>2.5099999999999998</v>
      </c>
      <c r="BL118" s="2">
        <f>SUMIFS(Import!BL$2:BL$237,Import!$F$2:$F$237,$F118,Import!$G$2:$G$237,$G118)</f>
        <v>7</v>
      </c>
      <c r="BM118" s="2" t="str">
        <f t="shared" si="61"/>
        <v>M</v>
      </c>
      <c r="BN118" s="2" t="str">
        <f t="shared" si="61"/>
        <v>TAPUTU</v>
      </c>
      <c r="BO118" s="2" t="str">
        <f t="shared" si="61"/>
        <v>Faana</v>
      </c>
      <c r="BP118" s="2">
        <f>SUMIFS(Import!BP$2:BP$237,Import!$F$2:$F$237,$F118,Import!$G$2:$G$237,$G118)</f>
        <v>7</v>
      </c>
      <c r="BQ118" s="2">
        <f>SUMIFS(Import!BQ$2:BQ$237,Import!$F$2:$F$237,$F118,Import!$G$2:$G$237,$G118)</f>
        <v>0.62</v>
      </c>
      <c r="BR118" s="2">
        <f>SUMIFS(Import!BR$2:BR$237,Import!$F$2:$F$237,$F118,Import!$G$2:$G$237,$G118)</f>
        <v>1.59</v>
      </c>
      <c r="BS118" s="2">
        <f>SUMIFS(Import!BS$2:BS$237,Import!$F$2:$F$237,$F118,Import!$G$2:$G$237,$G118)</f>
        <v>8</v>
      </c>
      <c r="BT118" s="2" t="str">
        <f t="shared" si="62"/>
        <v>M</v>
      </c>
      <c r="BU118" s="2" t="str">
        <f t="shared" si="62"/>
        <v>SALMON</v>
      </c>
      <c r="BV118" s="2" t="str">
        <f t="shared" si="62"/>
        <v>Tati</v>
      </c>
      <c r="BW118" s="2">
        <f>SUMIFS(Import!BW$2:BW$237,Import!$F$2:$F$237,$F118,Import!$G$2:$G$237,$G118)</f>
        <v>2</v>
      </c>
      <c r="BX118" s="2">
        <f>SUMIFS(Import!BX$2:BX$237,Import!$F$2:$F$237,$F118,Import!$G$2:$G$237,$G118)</f>
        <v>0.18</v>
      </c>
      <c r="BY118" s="2">
        <f>SUMIFS(Import!BY$2:BY$237,Import!$F$2:$F$237,$F118,Import!$G$2:$G$237,$G118)</f>
        <v>0.46</v>
      </c>
      <c r="BZ118" s="2">
        <f>SUMIFS(Import!BZ$2:BZ$237,Import!$F$2:$F$237,$F118,Import!$G$2:$G$237,$G118)</f>
        <v>9</v>
      </c>
      <c r="CA118" s="2" t="str">
        <f t="shared" si="63"/>
        <v>F</v>
      </c>
      <c r="CB118" s="2" t="str">
        <f t="shared" si="63"/>
        <v>TERIITAHI</v>
      </c>
      <c r="CC118" s="2" t="str">
        <f t="shared" si="63"/>
        <v>Tepuaraurii</v>
      </c>
      <c r="CD118" s="2">
        <f>SUMIFS(Import!CD$2:CD$237,Import!$F$2:$F$237,$F118,Import!$G$2:$G$237,$G118)</f>
        <v>62</v>
      </c>
      <c r="CE118" s="2">
        <f>SUMIFS(Import!CE$2:CE$237,Import!$F$2:$F$237,$F118,Import!$G$2:$G$237,$G118)</f>
        <v>5.52</v>
      </c>
      <c r="CF118" s="2">
        <f>SUMIFS(Import!CF$2:CF$237,Import!$F$2:$F$237,$F118,Import!$G$2:$G$237,$G118)</f>
        <v>14.12</v>
      </c>
      <c r="CG118" s="2">
        <f>SUMIFS(Import!CG$2:CG$237,Import!$F$2:$F$237,$F118,Import!$G$2:$G$237,$G118)</f>
        <v>10</v>
      </c>
      <c r="CH118" s="2" t="str">
        <f t="shared" si="64"/>
        <v>M</v>
      </c>
      <c r="CI118" s="2" t="str">
        <f t="shared" si="64"/>
        <v>CONROY</v>
      </c>
      <c r="CJ118" s="2" t="str">
        <f t="shared" si="64"/>
        <v>Yves</v>
      </c>
      <c r="CK118" s="2">
        <f>SUMIFS(Import!CK$2:CK$237,Import!$F$2:$F$237,$F118,Import!$G$2:$G$237,$G118)</f>
        <v>4</v>
      </c>
      <c r="CL118" s="2">
        <f>SUMIFS(Import!CL$2:CL$237,Import!$F$2:$F$237,$F118,Import!$G$2:$G$237,$G118)</f>
        <v>0.36</v>
      </c>
      <c r="CM118" s="2">
        <f>SUMIFS(Import!CM$2:CM$237,Import!$F$2:$F$237,$F118,Import!$G$2:$G$237,$G118)</f>
        <v>0.91</v>
      </c>
      <c r="CN118" s="2">
        <f>SUMIFS(Import!CN$2:CN$237,Import!$F$2:$F$237,$F118,Import!$G$2:$G$237,$G118)</f>
        <v>11</v>
      </c>
      <c r="CO118" s="3" t="str">
        <f t="shared" si="65"/>
        <v>M</v>
      </c>
      <c r="CP118" s="3" t="str">
        <f t="shared" si="65"/>
        <v>PIQUE</v>
      </c>
      <c r="CQ118" s="3" t="str">
        <f t="shared" si="65"/>
        <v>Pascal</v>
      </c>
      <c r="CR118" s="2">
        <f>SUMIFS(Import!CR$2:CR$237,Import!$F$2:$F$237,$F118,Import!$G$2:$G$237,$G118)</f>
        <v>1</v>
      </c>
      <c r="CS118" s="2">
        <f>SUMIFS(Import!CS$2:CS$237,Import!$F$2:$F$237,$F118,Import!$G$2:$G$237,$G118)</f>
        <v>0.09</v>
      </c>
      <c r="CT118" s="2">
        <f>SUMIFS(Import!CT$2:CT$237,Import!$F$2:$F$237,$F118,Import!$G$2:$G$237,$G118)</f>
        <v>0.23</v>
      </c>
    </row>
    <row r="119" spans="1:98">
      <c r="A119" s="2" t="s">
        <v>38</v>
      </c>
      <c r="B119" s="2" t="s">
        <v>39</v>
      </c>
      <c r="C119" s="2">
        <v>2</v>
      </c>
      <c r="D119" s="2" t="s">
        <v>53</v>
      </c>
      <c r="E119" s="2">
        <v>34</v>
      </c>
      <c r="F119" s="2" t="s">
        <v>66</v>
      </c>
      <c r="G119" s="2">
        <v>2</v>
      </c>
      <c r="H119" s="2">
        <f>IF(SUMIFS(Import!H$2:H$237,Import!$F$2:$F$237,$F119,Import!$G$2:$G$237,$G119)=0,Data_T1!$H119,SUMIFS(Import!H$2:H$237,Import!$F$2:$F$237,$F119,Import!$G$2:$G$237,$G119))</f>
        <v>1093</v>
      </c>
      <c r="I119" s="2">
        <f>SUMIFS(Import!I$2:I$237,Import!$F$2:$F$237,$F119,Import!$G$2:$G$237,$G119)</f>
        <v>754</v>
      </c>
      <c r="J119" s="2">
        <f>SUMIFS(Import!J$2:J$237,Import!$F$2:$F$237,$F119,Import!$G$2:$G$237,$G119)</f>
        <v>68.98</v>
      </c>
      <c r="K119" s="2">
        <f>SUMIFS(Import!K$2:K$237,Import!$F$2:$F$237,$F119,Import!$G$2:$G$237,$G119)</f>
        <v>339</v>
      </c>
      <c r="L119" s="2">
        <f>SUMIFS(Import!L$2:L$237,Import!$F$2:$F$237,$F119,Import!$G$2:$G$237,$G119)</f>
        <v>31.02</v>
      </c>
      <c r="M119" s="2">
        <f>SUMIFS(Import!M$2:M$237,Import!$F$2:$F$237,$F119,Import!$G$2:$G$237,$G119)</f>
        <v>5</v>
      </c>
      <c r="N119" s="2">
        <f>SUMIFS(Import!N$2:N$237,Import!$F$2:$F$237,$F119,Import!$G$2:$G$237,$G119)</f>
        <v>0.46</v>
      </c>
      <c r="O119" s="2">
        <f>SUMIFS(Import!O$2:O$237,Import!$F$2:$F$237,$F119,Import!$G$2:$G$237,$G119)</f>
        <v>1.47</v>
      </c>
      <c r="P119" s="2">
        <f>SUMIFS(Import!P$2:P$237,Import!$F$2:$F$237,$F119,Import!$G$2:$G$237,$G119)</f>
        <v>5</v>
      </c>
      <c r="Q119" s="2">
        <f>SUMIFS(Import!Q$2:Q$237,Import!$F$2:$F$237,$F119,Import!$G$2:$G$237,$G119)</f>
        <v>0.46</v>
      </c>
      <c r="R119" s="2">
        <f>SUMIFS(Import!R$2:R$237,Import!$F$2:$F$237,$F119,Import!$G$2:$G$237,$G119)</f>
        <v>1.47</v>
      </c>
      <c r="S119" s="2">
        <f>SUMIFS(Import!S$2:S$237,Import!$F$2:$F$237,$F119,Import!$G$2:$G$237,$G119)</f>
        <v>329</v>
      </c>
      <c r="T119" s="2">
        <f>SUMIFS(Import!T$2:T$237,Import!$F$2:$F$237,$F119,Import!$G$2:$G$237,$G119)</f>
        <v>30.1</v>
      </c>
      <c r="U119" s="2">
        <f>SUMIFS(Import!U$2:U$237,Import!$F$2:$F$237,$F119,Import!$G$2:$G$237,$G119)</f>
        <v>97.05</v>
      </c>
      <c r="V119" s="2">
        <f>SUMIFS(Import!V$2:V$237,Import!$F$2:$F$237,$F119,Import!$G$2:$G$237,$G119)</f>
        <v>1</v>
      </c>
      <c r="W119" s="2" t="str">
        <f t="shared" si="55"/>
        <v>F</v>
      </c>
      <c r="X119" s="2" t="str">
        <f t="shared" si="55"/>
        <v>IRITI</v>
      </c>
      <c r="Y119" s="2" t="str">
        <f t="shared" si="55"/>
        <v>Teura</v>
      </c>
      <c r="Z119" s="2">
        <f>SUMIFS(Import!Z$2:Z$237,Import!$F$2:$F$237,$F119,Import!$G$2:$G$237,$G119)</f>
        <v>72</v>
      </c>
      <c r="AA119" s="2">
        <f>SUMIFS(Import!AA$2:AA$237,Import!$F$2:$F$237,$F119,Import!$G$2:$G$237,$G119)</f>
        <v>6.59</v>
      </c>
      <c r="AB119" s="2">
        <f>SUMIFS(Import!AB$2:AB$237,Import!$F$2:$F$237,$F119,Import!$G$2:$G$237,$G119)</f>
        <v>21.88</v>
      </c>
      <c r="AC119" s="2">
        <f>SUMIFS(Import!AC$2:AC$237,Import!$F$2:$F$237,$F119,Import!$G$2:$G$237,$G119)</f>
        <v>2</v>
      </c>
      <c r="AD119" s="2" t="str">
        <f t="shared" si="56"/>
        <v>F</v>
      </c>
      <c r="AE119" s="2" t="str">
        <f t="shared" si="56"/>
        <v>GRANDIN</v>
      </c>
      <c r="AF119" s="2" t="str">
        <f t="shared" si="56"/>
        <v>Maire</v>
      </c>
      <c r="AG119" s="2">
        <f>SUMIFS(Import!AG$2:AG$237,Import!$F$2:$F$237,$F119,Import!$G$2:$G$237,$G119)</f>
        <v>9</v>
      </c>
      <c r="AH119" s="2">
        <f>SUMIFS(Import!AH$2:AH$237,Import!$F$2:$F$237,$F119,Import!$G$2:$G$237,$G119)</f>
        <v>0.82</v>
      </c>
      <c r="AI119" s="2">
        <f>SUMIFS(Import!AI$2:AI$237,Import!$F$2:$F$237,$F119,Import!$G$2:$G$237,$G119)</f>
        <v>2.74</v>
      </c>
      <c r="AJ119" s="2">
        <f>SUMIFS(Import!AJ$2:AJ$237,Import!$F$2:$F$237,$F119,Import!$G$2:$G$237,$G119)</f>
        <v>3</v>
      </c>
      <c r="AK119" s="2" t="str">
        <f t="shared" si="57"/>
        <v>F</v>
      </c>
      <c r="AL119" s="2" t="str">
        <f t="shared" si="57"/>
        <v>SANQUER</v>
      </c>
      <c r="AM119" s="2" t="str">
        <f t="shared" si="57"/>
        <v>Nicole</v>
      </c>
      <c r="AN119" s="2">
        <f>SUMIFS(Import!AN$2:AN$237,Import!$F$2:$F$237,$F119,Import!$G$2:$G$237,$G119)</f>
        <v>90</v>
      </c>
      <c r="AO119" s="2">
        <f>SUMIFS(Import!AO$2:AO$237,Import!$F$2:$F$237,$F119,Import!$G$2:$G$237,$G119)</f>
        <v>8.23</v>
      </c>
      <c r="AP119" s="2">
        <f>SUMIFS(Import!AP$2:AP$237,Import!$F$2:$F$237,$F119,Import!$G$2:$G$237,$G119)</f>
        <v>27.36</v>
      </c>
      <c r="AQ119" s="2">
        <f>SUMIFS(Import!AQ$2:AQ$237,Import!$F$2:$F$237,$F119,Import!$G$2:$G$237,$G119)</f>
        <v>4</v>
      </c>
      <c r="AR119" s="2" t="str">
        <f t="shared" si="58"/>
        <v>F</v>
      </c>
      <c r="AS119" s="2" t="str">
        <f t="shared" si="58"/>
        <v>EBB ÉPSE CROSS</v>
      </c>
      <c r="AT119" s="2" t="str">
        <f t="shared" si="58"/>
        <v>Valentina, Hina Dite Tina</v>
      </c>
      <c r="AU119" s="2">
        <f>SUMIFS(Import!AU$2:AU$237,Import!$F$2:$F$237,$F119,Import!$G$2:$G$237,$G119)</f>
        <v>69</v>
      </c>
      <c r="AV119" s="2">
        <f>SUMIFS(Import!AV$2:AV$237,Import!$F$2:$F$237,$F119,Import!$G$2:$G$237,$G119)</f>
        <v>6.31</v>
      </c>
      <c r="AW119" s="2">
        <f>SUMIFS(Import!AW$2:AW$237,Import!$F$2:$F$237,$F119,Import!$G$2:$G$237,$G119)</f>
        <v>20.97</v>
      </c>
      <c r="AX119" s="2">
        <f>SUMIFS(Import!AX$2:AX$237,Import!$F$2:$F$237,$F119,Import!$G$2:$G$237,$G119)</f>
        <v>5</v>
      </c>
      <c r="AY119" s="2" t="str">
        <f t="shared" si="59"/>
        <v>F</v>
      </c>
      <c r="AZ119" s="2" t="str">
        <f t="shared" si="59"/>
        <v>DUBIEF</v>
      </c>
      <c r="BA119" s="2" t="str">
        <f t="shared" si="59"/>
        <v>Miri</v>
      </c>
      <c r="BB119" s="2">
        <f>SUMIFS(Import!BB$2:BB$237,Import!$F$2:$F$237,$F119,Import!$G$2:$G$237,$G119)</f>
        <v>2</v>
      </c>
      <c r="BC119" s="2">
        <f>SUMIFS(Import!BC$2:BC$237,Import!$F$2:$F$237,$F119,Import!$G$2:$G$237,$G119)</f>
        <v>0.18</v>
      </c>
      <c r="BD119" s="2">
        <f>SUMIFS(Import!BD$2:BD$237,Import!$F$2:$F$237,$F119,Import!$G$2:$G$237,$G119)</f>
        <v>0.61</v>
      </c>
      <c r="BE119" s="2">
        <f>SUMIFS(Import!BE$2:BE$237,Import!$F$2:$F$237,$F119,Import!$G$2:$G$237,$G119)</f>
        <v>6</v>
      </c>
      <c r="BF119" s="2" t="str">
        <f t="shared" si="60"/>
        <v>M</v>
      </c>
      <c r="BG119" s="2" t="str">
        <f t="shared" si="60"/>
        <v>TEFAAROA</v>
      </c>
      <c r="BH119" s="2" t="str">
        <f t="shared" si="60"/>
        <v>Tom</v>
      </c>
      <c r="BI119" s="2">
        <f>SUMIFS(Import!BI$2:BI$237,Import!$F$2:$F$237,$F119,Import!$G$2:$G$237,$G119)</f>
        <v>24</v>
      </c>
      <c r="BJ119" s="2">
        <f>SUMIFS(Import!BJ$2:BJ$237,Import!$F$2:$F$237,$F119,Import!$G$2:$G$237,$G119)</f>
        <v>2.2000000000000002</v>
      </c>
      <c r="BK119" s="2">
        <f>SUMIFS(Import!BK$2:BK$237,Import!$F$2:$F$237,$F119,Import!$G$2:$G$237,$G119)</f>
        <v>7.29</v>
      </c>
      <c r="BL119" s="2">
        <f>SUMIFS(Import!BL$2:BL$237,Import!$F$2:$F$237,$F119,Import!$G$2:$G$237,$G119)</f>
        <v>7</v>
      </c>
      <c r="BM119" s="2" t="str">
        <f t="shared" si="61"/>
        <v>M</v>
      </c>
      <c r="BN119" s="2" t="str">
        <f t="shared" si="61"/>
        <v>TAPUTU</v>
      </c>
      <c r="BO119" s="2" t="str">
        <f t="shared" si="61"/>
        <v>Faana</v>
      </c>
      <c r="BP119" s="2">
        <f>SUMIFS(Import!BP$2:BP$237,Import!$F$2:$F$237,$F119,Import!$G$2:$G$237,$G119)</f>
        <v>7</v>
      </c>
      <c r="BQ119" s="2">
        <f>SUMIFS(Import!BQ$2:BQ$237,Import!$F$2:$F$237,$F119,Import!$G$2:$G$237,$G119)</f>
        <v>0.64</v>
      </c>
      <c r="BR119" s="2">
        <f>SUMIFS(Import!BR$2:BR$237,Import!$F$2:$F$237,$F119,Import!$G$2:$G$237,$G119)</f>
        <v>2.13</v>
      </c>
      <c r="BS119" s="2">
        <f>SUMIFS(Import!BS$2:BS$237,Import!$F$2:$F$237,$F119,Import!$G$2:$G$237,$G119)</f>
        <v>8</v>
      </c>
      <c r="BT119" s="2" t="str">
        <f t="shared" si="62"/>
        <v>M</v>
      </c>
      <c r="BU119" s="2" t="str">
        <f t="shared" si="62"/>
        <v>SALMON</v>
      </c>
      <c r="BV119" s="2" t="str">
        <f t="shared" si="62"/>
        <v>Tati</v>
      </c>
      <c r="BW119" s="2">
        <f>SUMIFS(Import!BW$2:BW$237,Import!$F$2:$F$237,$F119,Import!$G$2:$G$237,$G119)</f>
        <v>6</v>
      </c>
      <c r="BX119" s="2">
        <f>SUMIFS(Import!BX$2:BX$237,Import!$F$2:$F$237,$F119,Import!$G$2:$G$237,$G119)</f>
        <v>0.55000000000000004</v>
      </c>
      <c r="BY119" s="2">
        <f>SUMIFS(Import!BY$2:BY$237,Import!$F$2:$F$237,$F119,Import!$G$2:$G$237,$G119)</f>
        <v>1.82</v>
      </c>
      <c r="BZ119" s="2">
        <f>SUMIFS(Import!BZ$2:BZ$237,Import!$F$2:$F$237,$F119,Import!$G$2:$G$237,$G119)</f>
        <v>9</v>
      </c>
      <c r="CA119" s="2" t="str">
        <f t="shared" si="63"/>
        <v>F</v>
      </c>
      <c r="CB119" s="2" t="str">
        <f t="shared" si="63"/>
        <v>TERIITAHI</v>
      </c>
      <c r="CC119" s="2" t="str">
        <f t="shared" si="63"/>
        <v>Tepuaraurii</v>
      </c>
      <c r="CD119" s="2">
        <f>SUMIFS(Import!CD$2:CD$237,Import!$F$2:$F$237,$F119,Import!$G$2:$G$237,$G119)</f>
        <v>45</v>
      </c>
      <c r="CE119" s="2">
        <f>SUMIFS(Import!CE$2:CE$237,Import!$F$2:$F$237,$F119,Import!$G$2:$G$237,$G119)</f>
        <v>4.12</v>
      </c>
      <c r="CF119" s="2">
        <f>SUMIFS(Import!CF$2:CF$237,Import!$F$2:$F$237,$F119,Import!$G$2:$G$237,$G119)</f>
        <v>13.68</v>
      </c>
      <c r="CG119" s="2">
        <f>SUMIFS(Import!CG$2:CG$237,Import!$F$2:$F$237,$F119,Import!$G$2:$G$237,$G119)</f>
        <v>10</v>
      </c>
      <c r="CH119" s="2" t="str">
        <f t="shared" si="64"/>
        <v>M</v>
      </c>
      <c r="CI119" s="2" t="str">
        <f t="shared" si="64"/>
        <v>CONROY</v>
      </c>
      <c r="CJ119" s="2" t="str">
        <f t="shared" si="64"/>
        <v>Yves</v>
      </c>
      <c r="CK119" s="2">
        <f>SUMIFS(Import!CK$2:CK$237,Import!$F$2:$F$237,$F119,Import!$G$2:$G$237,$G119)</f>
        <v>3</v>
      </c>
      <c r="CL119" s="2">
        <f>SUMIFS(Import!CL$2:CL$237,Import!$F$2:$F$237,$F119,Import!$G$2:$G$237,$G119)</f>
        <v>0.27</v>
      </c>
      <c r="CM119" s="2">
        <f>SUMIFS(Import!CM$2:CM$237,Import!$F$2:$F$237,$F119,Import!$G$2:$G$237,$G119)</f>
        <v>0.91</v>
      </c>
      <c r="CN119" s="2">
        <f>SUMIFS(Import!CN$2:CN$237,Import!$F$2:$F$237,$F119,Import!$G$2:$G$237,$G119)</f>
        <v>11</v>
      </c>
      <c r="CO119" s="3" t="str">
        <f t="shared" si="65"/>
        <v>M</v>
      </c>
      <c r="CP119" s="3" t="str">
        <f t="shared" si="65"/>
        <v>PIQUE</v>
      </c>
      <c r="CQ119" s="3" t="str">
        <f t="shared" si="65"/>
        <v>Pascal</v>
      </c>
      <c r="CR119" s="2">
        <f>SUMIFS(Import!CR$2:CR$237,Import!$F$2:$F$237,$F119,Import!$G$2:$G$237,$G119)</f>
        <v>2</v>
      </c>
      <c r="CS119" s="2">
        <f>SUMIFS(Import!CS$2:CS$237,Import!$F$2:$F$237,$F119,Import!$G$2:$G$237,$G119)</f>
        <v>0.18</v>
      </c>
      <c r="CT119" s="2">
        <f>SUMIFS(Import!CT$2:CT$237,Import!$F$2:$F$237,$F119,Import!$G$2:$G$237,$G119)</f>
        <v>0.61</v>
      </c>
    </row>
    <row r="120" spans="1:98">
      <c r="A120" s="2" t="s">
        <v>38</v>
      </c>
      <c r="B120" s="2" t="s">
        <v>39</v>
      </c>
      <c r="C120" s="2">
        <v>2</v>
      </c>
      <c r="D120" s="2" t="s">
        <v>53</v>
      </c>
      <c r="E120" s="2">
        <v>34</v>
      </c>
      <c r="F120" s="2" t="s">
        <v>66</v>
      </c>
      <c r="G120" s="2">
        <v>3</v>
      </c>
      <c r="H120" s="2">
        <f>IF(SUMIFS(Import!H$2:H$237,Import!$F$2:$F$237,$F120,Import!$G$2:$G$237,$G120)=0,Data_T1!$H120,SUMIFS(Import!H$2:H$237,Import!$F$2:$F$237,$F120,Import!$G$2:$G$237,$G120))</f>
        <v>1179</v>
      </c>
      <c r="I120" s="2">
        <f>SUMIFS(Import!I$2:I$237,Import!$F$2:$F$237,$F120,Import!$G$2:$G$237,$G120)</f>
        <v>743</v>
      </c>
      <c r="J120" s="2">
        <f>SUMIFS(Import!J$2:J$237,Import!$F$2:$F$237,$F120,Import!$G$2:$G$237,$G120)</f>
        <v>63.02</v>
      </c>
      <c r="K120" s="2">
        <f>SUMIFS(Import!K$2:K$237,Import!$F$2:$F$237,$F120,Import!$G$2:$G$237,$G120)</f>
        <v>436</v>
      </c>
      <c r="L120" s="2">
        <f>SUMIFS(Import!L$2:L$237,Import!$F$2:$F$237,$F120,Import!$G$2:$G$237,$G120)</f>
        <v>36.979999999999997</v>
      </c>
      <c r="M120" s="2">
        <f>SUMIFS(Import!M$2:M$237,Import!$F$2:$F$237,$F120,Import!$G$2:$G$237,$G120)</f>
        <v>10</v>
      </c>
      <c r="N120" s="2">
        <f>SUMIFS(Import!N$2:N$237,Import!$F$2:$F$237,$F120,Import!$G$2:$G$237,$G120)</f>
        <v>0.85</v>
      </c>
      <c r="O120" s="2">
        <f>SUMIFS(Import!O$2:O$237,Import!$F$2:$F$237,$F120,Import!$G$2:$G$237,$G120)</f>
        <v>2.29</v>
      </c>
      <c r="P120" s="2">
        <f>SUMIFS(Import!P$2:P$237,Import!$F$2:$F$237,$F120,Import!$G$2:$G$237,$G120)</f>
        <v>6</v>
      </c>
      <c r="Q120" s="2">
        <f>SUMIFS(Import!Q$2:Q$237,Import!$F$2:$F$237,$F120,Import!$G$2:$G$237,$G120)</f>
        <v>0.51</v>
      </c>
      <c r="R120" s="2">
        <f>SUMIFS(Import!R$2:R$237,Import!$F$2:$F$237,$F120,Import!$G$2:$G$237,$G120)</f>
        <v>1.38</v>
      </c>
      <c r="S120" s="2">
        <f>SUMIFS(Import!S$2:S$237,Import!$F$2:$F$237,$F120,Import!$G$2:$G$237,$G120)</f>
        <v>420</v>
      </c>
      <c r="T120" s="2">
        <f>SUMIFS(Import!T$2:T$237,Import!$F$2:$F$237,$F120,Import!$G$2:$G$237,$G120)</f>
        <v>35.619999999999997</v>
      </c>
      <c r="U120" s="2">
        <f>SUMIFS(Import!U$2:U$237,Import!$F$2:$F$237,$F120,Import!$G$2:$G$237,$G120)</f>
        <v>96.33</v>
      </c>
      <c r="V120" s="2">
        <f>SUMIFS(Import!V$2:V$237,Import!$F$2:$F$237,$F120,Import!$G$2:$G$237,$G120)</f>
        <v>1</v>
      </c>
      <c r="W120" s="2" t="str">
        <f t="shared" si="55"/>
        <v>F</v>
      </c>
      <c r="X120" s="2" t="str">
        <f t="shared" si="55"/>
        <v>IRITI</v>
      </c>
      <c r="Y120" s="2" t="str">
        <f t="shared" si="55"/>
        <v>Teura</v>
      </c>
      <c r="Z120" s="2">
        <f>SUMIFS(Import!Z$2:Z$237,Import!$F$2:$F$237,$F120,Import!$G$2:$G$237,$G120)</f>
        <v>68</v>
      </c>
      <c r="AA120" s="2">
        <f>SUMIFS(Import!AA$2:AA$237,Import!$F$2:$F$237,$F120,Import!$G$2:$G$237,$G120)</f>
        <v>5.77</v>
      </c>
      <c r="AB120" s="2">
        <f>SUMIFS(Import!AB$2:AB$237,Import!$F$2:$F$237,$F120,Import!$G$2:$G$237,$G120)</f>
        <v>16.190000000000001</v>
      </c>
      <c r="AC120" s="2">
        <f>SUMIFS(Import!AC$2:AC$237,Import!$F$2:$F$237,$F120,Import!$G$2:$G$237,$G120)</f>
        <v>2</v>
      </c>
      <c r="AD120" s="2" t="str">
        <f t="shared" si="56"/>
        <v>F</v>
      </c>
      <c r="AE120" s="2" t="str">
        <f t="shared" si="56"/>
        <v>GRANDIN</v>
      </c>
      <c r="AF120" s="2" t="str">
        <f t="shared" si="56"/>
        <v>Maire</v>
      </c>
      <c r="AG120" s="2">
        <f>SUMIFS(Import!AG$2:AG$237,Import!$F$2:$F$237,$F120,Import!$G$2:$G$237,$G120)</f>
        <v>17</v>
      </c>
      <c r="AH120" s="2">
        <f>SUMIFS(Import!AH$2:AH$237,Import!$F$2:$F$237,$F120,Import!$G$2:$G$237,$G120)</f>
        <v>1.44</v>
      </c>
      <c r="AI120" s="2">
        <f>SUMIFS(Import!AI$2:AI$237,Import!$F$2:$F$237,$F120,Import!$G$2:$G$237,$G120)</f>
        <v>4.05</v>
      </c>
      <c r="AJ120" s="2">
        <f>SUMIFS(Import!AJ$2:AJ$237,Import!$F$2:$F$237,$F120,Import!$G$2:$G$237,$G120)</f>
        <v>3</v>
      </c>
      <c r="AK120" s="2" t="str">
        <f t="shared" si="57"/>
        <v>F</v>
      </c>
      <c r="AL120" s="2" t="str">
        <f t="shared" si="57"/>
        <v>SANQUER</v>
      </c>
      <c r="AM120" s="2" t="str">
        <f t="shared" si="57"/>
        <v>Nicole</v>
      </c>
      <c r="AN120" s="2">
        <f>SUMIFS(Import!AN$2:AN$237,Import!$F$2:$F$237,$F120,Import!$G$2:$G$237,$G120)</f>
        <v>182</v>
      </c>
      <c r="AO120" s="2">
        <f>SUMIFS(Import!AO$2:AO$237,Import!$F$2:$F$237,$F120,Import!$G$2:$G$237,$G120)</f>
        <v>15.44</v>
      </c>
      <c r="AP120" s="2">
        <f>SUMIFS(Import!AP$2:AP$237,Import!$F$2:$F$237,$F120,Import!$G$2:$G$237,$G120)</f>
        <v>43.33</v>
      </c>
      <c r="AQ120" s="2">
        <f>SUMIFS(Import!AQ$2:AQ$237,Import!$F$2:$F$237,$F120,Import!$G$2:$G$237,$G120)</f>
        <v>4</v>
      </c>
      <c r="AR120" s="2" t="str">
        <f t="shared" si="58"/>
        <v>F</v>
      </c>
      <c r="AS120" s="2" t="str">
        <f t="shared" si="58"/>
        <v>EBB ÉPSE CROSS</v>
      </c>
      <c r="AT120" s="2" t="str">
        <f t="shared" si="58"/>
        <v>Valentina, Hina Dite Tina</v>
      </c>
      <c r="AU120" s="2">
        <f>SUMIFS(Import!AU$2:AU$237,Import!$F$2:$F$237,$F120,Import!$G$2:$G$237,$G120)</f>
        <v>52</v>
      </c>
      <c r="AV120" s="2">
        <f>SUMIFS(Import!AV$2:AV$237,Import!$F$2:$F$237,$F120,Import!$G$2:$G$237,$G120)</f>
        <v>4.41</v>
      </c>
      <c r="AW120" s="2">
        <f>SUMIFS(Import!AW$2:AW$237,Import!$F$2:$F$237,$F120,Import!$G$2:$G$237,$G120)</f>
        <v>12.38</v>
      </c>
      <c r="AX120" s="2">
        <f>SUMIFS(Import!AX$2:AX$237,Import!$F$2:$F$237,$F120,Import!$G$2:$G$237,$G120)</f>
        <v>5</v>
      </c>
      <c r="AY120" s="2" t="str">
        <f t="shared" si="59"/>
        <v>F</v>
      </c>
      <c r="AZ120" s="2" t="str">
        <f t="shared" si="59"/>
        <v>DUBIEF</v>
      </c>
      <c r="BA120" s="2" t="str">
        <f t="shared" si="59"/>
        <v>Miri</v>
      </c>
      <c r="BB120" s="2">
        <f>SUMIFS(Import!BB$2:BB$237,Import!$F$2:$F$237,$F120,Import!$G$2:$G$237,$G120)</f>
        <v>2</v>
      </c>
      <c r="BC120" s="2">
        <f>SUMIFS(Import!BC$2:BC$237,Import!$F$2:$F$237,$F120,Import!$G$2:$G$237,$G120)</f>
        <v>0.17</v>
      </c>
      <c r="BD120" s="2">
        <f>SUMIFS(Import!BD$2:BD$237,Import!$F$2:$F$237,$F120,Import!$G$2:$G$237,$G120)</f>
        <v>0.48</v>
      </c>
      <c r="BE120" s="2">
        <f>SUMIFS(Import!BE$2:BE$237,Import!$F$2:$F$237,$F120,Import!$G$2:$G$237,$G120)</f>
        <v>6</v>
      </c>
      <c r="BF120" s="2" t="str">
        <f t="shared" si="60"/>
        <v>M</v>
      </c>
      <c r="BG120" s="2" t="str">
        <f t="shared" si="60"/>
        <v>TEFAAROA</v>
      </c>
      <c r="BH120" s="2" t="str">
        <f t="shared" si="60"/>
        <v>Tom</v>
      </c>
      <c r="BI120" s="2">
        <f>SUMIFS(Import!BI$2:BI$237,Import!$F$2:$F$237,$F120,Import!$G$2:$G$237,$G120)</f>
        <v>21</v>
      </c>
      <c r="BJ120" s="2">
        <f>SUMIFS(Import!BJ$2:BJ$237,Import!$F$2:$F$237,$F120,Import!$G$2:$G$237,$G120)</f>
        <v>1.78</v>
      </c>
      <c r="BK120" s="2">
        <f>SUMIFS(Import!BK$2:BK$237,Import!$F$2:$F$237,$F120,Import!$G$2:$G$237,$G120)</f>
        <v>5</v>
      </c>
      <c r="BL120" s="2">
        <f>SUMIFS(Import!BL$2:BL$237,Import!$F$2:$F$237,$F120,Import!$G$2:$G$237,$G120)</f>
        <v>7</v>
      </c>
      <c r="BM120" s="2" t="str">
        <f t="shared" si="61"/>
        <v>M</v>
      </c>
      <c r="BN120" s="2" t="str">
        <f t="shared" si="61"/>
        <v>TAPUTU</v>
      </c>
      <c r="BO120" s="2" t="str">
        <f t="shared" si="61"/>
        <v>Faana</v>
      </c>
      <c r="BP120" s="2">
        <f>SUMIFS(Import!BP$2:BP$237,Import!$F$2:$F$237,$F120,Import!$G$2:$G$237,$G120)</f>
        <v>16</v>
      </c>
      <c r="BQ120" s="2">
        <f>SUMIFS(Import!BQ$2:BQ$237,Import!$F$2:$F$237,$F120,Import!$G$2:$G$237,$G120)</f>
        <v>1.36</v>
      </c>
      <c r="BR120" s="2">
        <f>SUMIFS(Import!BR$2:BR$237,Import!$F$2:$F$237,$F120,Import!$G$2:$G$237,$G120)</f>
        <v>3.81</v>
      </c>
      <c r="BS120" s="2">
        <f>SUMIFS(Import!BS$2:BS$237,Import!$F$2:$F$237,$F120,Import!$G$2:$G$237,$G120)</f>
        <v>8</v>
      </c>
      <c r="BT120" s="2" t="str">
        <f t="shared" si="62"/>
        <v>M</v>
      </c>
      <c r="BU120" s="2" t="str">
        <f t="shared" si="62"/>
        <v>SALMON</v>
      </c>
      <c r="BV120" s="2" t="str">
        <f t="shared" si="62"/>
        <v>Tati</v>
      </c>
      <c r="BW120" s="2">
        <f>SUMIFS(Import!BW$2:BW$237,Import!$F$2:$F$237,$F120,Import!$G$2:$G$237,$G120)</f>
        <v>3</v>
      </c>
      <c r="BX120" s="2">
        <f>SUMIFS(Import!BX$2:BX$237,Import!$F$2:$F$237,$F120,Import!$G$2:$G$237,$G120)</f>
        <v>0.25</v>
      </c>
      <c r="BY120" s="2">
        <f>SUMIFS(Import!BY$2:BY$237,Import!$F$2:$F$237,$F120,Import!$G$2:$G$237,$G120)</f>
        <v>0.71</v>
      </c>
      <c r="BZ120" s="2">
        <f>SUMIFS(Import!BZ$2:BZ$237,Import!$F$2:$F$237,$F120,Import!$G$2:$G$237,$G120)</f>
        <v>9</v>
      </c>
      <c r="CA120" s="2" t="str">
        <f t="shared" si="63"/>
        <v>F</v>
      </c>
      <c r="CB120" s="2" t="str">
        <f t="shared" si="63"/>
        <v>TERIITAHI</v>
      </c>
      <c r="CC120" s="2" t="str">
        <f t="shared" si="63"/>
        <v>Tepuaraurii</v>
      </c>
      <c r="CD120" s="2">
        <f>SUMIFS(Import!CD$2:CD$237,Import!$F$2:$F$237,$F120,Import!$G$2:$G$237,$G120)</f>
        <v>32</v>
      </c>
      <c r="CE120" s="2">
        <f>SUMIFS(Import!CE$2:CE$237,Import!$F$2:$F$237,$F120,Import!$G$2:$G$237,$G120)</f>
        <v>2.71</v>
      </c>
      <c r="CF120" s="2">
        <f>SUMIFS(Import!CF$2:CF$237,Import!$F$2:$F$237,$F120,Import!$G$2:$G$237,$G120)</f>
        <v>7.62</v>
      </c>
      <c r="CG120" s="2">
        <f>SUMIFS(Import!CG$2:CG$237,Import!$F$2:$F$237,$F120,Import!$G$2:$G$237,$G120)</f>
        <v>10</v>
      </c>
      <c r="CH120" s="2" t="str">
        <f t="shared" si="64"/>
        <v>M</v>
      </c>
      <c r="CI120" s="2" t="str">
        <f t="shared" si="64"/>
        <v>CONROY</v>
      </c>
      <c r="CJ120" s="2" t="str">
        <f t="shared" si="64"/>
        <v>Yves</v>
      </c>
      <c r="CK120" s="2">
        <f>SUMIFS(Import!CK$2:CK$237,Import!$F$2:$F$237,$F120,Import!$G$2:$G$237,$G120)</f>
        <v>25</v>
      </c>
      <c r="CL120" s="2">
        <f>SUMIFS(Import!CL$2:CL$237,Import!$F$2:$F$237,$F120,Import!$G$2:$G$237,$G120)</f>
        <v>2.12</v>
      </c>
      <c r="CM120" s="2">
        <f>SUMIFS(Import!CM$2:CM$237,Import!$F$2:$F$237,$F120,Import!$G$2:$G$237,$G120)</f>
        <v>5.95</v>
      </c>
      <c r="CN120" s="2">
        <f>SUMIFS(Import!CN$2:CN$237,Import!$F$2:$F$237,$F120,Import!$G$2:$G$237,$G120)</f>
        <v>11</v>
      </c>
      <c r="CO120" s="3" t="str">
        <f t="shared" si="65"/>
        <v>M</v>
      </c>
      <c r="CP120" s="3" t="str">
        <f t="shared" si="65"/>
        <v>PIQUE</v>
      </c>
      <c r="CQ120" s="3" t="str">
        <f t="shared" si="65"/>
        <v>Pascal</v>
      </c>
      <c r="CR120" s="2">
        <f>SUMIFS(Import!CR$2:CR$237,Import!$F$2:$F$237,$F120,Import!$G$2:$G$237,$G120)</f>
        <v>2</v>
      </c>
      <c r="CS120" s="2">
        <f>SUMIFS(Import!CS$2:CS$237,Import!$F$2:$F$237,$F120,Import!$G$2:$G$237,$G120)</f>
        <v>0.17</v>
      </c>
      <c r="CT120" s="2">
        <f>SUMIFS(Import!CT$2:CT$237,Import!$F$2:$F$237,$F120,Import!$G$2:$G$237,$G120)</f>
        <v>0.48</v>
      </c>
    </row>
    <row r="121" spans="1:98">
      <c r="A121" s="2" t="s">
        <v>38</v>
      </c>
      <c r="B121" s="2" t="s">
        <v>39</v>
      </c>
      <c r="C121" s="2">
        <v>2</v>
      </c>
      <c r="D121" s="2" t="s">
        <v>53</v>
      </c>
      <c r="E121" s="2">
        <v>34</v>
      </c>
      <c r="F121" s="2" t="s">
        <v>66</v>
      </c>
      <c r="G121" s="2">
        <v>4</v>
      </c>
      <c r="H121" s="2">
        <f>IF(SUMIFS(Import!H$2:H$237,Import!$F$2:$F$237,$F121,Import!$G$2:$G$237,$G121)=0,Data_T1!$H121,SUMIFS(Import!H$2:H$237,Import!$F$2:$F$237,$F121,Import!$G$2:$G$237,$G121))</f>
        <v>1538</v>
      </c>
      <c r="I121" s="2">
        <f>SUMIFS(Import!I$2:I$237,Import!$F$2:$F$237,$F121,Import!$G$2:$G$237,$G121)</f>
        <v>1037</v>
      </c>
      <c r="J121" s="2">
        <f>SUMIFS(Import!J$2:J$237,Import!$F$2:$F$237,$F121,Import!$G$2:$G$237,$G121)</f>
        <v>67.430000000000007</v>
      </c>
      <c r="K121" s="2">
        <f>SUMIFS(Import!K$2:K$237,Import!$F$2:$F$237,$F121,Import!$G$2:$G$237,$G121)</f>
        <v>501</v>
      </c>
      <c r="L121" s="2">
        <f>SUMIFS(Import!L$2:L$237,Import!$F$2:$F$237,$F121,Import!$G$2:$G$237,$G121)</f>
        <v>32.57</v>
      </c>
      <c r="M121" s="2">
        <f>SUMIFS(Import!M$2:M$237,Import!$F$2:$F$237,$F121,Import!$G$2:$G$237,$G121)</f>
        <v>5</v>
      </c>
      <c r="N121" s="2">
        <f>SUMIFS(Import!N$2:N$237,Import!$F$2:$F$237,$F121,Import!$G$2:$G$237,$G121)</f>
        <v>0.33</v>
      </c>
      <c r="O121" s="2">
        <f>SUMIFS(Import!O$2:O$237,Import!$F$2:$F$237,$F121,Import!$G$2:$G$237,$G121)</f>
        <v>1</v>
      </c>
      <c r="P121" s="2">
        <f>SUMIFS(Import!P$2:P$237,Import!$F$2:$F$237,$F121,Import!$G$2:$G$237,$G121)</f>
        <v>4</v>
      </c>
      <c r="Q121" s="2">
        <f>SUMIFS(Import!Q$2:Q$237,Import!$F$2:$F$237,$F121,Import!$G$2:$G$237,$G121)</f>
        <v>0.26</v>
      </c>
      <c r="R121" s="2">
        <f>SUMIFS(Import!R$2:R$237,Import!$F$2:$F$237,$F121,Import!$G$2:$G$237,$G121)</f>
        <v>0.8</v>
      </c>
      <c r="S121" s="2">
        <f>SUMIFS(Import!S$2:S$237,Import!$F$2:$F$237,$F121,Import!$G$2:$G$237,$G121)</f>
        <v>492</v>
      </c>
      <c r="T121" s="2">
        <f>SUMIFS(Import!T$2:T$237,Import!$F$2:$F$237,$F121,Import!$G$2:$G$237,$G121)</f>
        <v>31.99</v>
      </c>
      <c r="U121" s="2">
        <f>SUMIFS(Import!U$2:U$237,Import!$F$2:$F$237,$F121,Import!$G$2:$G$237,$G121)</f>
        <v>98.2</v>
      </c>
      <c r="V121" s="2">
        <f>SUMIFS(Import!V$2:V$237,Import!$F$2:$F$237,$F121,Import!$G$2:$G$237,$G121)</f>
        <v>1</v>
      </c>
      <c r="W121" s="2" t="str">
        <f t="shared" si="55"/>
        <v>F</v>
      </c>
      <c r="X121" s="2" t="str">
        <f t="shared" si="55"/>
        <v>IRITI</v>
      </c>
      <c r="Y121" s="2" t="str">
        <f t="shared" si="55"/>
        <v>Teura</v>
      </c>
      <c r="Z121" s="2">
        <f>SUMIFS(Import!Z$2:Z$237,Import!$F$2:$F$237,$F121,Import!$G$2:$G$237,$G121)</f>
        <v>109</v>
      </c>
      <c r="AA121" s="2">
        <f>SUMIFS(Import!AA$2:AA$237,Import!$F$2:$F$237,$F121,Import!$G$2:$G$237,$G121)</f>
        <v>7.09</v>
      </c>
      <c r="AB121" s="2">
        <f>SUMIFS(Import!AB$2:AB$237,Import!$F$2:$F$237,$F121,Import!$G$2:$G$237,$G121)</f>
        <v>22.15</v>
      </c>
      <c r="AC121" s="2">
        <f>SUMIFS(Import!AC$2:AC$237,Import!$F$2:$F$237,$F121,Import!$G$2:$G$237,$G121)</f>
        <v>2</v>
      </c>
      <c r="AD121" s="2" t="str">
        <f t="shared" si="56"/>
        <v>F</v>
      </c>
      <c r="AE121" s="2" t="str">
        <f t="shared" si="56"/>
        <v>GRANDIN</v>
      </c>
      <c r="AF121" s="2" t="str">
        <f t="shared" si="56"/>
        <v>Maire</v>
      </c>
      <c r="AG121" s="2">
        <f>SUMIFS(Import!AG$2:AG$237,Import!$F$2:$F$237,$F121,Import!$G$2:$G$237,$G121)</f>
        <v>3</v>
      </c>
      <c r="AH121" s="2">
        <f>SUMIFS(Import!AH$2:AH$237,Import!$F$2:$F$237,$F121,Import!$G$2:$G$237,$G121)</f>
        <v>0.2</v>
      </c>
      <c r="AI121" s="2">
        <f>SUMIFS(Import!AI$2:AI$237,Import!$F$2:$F$237,$F121,Import!$G$2:$G$237,$G121)</f>
        <v>0.61</v>
      </c>
      <c r="AJ121" s="2">
        <f>SUMIFS(Import!AJ$2:AJ$237,Import!$F$2:$F$237,$F121,Import!$G$2:$G$237,$G121)</f>
        <v>3</v>
      </c>
      <c r="AK121" s="2" t="str">
        <f t="shared" si="57"/>
        <v>F</v>
      </c>
      <c r="AL121" s="2" t="str">
        <f t="shared" si="57"/>
        <v>SANQUER</v>
      </c>
      <c r="AM121" s="2" t="str">
        <f t="shared" si="57"/>
        <v>Nicole</v>
      </c>
      <c r="AN121" s="2">
        <f>SUMIFS(Import!AN$2:AN$237,Import!$F$2:$F$237,$F121,Import!$G$2:$G$237,$G121)</f>
        <v>142</v>
      </c>
      <c r="AO121" s="2">
        <f>SUMIFS(Import!AO$2:AO$237,Import!$F$2:$F$237,$F121,Import!$G$2:$G$237,$G121)</f>
        <v>9.23</v>
      </c>
      <c r="AP121" s="2">
        <f>SUMIFS(Import!AP$2:AP$237,Import!$F$2:$F$237,$F121,Import!$G$2:$G$237,$G121)</f>
        <v>28.86</v>
      </c>
      <c r="AQ121" s="2">
        <f>SUMIFS(Import!AQ$2:AQ$237,Import!$F$2:$F$237,$F121,Import!$G$2:$G$237,$G121)</f>
        <v>4</v>
      </c>
      <c r="AR121" s="2" t="str">
        <f t="shared" si="58"/>
        <v>F</v>
      </c>
      <c r="AS121" s="2" t="str">
        <f t="shared" si="58"/>
        <v>EBB ÉPSE CROSS</v>
      </c>
      <c r="AT121" s="2" t="str">
        <f t="shared" si="58"/>
        <v>Valentina, Hina Dite Tina</v>
      </c>
      <c r="AU121" s="2">
        <f>SUMIFS(Import!AU$2:AU$237,Import!$F$2:$F$237,$F121,Import!$G$2:$G$237,$G121)</f>
        <v>109</v>
      </c>
      <c r="AV121" s="2">
        <f>SUMIFS(Import!AV$2:AV$237,Import!$F$2:$F$237,$F121,Import!$G$2:$G$237,$G121)</f>
        <v>7.09</v>
      </c>
      <c r="AW121" s="2">
        <f>SUMIFS(Import!AW$2:AW$237,Import!$F$2:$F$237,$F121,Import!$G$2:$G$237,$G121)</f>
        <v>22.15</v>
      </c>
      <c r="AX121" s="2">
        <f>SUMIFS(Import!AX$2:AX$237,Import!$F$2:$F$237,$F121,Import!$G$2:$G$237,$G121)</f>
        <v>5</v>
      </c>
      <c r="AY121" s="2" t="str">
        <f t="shared" si="59"/>
        <v>F</v>
      </c>
      <c r="AZ121" s="2" t="str">
        <f t="shared" si="59"/>
        <v>DUBIEF</v>
      </c>
      <c r="BA121" s="2" t="str">
        <f t="shared" si="59"/>
        <v>Miri</v>
      </c>
      <c r="BB121" s="2">
        <f>SUMIFS(Import!BB$2:BB$237,Import!$F$2:$F$237,$F121,Import!$G$2:$G$237,$G121)</f>
        <v>3</v>
      </c>
      <c r="BC121" s="2">
        <f>SUMIFS(Import!BC$2:BC$237,Import!$F$2:$F$237,$F121,Import!$G$2:$G$237,$G121)</f>
        <v>0.2</v>
      </c>
      <c r="BD121" s="2">
        <f>SUMIFS(Import!BD$2:BD$237,Import!$F$2:$F$237,$F121,Import!$G$2:$G$237,$G121)</f>
        <v>0.61</v>
      </c>
      <c r="BE121" s="2">
        <f>SUMIFS(Import!BE$2:BE$237,Import!$F$2:$F$237,$F121,Import!$G$2:$G$237,$G121)</f>
        <v>6</v>
      </c>
      <c r="BF121" s="2" t="str">
        <f t="shared" si="60"/>
        <v>M</v>
      </c>
      <c r="BG121" s="2" t="str">
        <f t="shared" si="60"/>
        <v>TEFAAROA</v>
      </c>
      <c r="BH121" s="2" t="str">
        <f t="shared" si="60"/>
        <v>Tom</v>
      </c>
      <c r="BI121" s="2">
        <f>SUMIFS(Import!BI$2:BI$237,Import!$F$2:$F$237,$F121,Import!$G$2:$G$237,$G121)</f>
        <v>31</v>
      </c>
      <c r="BJ121" s="2">
        <f>SUMIFS(Import!BJ$2:BJ$237,Import!$F$2:$F$237,$F121,Import!$G$2:$G$237,$G121)</f>
        <v>2.02</v>
      </c>
      <c r="BK121" s="2">
        <f>SUMIFS(Import!BK$2:BK$237,Import!$F$2:$F$237,$F121,Import!$G$2:$G$237,$G121)</f>
        <v>6.3</v>
      </c>
      <c r="BL121" s="2">
        <f>SUMIFS(Import!BL$2:BL$237,Import!$F$2:$F$237,$F121,Import!$G$2:$G$237,$G121)</f>
        <v>7</v>
      </c>
      <c r="BM121" s="2" t="str">
        <f t="shared" si="61"/>
        <v>M</v>
      </c>
      <c r="BN121" s="2" t="str">
        <f t="shared" si="61"/>
        <v>TAPUTU</v>
      </c>
      <c r="BO121" s="2" t="str">
        <f t="shared" si="61"/>
        <v>Faana</v>
      </c>
      <c r="BP121" s="2">
        <f>SUMIFS(Import!BP$2:BP$237,Import!$F$2:$F$237,$F121,Import!$G$2:$G$237,$G121)</f>
        <v>13</v>
      </c>
      <c r="BQ121" s="2">
        <f>SUMIFS(Import!BQ$2:BQ$237,Import!$F$2:$F$237,$F121,Import!$G$2:$G$237,$G121)</f>
        <v>0.85</v>
      </c>
      <c r="BR121" s="2">
        <f>SUMIFS(Import!BR$2:BR$237,Import!$F$2:$F$237,$F121,Import!$G$2:$G$237,$G121)</f>
        <v>2.64</v>
      </c>
      <c r="BS121" s="2">
        <f>SUMIFS(Import!BS$2:BS$237,Import!$F$2:$F$237,$F121,Import!$G$2:$G$237,$G121)</f>
        <v>8</v>
      </c>
      <c r="BT121" s="2" t="str">
        <f t="shared" si="62"/>
        <v>M</v>
      </c>
      <c r="BU121" s="2" t="str">
        <f t="shared" si="62"/>
        <v>SALMON</v>
      </c>
      <c r="BV121" s="2" t="str">
        <f t="shared" si="62"/>
        <v>Tati</v>
      </c>
      <c r="BW121" s="2">
        <f>SUMIFS(Import!BW$2:BW$237,Import!$F$2:$F$237,$F121,Import!$G$2:$G$237,$G121)</f>
        <v>5</v>
      </c>
      <c r="BX121" s="2">
        <f>SUMIFS(Import!BX$2:BX$237,Import!$F$2:$F$237,$F121,Import!$G$2:$G$237,$G121)</f>
        <v>0.33</v>
      </c>
      <c r="BY121" s="2">
        <f>SUMIFS(Import!BY$2:BY$237,Import!$F$2:$F$237,$F121,Import!$G$2:$G$237,$G121)</f>
        <v>1.02</v>
      </c>
      <c r="BZ121" s="2">
        <f>SUMIFS(Import!BZ$2:BZ$237,Import!$F$2:$F$237,$F121,Import!$G$2:$G$237,$G121)</f>
        <v>9</v>
      </c>
      <c r="CA121" s="2" t="str">
        <f t="shared" si="63"/>
        <v>F</v>
      </c>
      <c r="CB121" s="2" t="str">
        <f t="shared" si="63"/>
        <v>TERIITAHI</v>
      </c>
      <c r="CC121" s="2" t="str">
        <f t="shared" si="63"/>
        <v>Tepuaraurii</v>
      </c>
      <c r="CD121" s="2">
        <f>SUMIFS(Import!CD$2:CD$237,Import!$F$2:$F$237,$F121,Import!$G$2:$G$237,$G121)</f>
        <v>67</v>
      </c>
      <c r="CE121" s="2">
        <f>SUMIFS(Import!CE$2:CE$237,Import!$F$2:$F$237,$F121,Import!$G$2:$G$237,$G121)</f>
        <v>4.3600000000000003</v>
      </c>
      <c r="CF121" s="2">
        <f>SUMIFS(Import!CF$2:CF$237,Import!$F$2:$F$237,$F121,Import!$G$2:$G$237,$G121)</f>
        <v>13.62</v>
      </c>
      <c r="CG121" s="2">
        <f>SUMIFS(Import!CG$2:CG$237,Import!$F$2:$F$237,$F121,Import!$G$2:$G$237,$G121)</f>
        <v>10</v>
      </c>
      <c r="CH121" s="2" t="str">
        <f t="shared" si="64"/>
        <v>M</v>
      </c>
      <c r="CI121" s="2" t="str">
        <f t="shared" si="64"/>
        <v>CONROY</v>
      </c>
      <c r="CJ121" s="2" t="str">
        <f t="shared" si="64"/>
        <v>Yves</v>
      </c>
      <c r="CK121" s="2">
        <f>SUMIFS(Import!CK$2:CK$237,Import!$F$2:$F$237,$F121,Import!$G$2:$G$237,$G121)</f>
        <v>9</v>
      </c>
      <c r="CL121" s="2">
        <f>SUMIFS(Import!CL$2:CL$237,Import!$F$2:$F$237,$F121,Import!$G$2:$G$237,$G121)</f>
        <v>0.59</v>
      </c>
      <c r="CM121" s="2">
        <f>SUMIFS(Import!CM$2:CM$237,Import!$F$2:$F$237,$F121,Import!$G$2:$G$237,$G121)</f>
        <v>1.83</v>
      </c>
      <c r="CN121" s="2">
        <f>SUMIFS(Import!CN$2:CN$237,Import!$F$2:$F$237,$F121,Import!$G$2:$G$237,$G121)</f>
        <v>11</v>
      </c>
      <c r="CO121" s="3" t="str">
        <f t="shared" si="65"/>
        <v>M</v>
      </c>
      <c r="CP121" s="3" t="str">
        <f t="shared" si="65"/>
        <v>PIQUE</v>
      </c>
      <c r="CQ121" s="3" t="str">
        <f t="shared" si="65"/>
        <v>Pascal</v>
      </c>
      <c r="CR121" s="2">
        <f>SUMIFS(Import!CR$2:CR$237,Import!$F$2:$F$237,$F121,Import!$G$2:$G$237,$G121)</f>
        <v>1</v>
      </c>
      <c r="CS121" s="2">
        <f>SUMIFS(Import!CS$2:CS$237,Import!$F$2:$F$237,$F121,Import!$G$2:$G$237,$G121)</f>
        <v>7.0000000000000007E-2</v>
      </c>
      <c r="CT121" s="2">
        <f>SUMIFS(Import!CT$2:CT$237,Import!$F$2:$F$237,$F121,Import!$G$2:$G$237,$G121)</f>
        <v>0.2</v>
      </c>
    </row>
    <row r="122" spans="1:98">
      <c r="A122" s="2" t="s">
        <v>38</v>
      </c>
      <c r="B122" s="2" t="s">
        <v>39</v>
      </c>
      <c r="C122" s="2">
        <v>2</v>
      </c>
      <c r="D122" s="2" t="s">
        <v>53</v>
      </c>
      <c r="E122" s="2">
        <v>34</v>
      </c>
      <c r="F122" s="2" t="s">
        <v>66</v>
      </c>
      <c r="G122" s="2">
        <v>5</v>
      </c>
      <c r="H122" s="2">
        <f>IF(SUMIFS(Import!H$2:H$237,Import!$F$2:$F$237,$F122,Import!$G$2:$G$237,$G122)=0,Data_T1!$H122,SUMIFS(Import!H$2:H$237,Import!$F$2:$F$237,$F122,Import!$G$2:$G$237,$G122))</f>
        <v>951</v>
      </c>
      <c r="I122" s="2">
        <f>SUMIFS(Import!I$2:I$237,Import!$F$2:$F$237,$F122,Import!$G$2:$G$237,$G122)</f>
        <v>604</v>
      </c>
      <c r="J122" s="2">
        <f>SUMIFS(Import!J$2:J$237,Import!$F$2:$F$237,$F122,Import!$G$2:$G$237,$G122)</f>
        <v>63.51</v>
      </c>
      <c r="K122" s="2">
        <f>SUMIFS(Import!K$2:K$237,Import!$F$2:$F$237,$F122,Import!$G$2:$G$237,$G122)</f>
        <v>347</v>
      </c>
      <c r="L122" s="2">
        <f>SUMIFS(Import!L$2:L$237,Import!$F$2:$F$237,$F122,Import!$G$2:$G$237,$G122)</f>
        <v>36.49</v>
      </c>
      <c r="M122" s="2">
        <f>SUMIFS(Import!M$2:M$237,Import!$F$2:$F$237,$F122,Import!$G$2:$G$237,$G122)</f>
        <v>1</v>
      </c>
      <c r="N122" s="2">
        <f>SUMIFS(Import!N$2:N$237,Import!$F$2:$F$237,$F122,Import!$G$2:$G$237,$G122)</f>
        <v>0.11</v>
      </c>
      <c r="O122" s="2">
        <f>SUMIFS(Import!O$2:O$237,Import!$F$2:$F$237,$F122,Import!$G$2:$G$237,$G122)</f>
        <v>0.28999999999999998</v>
      </c>
      <c r="P122" s="2">
        <f>SUMIFS(Import!P$2:P$237,Import!$F$2:$F$237,$F122,Import!$G$2:$G$237,$G122)</f>
        <v>6</v>
      </c>
      <c r="Q122" s="2">
        <f>SUMIFS(Import!Q$2:Q$237,Import!$F$2:$F$237,$F122,Import!$G$2:$G$237,$G122)</f>
        <v>0.63</v>
      </c>
      <c r="R122" s="2">
        <f>SUMIFS(Import!R$2:R$237,Import!$F$2:$F$237,$F122,Import!$G$2:$G$237,$G122)</f>
        <v>1.73</v>
      </c>
      <c r="S122" s="2">
        <f>SUMIFS(Import!S$2:S$237,Import!$F$2:$F$237,$F122,Import!$G$2:$G$237,$G122)</f>
        <v>340</v>
      </c>
      <c r="T122" s="2">
        <f>SUMIFS(Import!T$2:T$237,Import!$F$2:$F$237,$F122,Import!$G$2:$G$237,$G122)</f>
        <v>35.75</v>
      </c>
      <c r="U122" s="2">
        <f>SUMIFS(Import!U$2:U$237,Import!$F$2:$F$237,$F122,Import!$G$2:$G$237,$G122)</f>
        <v>97.98</v>
      </c>
      <c r="V122" s="2">
        <f>SUMIFS(Import!V$2:V$237,Import!$F$2:$F$237,$F122,Import!$G$2:$G$237,$G122)</f>
        <v>1</v>
      </c>
      <c r="W122" s="2" t="str">
        <f t="shared" ref="W122:Y141" si="66">VLOOKUP($C122,Import_Donnees,COLUMN()-2,FALSE)</f>
        <v>F</v>
      </c>
      <c r="X122" s="2" t="str">
        <f t="shared" si="66"/>
        <v>IRITI</v>
      </c>
      <c r="Y122" s="2" t="str">
        <f t="shared" si="66"/>
        <v>Teura</v>
      </c>
      <c r="Z122" s="2">
        <f>SUMIFS(Import!Z$2:Z$237,Import!$F$2:$F$237,$F122,Import!$G$2:$G$237,$G122)</f>
        <v>53</v>
      </c>
      <c r="AA122" s="2">
        <f>SUMIFS(Import!AA$2:AA$237,Import!$F$2:$F$237,$F122,Import!$G$2:$G$237,$G122)</f>
        <v>5.57</v>
      </c>
      <c r="AB122" s="2">
        <f>SUMIFS(Import!AB$2:AB$237,Import!$F$2:$F$237,$F122,Import!$G$2:$G$237,$G122)</f>
        <v>15.59</v>
      </c>
      <c r="AC122" s="2">
        <f>SUMIFS(Import!AC$2:AC$237,Import!$F$2:$F$237,$F122,Import!$G$2:$G$237,$G122)</f>
        <v>2</v>
      </c>
      <c r="AD122" s="2" t="str">
        <f t="shared" ref="AD122:AF141" si="67">VLOOKUP($C122,Import_Donnees,COLUMN()-2,FALSE)</f>
        <v>F</v>
      </c>
      <c r="AE122" s="2" t="str">
        <f t="shared" si="67"/>
        <v>GRANDIN</v>
      </c>
      <c r="AF122" s="2" t="str">
        <f t="shared" si="67"/>
        <v>Maire</v>
      </c>
      <c r="AG122" s="2">
        <f>SUMIFS(Import!AG$2:AG$237,Import!$F$2:$F$237,$F122,Import!$G$2:$G$237,$G122)</f>
        <v>7</v>
      </c>
      <c r="AH122" s="2">
        <f>SUMIFS(Import!AH$2:AH$237,Import!$F$2:$F$237,$F122,Import!$G$2:$G$237,$G122)</f>
        <v>0.74</v>
      </c>
      <c r="AI122" s="2">
        <f>SUMIFS(Import!AI$2:AI$237,Import!$F$2:$F$237,$F122,Import!$G$2:$G$237,$G122)</f>
        <v>2.06</v>
      </c>
      <c r="AJ122" s="2">
        <f>SUMIFS(Import!AJ$2:AJ$237,Import!$F$2:$F$237,$F122,Import!$G$2:$G$237,$G122)</f>
        <v>3</v>
      </c>
      <c r="AK122" s="2" t="str">
        <f t="shared" ref="AK122:AM141" si="68">VLOOKUP($C122,Import_Donnees,COLUMN()-2,FALSE)</f>
        <v>F</v>
      </c>
      <c r="AL122" s="2" t="str">
        <f t="shared" si="68"/>
        <v>SANQUER</v>
      </c>
      <c r="AM122" s="2" t="str">
        <f t="shared" si="68"/>
        <v>Nicole</v>
      </c>
      <c r="AN122" s="2">
        <f>SUMIFS(Import!AN$2:AN$237,Import!$F$2:$F$237,$F122,Import!$G$2:$G$237,$G122)</f>
        <v>111</v>
      </c>
      <c r="AO122" s="2">
        <f>SUMIFS(Import!AO$2:AO$237,Import!$F$2:$F$237,$F122,Import!$G$2:$G$237,$G122)</f>
        <v>11.67</v>
      </c>
      <c r="AP122" s="2">
        <f>SUMIFS(Import!AP$2:AP$237,Import!$F$2:$F$237,$F122,Import!$G$2:$G$237,$G122)</f>
        <v>32.65</v>
      </c>
      <c r="AQ122" s="2">
        <f>SUMIFS(Import!AQ$2:AQ$237,Import!$F$2:$F$237,$F122,Import!$G$2:$G$237,$G122)</f>
        <v>4</v>
      </c>
      <c r="AR122" s="2" t="str">
        <f t="shared" ref="AR122:AT141" si="69">VLOOKUP($C122,Import_Donnees,COLUMN()-2,FALSE)</f>
        <v>F</v>
      </c>
      <c r="AS122" s="2" t="str">
        <f t="shared" si="69"/>
        <v>EBB ÉPSE CROSS</v>
      </c>
      <c r="AT122" s="2" t="str">
        <f t="shared" si="69"/>
        <v>Valentina, Hina Dite Tina</v>
      </c>
      <c r="AU122" s="2">
        <f>SUMIFS(Import!AU$2:AU$237,Import!$F$2:$F$237,$F122,Import!$G$2:$G$237,$G122)</f>
        <v>68</v>
      </c>
      <c r="AV122" s="2">
        <f>SUMIFS(Import!AV$2:AV$237,Import!$F$2:$F$237,$F122,Import!$G$2:$G$237,$G122)</f>
        <v>7.15</v>
      </c>
      <c r="AW122" s="2">
        <f>SUMIFS(Import!AW$2:AW$237,Import!$F$2:$F$237,$F122,Import!$G$2:$G$237,$G122)</f>
        <v>20</v>
      </c>
      <c r="AX122" s="2">
        <f>SUMIFS(Import!AX$2:AX$237,Import!$F$2:$F$237,$F122,Import!$G$2:$G$237,$G122)</f>
        <v>5</v>
      </c>
      <c r="AY122" s="2" t="str">
        <f t="shared" ref="AY122:BA141" si="70">VLOOKUP($C122,Import_Donnees,COLUMN()-2,FALSE)</f>
        <v>F</v>
      </c>
      <c r="AZ122" s="2" t="str">
        <f t="shared" si="70"/>
        <v>DUBIEF</v>
      </c>
      <c r="BA122" s="2" t="str">
        <f t="shared" si="70"/>
        <v>Miri</v>
      </c>
      <c r="BB122" s="2">
        <f>SUMIFS(Import!BB$2:BB$237,Import!$F$2:$F$237,$F122,Import!$G$2:$G$237,$G122)</f>
        <v>6</v>
      </c>
      <c r="BC122" s="2">
        <f>SUMIFS(Import!BC$2:BC$237,Import!$F$2:$F$237,$F122,Import!$G$2:$G$237,$G122)</f>
        <v>0.63</v>
      </c>
      <c r="BD122" s="2">
        <f>SUMIFS(Import!BD$2:BD$237,Import!$F$2:$F$237,$F122,Import!$G$2:$G$237,$G122)</f>
        <v>1.76</v>
      </c>
      <c r="BE122" s="2">
        <f>SUMIFS(Import!BE$2:BE$237,Import!$F$2:$F$237,$F122,Import!$G$2:$G$237,$G122)</f>
        <v>6</v>
      </c>
      <c r="BF122" s="2" t="str">
        <f t="shared" ref="BF122:BH141" si="71">VLOOKUP($C122,Import_Donnees,COLUMN()-2,FALSE)</f>
        <v>M</v>
      </c>
      <c r="BG122" s="2" t="str">
        <f t="shared" si="71"/>
        <v>TEFAAROA</v>
      </c>
      <c r="BH122" s="2" t="str">
        <f t="shared" si="71"/>
        <v>Tom</v>
      </c>
      <c r="BI122" s="2">
        <f>SUMIFS(Import!BI$2:BI$237,Import!$F$2:$F$237,$F122,Import!$G$2:$G$237,$G122)</f>
        <v>40</v>
      </c>
      <c r="BJ122" s="2">
        <f>SUMIFS(Import!BJ$2:BJ$237,Import!$F$2:$F$237,$F122,Import!$G$2:$G$237,$G122)</f>
        <v>4.21</v>
      </c>
      <c r="BK122" s="2">
        <f>SUMIFS(Import!BK$2:BK$237,Import!$F$2:$F$237,$F122,Import!$G$2:$G$237,$G122)</f>
        <v>11.76</v>
      </c>
      <c r="BL122" s="2">
        <f>SUMIFS(Import!BL$2:BL$237,Import!$F$2:$F$237,$F122,Import!$G$2:$G$237,$G122)</f>
        <v>7</v>
      </c>
      <c r="BM122" s="2" t="str">
        <f t="shared" ref="BM122:BO141" si="72">VLOOKUP($C122,Import_Donnees,COLUMN()-2,FALSE)</f>
        <v>M</v>
      </c>
      <c r="BN122" s="2" t="str">
        <f t="shared" si="72"/>
        <v>TAPUTU</v>
      </c>
      <c r="BO122" s="2" t="str">
        <f t="shared" si="72"/>
        <v>Faana</v>
      </c>
      <c r="BP122" s="2">
        <f>SUMIFS(Import!BP$2:BP$237,Import!$F$2:$F$237,$F122,Import!$G$2:$G$237,$G122)</f>
        <v>5</v>
      </c>
      <c r="BQ122" s="2">
        <f>SUMIFS(Import!BQ$2:BQ$237,Import!$F$2:$F$237,$F122,Import!$G$2:$G$237,$G122)</f>
        <v>0.53</v>
      </c>
      <c r="BR122" s="2">
        <f>SUMIFS(Import!BR$2:BR$237,Import!$F$2:$F$237,$F122,Import!$G$2:$G$237,$G122)</f>
        <v>1.47</v>
      </c>
      <c r="BS122" s="2">
        <f>SUMIFS(Import!BS$2:BS$237,Import!$F$2:$F$237,$F122,Import!$G$2:$G$237,$G122)</f>
        <v>8</v>
      </c>
      <c r="BT122" s="2" t="str">
        <f t="shared" ref="BT122:BV141" si="73">VLOOKUP($C122,Import_Donnees,COLUMN()-2,FALSE)</f>
        <v>M</v>
      </c>
      <c r="BU122" s="2" t="str">
        <f t="shared" si="73"/>
        <v>SALMON</v>
      </c>
      <c r="BV122" s="2" t="str">
        <f t="shared" si="73"/>
        <v>Tati</v>
      </c>
      <c r="BW122" s="2">
        <f>SUMIFS(Import!BW$2:BW$237,Import!$F$2:$F$237,$F122,Import!$G$2:$G$237,$G122)</f>
        <v>0</v>
      </c>
      <c r="BX122" s="2">
        <f>SUMIFS(Import!BX$2:BX$237,Import!$F$2:$F$237,$F122,Import!$G$2:$G$237,$G122)</f>
        <v>0</v>
      </c>
      <c r="BY122" s="2">
        <f>SUMIFS(Import!BY$2:BY$237,Import!$F$2:$F$237,$F122,Import!$G$2:$G$237,$G122)</f>
        <v>0</v>
      </c>
      <c r="BZ122" s="2">
        <f>SUMIFS(Import!BZ$2:BZ$237,Import!$F$2:$F$237,$F122,Import!$G$2:$G$237,$G122)</f>
        <v>9</v>
      </c>
      <c r="CA122" s="2" t="str">
        <f t="shared" ref="CA122:CC141" si="74">VLOOKUP($C122,Import_Donnees,COLUMN()-2,FALSE)</f>
        <v>F</v>
      </c>
      <c r="CB122" s="2" t="str">
        <f t="shared" si="74"/>
        <v>TERIITAHI</v>
      </c>
      <c r="CC122" s="2" t="str">
        <f t="shared" si="74"/>
        <v>Tepuaraurii</v>
      </c>
      <c r="CD122" s="2">
        <f>SUMIFS(Import!CD$2:CD$237,Import!$F$2:$F$237,$F122,Import!$G$2:$G$237,$G122)</f>
        <v>42</v>
      </c>
      <c r="CE122" s="2">
        <f>SUMIFS(Import!CE$2:CE$237,Import!$F$2:$F$237,$F122,Import!$G$2:$G$237,$G122)</f>
        <v>4.42</v>
      </c>
      <c r="CF122" s="2">
        <f>SUMIFS(Import!CF$2:CF$237,Import!$F$2:$F$237,$F122,Import!$G$2:$G$237,$G122)</f>
        <v>12.35</v>
      </c>
      <c r="CG122" s="2">
        <f>SUMIFS(Import!CG$2:CG$237,Import!$F$2:$F$237,$F122,Import!$G$2:$G$237,$G122)</f>
        <v>10</v>
      </c>
      <c r="CH122" s="2" t="str">
        <f t="shared" ref="CH122:CJ141" si="75">VLOOKUP($C122,Import_Donnees,COLUMN()-2,FALSE)</f>
        <v>M</v>
      </c>
      <c r="CI122" s="2" t="str">
        <f t="shared" si="75"/>
        <v>CONROY</v>
      </c>
      <c r="CJ122" s="2" t="str">
        <f t="shared" si="75"/>
        <v>Yves</v>
      </c>
      <c r="CK122" s="2">
        <f>SUMIFS(Import!CK$2:CK$237,Import!$F$2:$F$237,$F122,Import!$G$2:$G$237,$G122)</f>
        <v>8</v>
      </c>
      <c r="CL122" s="2">
        <f>SUMIFS(Import!CL$2:CL$237,Import!$F$2:$F$237,$F122,Import!$G$2:$G$237,$G122)</f>
        <v>0.84</v>
      </c>
      <c r="CM122" s="2">
        <f>SUMIFS(Import!CM$2:CM$237,Import!$F$2:$F$237,$F122,Import!$G$2:$G$237,$G122)</f>
        <v>2.35</v>
      </c>
      <c r="CN122" s="2">
        <f>SUMIFS(Import!CN$2:CN$237,Import!$F$2:$F$237,$F122,Import!$G$2:$G$237,$G122)</f>
        <v>11</v>
      </c>
      <c r="CO122" s="3" t="str">
        <f t="shared" ref="CO122:CQ141" si="76">VLOOKUP($C122,Import_Donnees,COLUMN()-2,FALSE)</f>
        <v>M</v>
      </c>
      <c r="CP122" s="3" t="str">
        <f t="shared" si="76"/>
        <v>PIQUE</v>
      </c>
      <c r="CQ122" s="3" t="str">
        <f t="shared" si="76"/>
        <v>Pascal</v>
      </c>
      <c r="CR122" s="2">
        <f>SUMIFS(Import!CR$2:CR$237,Import!$F$2:$F$237,$F122,Import!$G$2:$G$237,$G122)</f>
        <v>0</v>
      </c>
      <c r="CS122" s="2">
        <f>SUMIFS(Import!CS$2:CS$237,Import!$F$2:$F$237,$F122,Import!$G$2:$G$237,$G122)</f>
        <v>0</v>
      </c>
      <c r="CT122" s="2">
        <f>SUMIFS(Import!CT$2:CT$237,Import!$F$2:$F$237,$F122,Import!$G$2:$G$237,$G122)</f>
        <v>0</v>
      </c>
    </row>
    <row r="123" spans="1:98">
      <c r="A123" s="2" t="s">
        <v>38</v>
      </c>
      <c r="B123" s="2" t="s">
        <v>39</v>
      </c>
      <c r="C123" s="2">
        <v>2</v>
      </c>
      <c r="D123" s="2" t="s">
        <v>53</v>
      </c>
      <c r="E123" s="2">
        <v>34</v>
      </c>
      <c r="F123" s="2" t="s">
        <v>66</v>
      </c>
      <c r="G123" s="2">
        <v>6</v>
      </c>
      <c r="H123" s="2">
        <f>IF(SUMIFS(Import!H$2:H$237,Import!$F$2:$F$237,$F123,Import!$G$2:$G$237,$G123)=0,Data_T1!$H123,SUMIFS(Import!H$2:H$237,Import!$F$2:$F$237,$F123,Import!$G$2:$G$237,$G123))</f>
        <v>1037</v>
      </c>
      <c r="I123" s="2">
        <f>SUMIFS(Import!I$2:I$237,Import!$F$2:$F$237,$F123,Import!$G$2:$G$237,$G123)</f>
        <v>698</v>
      </c>
      <c r="J123" s="2">
        <f>SUMIFS(Import!J$2:J$237,Import!$F$2:$F$237,$F123,Import!$G$2:$G$237,$G123)</f>
        <v>67.31</v>
      </c>
      <c r="K123" s="2">
        <f>SUMIFS(Import!K$2:K$237,Import!$F$2:$F$237,$F123,Import!$G$2:$G$237,$G123)</f>
        <v>339</v>
      </c>
      <c r="L123" s="2">
        <f>SUMIFS(Import!L$2:L$237,Import!$F$2:$F$237,$F123,Import!$G$2:$G$237,$G123)</f>
        <v>32.69</v>
      </c>
      <c r="M123" s="2">
        <f>SUMIFS(Import!M$2:M$237,Import!$F$2:$F$237,$F123,Import!$G$2:$G$237,$G123)</f>
        <v>1</v>
      </c>
      <c r="N123" s="2">
        <f>SUMIFS(Import!N$2:N$237,Import!$F$2:$F$237,$F123,Import!$G$2:$G$237,$G123)</f>
        <v>0.1</v>
      </c>
      <c r="O123" s="2">
        <f>SUMIFS(Import!O$2:O$237,Import!$F$2:$F$237,$F123,Import!$G$2:$G$237,$G123)</f>
        <v>0.28999999999999998</v>
      </c>
      <c r="P123" s="2">
        <f>SUMIFS(Import!P$2:P$237,Import!$F$2:$F$237,$F123,Import!$G$2:$G$237,$G123)</f>
        <v>4</v>
      </c>
      <c r="Q123" s="2">
        <f>SUMIFS(Import!Q$2:Q$237,Import!$F$2:$F$237,$F123,Import!$G$2:$G$237,$G123)</f>
        <v>0.39</v>
      </c>
      <c r="R123" s="2">
        <f>SUMIFS(Import!R$2:R$237,Import!$F$2:$F$237,$F123,Import!$G$2:$G$237,$G123)</f>
        <v>1.18</v>
      </c>
      <c r="S123" s="2">
        <f>SUMIFS(Import!S$2:S$237,Import!$F$2:$F$237,$F123,Import!$G$2:$G$237,$G123)</f>
        <v>334</v>
      </c>
      <c r="T123" s="2">
        <f>SUMIFS(Import!T$2:T$237,Import!$F$2:$F$237,$F123,Import!$G$2:$G$237,$G123)</f>
        <v>32.21</v>
      </c>
      <c r="U123" s="2">
        <f>SUMIFS(Import!U$2:U$237,Import!$F$2:$F$237,$F123,Import!$G$2:$G$237,$G123)</f>
        <v>98.53</v>
      </c>
      <c r="V123" s="2">
        <f>SUMIFS(Import!V$2:V$237,Import!$F$2:$F$237,$F123,Import!$G$2:$G$237,$G123)</f>
        <v>1</v>
      </c>
      <c r="W123" s="2" t="str">
        <f t="shared" si="66"/>
        <v>F</v>
      </c>
      <c r="X123" s="2" t="str">
        <f t="shared" si="66"/>
        <v>IRITI</v>
      </c>
      <c r="Y123" s="2" t="str">
        <f t="shared" si="66"/>
        <v>Teura</v>
      </c>
      <c r="Z123" s="2">
        <f>SUMIFS(Import!Z$2:Z$237,Import!$F$2:$F$237,$F123,Import!$G$2:$G$237,$G123)</f>
        <v>45</v>
      </c>
      <c r="AA123" s="2">
        <f>SUMIFS(Import!AA$2:AA$237,Import!$F$2:$F$237,$F123,Import!$G$2:$G$237,$G123)</f>
        <v>4.34</v>
      </c>
      <c r="AB123" s="2">
        <f>SUMIFS(Import!AB$2:AB$237,Import!$F$2:$F$237,$F123,Import!$G$2:$G$237,$G123)</f>
        <v>13.47</v>
      </c>
      <c r="AC123" s="2">
        <f>SUMIFS(Import!AC$2:AC$237,Import!$F$2:$F$237,$F123,Import!$G$2:$G$237,$G123)</f>
        <v>2</v>
      </c>
      <c r="AD123" s="2" t="str">
        <f t="shared" si="67"/>
        <v>F</v>
      </c>
      <c r="AE123" s="2" t="str">
        <f t="shared" si="67"/>
        <v>GRANDIN</v>
      </c>
      <c r="AF123" s="2" t="str">
        <f t="shared" si="67"/>
        <v>Maire</v>
      </c>
      <c r="AG123" s="2">
        <f>SUMIFS(Import!AG$2:AG$237,Import!$F$2:$F$237,$F123,Import!$G$2:$G$237,$G123)</f>
        <v>7</v>
      </c>
      <c r="AH123" s="2">
        <f>SUMIFS(Import!AH$2:AH$237,Import!$F$2:$F$237,$F123,Import!$G$2:$G$237,$G123)</f>
        <v>0.68</v>
      </c>
      <c r="AI123" s="2">
        <f>SUMIFS(Import!AI$2:AI$237,Import!$F$2:$F$237,$F123,Import!$G$2:$G$237,$G123)</f>
        <v>2.1</v>
      </c>
      <c r="AJ123" s="2">
        <f>SUMIFS(Import!AJ$2:AJ$237,Import!$F$2:$F$237,$F123,Import!$G$2:$G$237,$G123)</f>
        <v>3</v>
      </c>
      <c r="AK123" s="2" t="str">
        <f t="shared" si="68"/>
        <v>F</v>
      </c>
      <c r="AL123" s="2" t="str">
        <f t="shared" si="68"/>
        <v>SANQUER</v>
      </c>
      <c r="AM123" s="2" t="str">
        <f t="shared" si="68"/>
        <v>Nicole</v>
      </c>
      <c r="AN123" s="2">
        <f>SUMIFS(Import!AN$2:AN$237,Import!$F$2:$F$237,$F123,Import!$G$2:$G$237,$G123)</f>
        <v>147</v>
      </c>
      <c r="AO123" s="2">
        <f>SUMIFS(Import!AO$2:AO$237,Import!$F$2:$F$237,$F123,Import!$G$2:$G$237,$G123)</f>
        <v>14.18</v>
      </c>
      <c r="AP123" s="2">
        <f>SUMIFS(Import!AP$2:AP$237,Import!$F$2:$F$237,$F123,Import!$G$2:$G$237,$G123)</f>
        <v>44.01</v>
      </c>
      <c r="AQ123" s="2">
        <f>SUMIFS(Import!AQ$2:AQ$237,Import!$F$2:$F$237,$F123,Import!$G$2:$G$237,$G123)</f>
        <v>4</v>
      </c>
      <c r="AR123" s="2" t="str">
        <f t="shared" si="69"/>
        <v>F</v>
      </c>
      <c r="AS123" s="2" t="str">
        <f t="shared" si="69"/>
        <v>EBB ÉPSE CROSS</v>
      </c>
      <c r="AT123" s="2" t="str">
        <f t="shared" si="69"/>
        <v>Valentina, Hina Dite Tina</v>
      </c>
      <c r="AU123" s="2">
        <f>SUMIFS(Import!AU$2:AU$237,Import!$F$2:$F$237,$F123,Import!$G$2:$G$237,$G123)</f>
        <v>47</v>
      </c>
      <c r="AV123" s="2">
        <f>SUMIFS(Import!AV$2:AV$237,Import!$F$2:$F$237,$F123,Import!$G$2:$G$237,$G123)</f>
        <v>4.53</v>
      </c>
      <c r="AW123" s="2">
        <f>SUMIFS(Import!AW$2:AW$237,Import!$F$2:$F$237,$F123,Import!$G$2:$G$237,$G123)</f>
        <v>14.07</v>
      </c>
      <c r="AX123" s="2">
        <f>SUMIFS(Import!AX$2:AX$237,Import!$F$2:$F$237,$F123,Import!$G$2:$G$237,$G123)</f>
        <v>5</v>
      </c>
      <c r="AY123" s="2" t="str">
        <f t="shared" si="70"/>
        <v>F</v>
      </c>
      <c r="AZ123" s="2" t="str">
        <f t="shared" si="70"/>
        <v>DUBIEF</v>
      </c>
      <c r="BA123" s="2" t="str">
        <f t="shared" si="70"/>
        <v>Miri</v>
      </c>
      <c r="BB123" s="2">
        <f>SUMIFS(Import!BB$2:BB$237,Import!$F$2:$F$237,$F123,Import!$G$2:$G$237,$G123)</f>
        <v>4</v>
      </c>
      <c r="BC123" s="2">
        <f>SUMIFS(Import!BC$2:BC$237,Import!$F$2:$F$237,$F123,Import!$G$2:$G$237,$G123)</f>
        <v>0.39</v>
      </c>
      <c r="BD123" s="2">
        <f>SUMIFS(Import!BD$2:BD$237,Import!$F$2:$F$237,$F123,Import!$G$2:$G$237,$G123)</f>
        <v>1.2</v>
      </c>
      <c r="BE123" s="2">
        <f>SUMIFS(Import!BE$2:BE$237,Import!$F$2:$F$237,$F123,Import!$G$2:$G$237,$G123)</f>
        <v>6</v>
      </c>
      <c r="BF123" s="2" t="str">
        <f t="shared" si="71"/>
        <v>M</v>
      </c>
      <c r="BG123" s="2" t="str">
        <f t="shared" si="71"/>
        <v>TEFAAROA</v>
      </c>
      <c r="BH123" s="2" t="str">
        <f t="shared" si="71"/>
        <v>Tom</v>
      </c>
      <c r="BI123" s="2">
        <f>SUMIFS(Import!BI$2:BI$237,Import!$F$2:$F$237,$F123,Import!$G$2:$G$237,$G123)</f>
        <v>9</v>
      </c>
      <c r="BJ123" s="2">
        <f>SUMIFS(Import!BJ$2:BJ$237,Import!$F$2:$F$237,$F123,Import!$G$2:$G$237,$G123)</f>
        <v>0.87</v>
      </c>
      <c r="BK123" s="2">
        <f>SUMIFS(Import!BK$2:BK$237,Import!$F$2:$F$237,$F123,Import!$G$2:$G$237,$G123)</f>
        <v>2.69</v>
      </c>
      <c r="BL123" s="2">
        <f>SUMIFS(Import!BL$2:BL$237,Import!$F$2:$F$237,$F123,Import!$G$2:$G$237,$G123)</f>
        <v>7</v>
      </c>
      <c r="BM123" s="2" t="str">
        <f t="shared" si="72"/>
        <v>M</v>
      </c>
      <c r="BN123" s="2" t="str">
        <f t="shared" si="72"/>
        <v>TAPUTU</v>
      </c>
      <c r="BO123" s="2" t="str">
        <f t="shared" si="72"/>
        <v>Faana</v>
      </c>
      <c r="BP123" s="2">
        <f>SUMIFS(Import!BP$2:BP$237,Import!$F$2:$F$237,$F123,Import!$G$2:$G$237,$G123)</f>
        <v>10</v>
      </c>
      <c r="BQ123" s="2">
        <f>SUMIFS(Import!BQ$2:BQ$237,Import!$F$2:$F$237,$F123,Import!$G$2:$G$237,$G123)</f>
        <v>0.96</v>
      </c>
      <c r="BR123" s="2">
        <f>SUMIFS(Import!BR$2:BR$237,Import!$F$2:$F$237,$F123,Import!$G$2:$G$237,$G123)</f>
        <v>2.99</v>
      </c>
      <c r="BS123" s="2">
        <f>SUMIFS(Import!BS$2:BS$237,Import!$F$2:$F$237,$F123,Import!$G$2:$G$237,$G123)</f>
        <v>8</v>
      </c>
      <c r="BT123" s="2" t="str">
        <f t="shared" si="73"/>
        <v>M</v>
      </c>
      <c r="BU123" s="2" t="str">
        <f t="shared" si="73"/>
        <v>SALMON</v>
      </c>
      <c r="BV123" s="2" t="str">
        <f t="shared" si="73"/>
        <v>Tati</v>
      </c>
      <c r="BW123" s="2">
        <f>SUMIFS(Import!BW$2:BW$237,Import!$F$2:$F$237,$F123,Import!$G$2:$G$237,$G123)</f>
        <v>6</v>
      </c>
      <c r="BX123" s="2">
        <f>SUMIFS(Import!BX$2:BX$237,Import!$F$2:$F$237,$F123,Import!$G$2:$G$237,$G123)</f>
        <v>0.57999999999999996</v>
      </c>
      <c r="BY123" s="2">
        <f>SUMIFS(Import!BY$2:BY$237,Import!$F$2:$F$237,$F123,Import!$G$2:$G$237,$G123)</f>
        <v>1.8</v>
      </c>
      <c r="BZ123" s="2">
        <f>SUMIFS(Import!BZ$2:BZ$237,Import!$F$2:$F$237,$F123,Import!$G$2:$G$237,$G123)</f>
        <v>9</v>
      </c>
      <c r="CA123" s="2" t="str">
        <f t="shared" si="74"/>
        <v>F</v>
      </c>
      <c r="CB123" s="2" t="str">
        <f t="shared" si="74"/>
        <v>TERIITAHI</v>
      </c>
      <c r="CC123" s="2" t="str">
        <f t="shared" si="74"/>
        <v>Tepuaraurii</v>
      </c>
      <c r="CD123" s="2">
        <f>SUMIFS(Import!CD$2:CD$237,Import!$F$2:$F$237,$F123,Import!$G$2:$G$237,$G123)</f>
        <v>57</v>
      </c>
      <c r="CE123" s="2">
        <f>SUMIFS(Import!CE$2:CE$237,Import!$F$2:$F$237,$F123,Import!$G$2:$G$237,$G123)</f>
        <v>5.5</v>
      </c>
      <c r="CF123" s="2">
        <f>SUMIFS(Import!CF$2:CF$237,Import!$F$2:$F$237,$F123,Import!$G$2:$G$237,$G123)</f>
        <v>17.07</v>
      </c>
      <c r="CG123" s="2">
        <f>SUMIFS(Import!CG$2:CG$237,Import!$F$2:$F$237,$F123,Import!$G$2:$G$237,$G123)</f>
        <v>10</v>
      </c>
      <c r="CH123" s="2" t="str">
        <f t="shared" si="75"/>
        <v>M</v>
      </c>
      <c r="CI123" s="2" t="str">
        <f t="shared" si="75"/>
        <v>CONROY</v>
      </c>
      <c r="CJ123" s="2" t="str">
        <f t="shared" si="75"/>
        <v>Yves</v>
      </c>
      <c r="CK123" s="2">
        <f>SUMIFS(Import!CK$2:CK$237,Import!$F$2:$F$237,$F123,Import!$G$2:$G$237,$G123)</f>
        <v>0</v>
      </c>
      <c r="CL123" s="2">
        <f>SUMIFS(Import!CL$2:CL$237,Import!$F$2:$F$237,$F123,Import!$G$2:$G$237,$G123)</f>
        <v>0</v>
      </c>
      <c r="CM123" s="2">
        <f>SUMIFS(Import!CM$2:CM$237,Import!$F$2:$F$237,$F123,Import!$G$2:$G$237,$G123)</f>
        <v>0</v>
      </c>
      <c r="CN123" s="2">
        <f>SUMIFS(Import!CN$2:CN$237,Import!$F$2:$F$237,$F123,Import!$G$2:$G$237,$G123)</f>
        <v>11</v>
      </c>
      <c r="CO123" s="3" t="str">
        <f t="shared" si="76"/>
        <v>M</v>
      </c>
      <c r="CP123" s="3" t="str">
        <f t="shared" si="76"/>
        <v>PIQUE</v>
      </c>
      <c r="CQ123" s="3" t="str">
        <f t="shared" si="76"/>
        <v>Pascal</v>
      </c>
      <c r="CR123" s="2">
        <f>SUMIFS(Import!CR$2:CR$237,Import!$F$2:$F$237,$F123,Import!$G$2:$G$237,$G123)</f>
        <v>2</v>
      </c>
      <c r="CS123" s="2">
        <f>SUMIFS(Import!CS$2:CS$237,Import!$F$2:$F$237,$F123,Import!$G$2:$G$237,$G123)</f>
        <v>0.19</v>
      </c>
      <c r="CT123" s="2">
        <f>SUMIFS(Import!CT$2:CT$237,Import!$F$2:$F$237,$F123,Import!$G$2:$G$237,$G123)</f>
        <v>0.6</v>
      </c>
    </row>
    <row r="124" spans="1:98">
      <c r="A124" s="2" t="s">
        <v>38</v>
      </c>
      <c r="B124" s="2" t="s">
        <v>39</v>
      </c>
      <c r="C124" s="2">
        <v>2</v>
      </c>
      <c r="D124" s="2" t="s">
        <v>53</v>
      </c>
      <c r="E124" s="2">
        <v>34</v>
      </c>
      <c r="F124" s="2" t="s">
        <v>66</v>
      </c>
      <c r="G124" s="2">
        <v>7</v>
      </c>
      <c r="H124" s="2">
        <f>IF(SUMIFS(Import!H$2:H$237,Import!$F$2:$F$237,$F124,Import!$G$2:$G$237,$G124)=0,Data_T1!$H124,SUMIFS(Import!H$2:H$237,Import!$F$2:$F$237,$F124,Import!$G$2:$G$237,$G124))</f>
        <v>1613</v>
      </c>
      <c r="I124" s="2">
        <f>SUMIFS(Import!I$2:I$237,Import!$F$2:$F$237,$F124,Import!$G$2:$G$237,$G124)</f>
        <v>1063</v>
      </c>
      <c r="J124" s="2">
        <f>SUMIFS(Import!J$2:J$237,Import!$F$2:$F$237,$F124,Import!$G$2:$G$237,$G124)</f>
        <v>65.900000000000006</v>
      </c>
      <c r="K124" s="2">
        <f>SUMIFS(Import!K$2:K$237,Import!$F$2:$F$237,$F124,Import!$G$2:$G$237,$G124)</f>
        <v>550</v>
      </c>
      <c r="L124" s="2">
        <f>SUMIFS(Import!L$2:L$237,Import!$F$2:$F$237,$F124,Import!$G$2:$G$237,$G124)</f>
        <v>34.1</v>
      </c>
      <c r="M124" s="2">
        <f>SUMIFS(Import!M$2:M$237,Import!$F$2:$F$237,$F124,Import!$G$2:$G$237,$G124)</f>
        <v>1</v>
      </c>
      <c r="N124" s="2">
        <f>SUMIFS(Import!N$2:N$237,Import!$F$2:$F$237,$F124,Import!$G$2:$G$237,$G124)</f>
        <v>0.06</v>
      </c>
      <c r="O124" s="2">
        <f>SUMIFS(Import!O$2:O$237,Import!$F$2:$F$237,$F124,Import!$G$2:$G$237,$G124)</f>
        <v>0.18</v>
      </c>
      <c r="P124" s="2">
        <f>SUMIFS(Import!P$2:P$237,Import!$F$2:$F$237,$F124,Import!$G$2:$G$237,$G124)</f>
        <v>7</v>
      </c>
      <c r="Q124" s="2">
        <f>SUMIFS(Import!Q$2:Q$237,Import!$F$2:$F$237,$F124,Import!$G$2:$G$237,$G124)</f>
        <v>0.43</v>
      </c>
      <c r="R124" s="2">
        <f>SUMIFS(Import!R$2:R$237,Import!$F$2:$F$237,$F124,Import!$G$2:$G$237,$G124)</f>
        <v>1.27</v>
      </c>
      <c r="S124" s="2">
        <f>SUMIFS(Import!S$2:S$237,Import!$F$2:$F$237,$F124,Import!$G$2:$G$237,$G124)</f>
        <v>542</v>
      </c>
      <c r="T124" s="2">
        <f>SUMIFS(Import!T$2:T$237,Import!$F$2:$F$237,$F124,Import!$G$2:$G$237,$G124)</f>
        <v>33.6</v>
      </c>
      <c r="U124" s="2">
        <f>SUMIFS(Import!U$2:U$237,Import!$F$2:$F$237,$F124,Import!$G$2:$G$237,$G124)</f>
        <v>98.55</v>
      </c>
      <c r="V124" s="2">
        <f>SUMIFS(Import!V$2:V$237,Import!$F$2:$F$237,$F124,Import!$G$2:$G$237,$G124)</f>
        <v>1</v>
      </c>
      <c r="W124" s="2" t="str">
        <f t="shared" si="66"/>
        <v>F</v>
      </c>
      <c r="X124" s="2" t="str">
        <f t="shared" si="66"/>
        <v>IRITI</v>
      </c>
      <c r="Y124" s="2" t="str">
        <f t="shared" si="66"/>
        <v>Teura</v>
      </c>
      <c r="Z124" s="2">
        <f>SUMIFS(Import!Z$2:Z$237,Import!$F$2:$F$237,$F124,Import!$G$2:$G$237,$G124)</f>
        <v>91</v>
      </c>
      <c r="AA124" s="2">
        <f>SUMIFS(Import!AA$2:AA$237,Import!$F$2:$F$237,$F124,Import!$G$2:$G$237,$G124)</f>
        <v>5.64</v>
      </c>
      <c r="AB124" s="2">
        <f>SUMIFS(Import!AB$2:AB$237,Import!$F$2:$F$237,$F124,Import!$G$2:$G$237,$G124)</f>
        <v>16.79</v>
      </c>
      <c r="AC124" s="2">
        <f>SUMIFS(Import!AC$2:AC$237,Import!$F$2:$F$237,$F124,Import!$G$2:$G$237,$G124)</f>
        <v>2</v>
      </c>
      <c r="AD124" s="2" t="str">
        <f t="shared" si="67"/>
        <v>F</v>
      </c>
      <c r="AE124" s="2" t="str">
        <f t="shared" si="67"/>
        <v>GRANDIN</v>
      </c>
      <c r="AF124" s="2" t="str">
        <f t="shared" si="67"/>
        <v>Maire</v>
      </c>
      <c r="AG124" s="2">
        <f>SUMIFS(Import!AG$2:AG$237,Import!$F$2:$F$237,$F124,Import!$G$2:$G$237,$G124)</f>
        <v>9</v>
      </c>
      <c r="AH124" s="2">
        <f>SUMIFS(Import!AH$2:AH$237,Import!$F$2:$F$237,$F124,Import!$G$2:$G$237,$G124)</f>
        <v>0.56000000000000005</v>
      </c>
      <c r="AI124" s="2">
        <f>SUMIFS(Import!AI$2:AI$237,Import!$F$2:$F$237,$F124,Import!$G$2:$G$237,$G124)</f>
        <v>1.66</v>
      </c>
      <c r="AJ124" s="2">
        <f>SUMIFS(Import!AJ$2:AJ$237,Import!$F$2:$F$237,$F124,Import!$G$2:$G$237,$G124)</f>
        <v>3</v>
      </c>
      <c r="AK124" s="2" t="str">
        <f t="shared" si="68"/>
        <v>F</v>
      </c>
      <c r="AL124" s="2" t="str">
        <f t="shared" si="68"/>
        <v>SANQUER</v>
      </c>
      <c r="AM124" s="2" t="str">
        <f t="shared" si="68"/>
        <v>Nicole</v>
      </c>
      <c r="AN124" s="2">
        <f>SUMIFS(Import!AN$2:AN$237,Import!$F$2:$F$237,$F124,Import!$G$2:$G$237,$G124)</f>
        <v>248</v>
      </c>
      <c r="AO124" s="2">
        <f>SUMIFS(Import!AO$2:AO$237,Import!$F$2:$F$237,$F124,Import!$G$2:$G$237,$G124)</f>
        <v>15.38</v>
      </c>
      <c r="AP124" s="2">
        <f>SUMIFS(Import!AP$2:AP$237,Import!$F$2:$F$237,$F124,Import!$G$2:$G$237,$G124)</f>
        <v>45.76</v>
      </c>
      <c r="AQ124" s="2">
        <f>SUMIFS(Import!AQ$2:AQ$237,Import!$F$2:$F$237,$F124,Import!$G$2:$G$237,$G124)</f>
        <v>4</v>
      </c>
      <c r="AR124" s="2" t="str">
        <f t="shared" si="69"/>
        <v>F</v>
      </c>
      <c r="AS124" s="2" t="str">
        <f t="shared" si="69"/>
        <v>EBB ÉPSE CROSS</v>
      </c>
      <c r="AT124" s="2" t="str">
        <f t="shared" si="69"/>
        <v>Valentina, Hina Dite Tina</v>
      </c>
      <c r="AU124" s="2">
        <f>SUMIFS(Import!AU$2:AU$237,Import!$F$2:$F$237,$F124,Import!$G$2:$G$237,$G124)</f>
        <v>91</v>
      </c>
      <c r="AV124" s="2">
        <f>SUMIFS(Import!AV$2:AV$237,Import!$F$2:$F$237,$F124,Import!$G$2:$G$237,$G124)</f>
        <v>5.64</v>
      </c>
      <c r="AW124" s="2">
        <f>SUMIFS(Import!AW$2:AW$237,Import!$F$2:$F$237,$F124,Import!$G$2:$G$237,$G124)</f>
        <v>16.79</v>
      </c>
      <c r="AX124" s="2">
        <f>SUMIFS(Import!AX$2:AX$237,Import!$F$2:$F$237,$F124,Import!$G$2:$G$237,$G124)</f>
        <v>5</v>
      </c>
      <c r="AY124" s="2" t="str">
        <f t="shared" si="70"/>
        <v>F</v>
      </c>
      <c r="AZ124" s="2" t="str">
        <f t="shared" si="70"/>
        <v>DUBIEF</v>
      </c>
      <c r="BA124" s="2" t="str">
        <f t="shared" si="70"/>
        <v>Miri</v>
      </c>
      <c r="BB124" s="2">
        <f>SUMIFS(Import!BB$2:BB$237,Import!$F$2:$F$237,$F124,Import!$G$2:$G$237,$G124)</f>
        <v>3</v>
      </c>
      <c r="BC124" s="2">
        <f>SUMIFS(Import!BC$2:BC$237,Import!$F$2:$F$237,$F124,Import!$G$2:$G$237,$G124)</f>
        <v>0.19</v>
      </c>
      <c r="BD124" s="2">
        <f>SUMIFS(Import!BD$2:BD$237,Import!$F$2:$F$237,$F124,Import!$G$2:$G$237,$G124)</f>
        <v>0.55000000000000004</v>
      </c>
      <c r="BE124" s="2">
        <f>SUMIFS(Import!BE$2:BE$237,Import!$F$2:$F$237,$F124,Import!$G$2:$G$237,$G124)</f>
        <v>6</v>
      </c>
      <c r="BF124" s="2" t="str">
        <f t="shared" si="71"/>
        <v>M</v>
      </c>
      <c r="BG124" s="2" t="str">
        <f t="shared" si="71"/>
        <v>TEFAAROA</v>
      </c>
      <c r="BH124" s="2" t="str">
        <f t="shared" si="71"/>
        <v>Tom</v>
      </c>
      <c r="BI124" s="2">
        <f>SUMIFS(Import!BI$2:BI$237,Import!$F$2:$F$237,$F124,Import!$G$2:$G$237,$G124)</f>
        <v>28</v>
      </c>
      <c r="BJ124" s="2">
        <f>SUMIFS(Import!BJ$2:BJ$237,Import!$F$2:$F$237,$F124,Import!$G$2:$G$237,$G124)</f>
        <v>1.74</v>
      </c>
      <c r="BK124" s="2">
        <f>SUMIFS(Import!BK$2:BK$237,Import!$F$2:$F$237,$F124,Import!$G$2:$G$237,$G124)</f>
        <v>5.17</v>
      </c>
      <c r="BL124" s="2">
        <f>SUMIFS(Import!BL$2:BL$237,Import!$F$2:$F$237,$F124,Import!$G$2:$G$237,$G124)</f>
        <v>7</v>
      </c>
      <c r="BM124" s="2" t="str">
        <f t="shared" si="72"/>
        <v>M</v>
      </c>
      <c r="BN124" s="2" t="str">
        <f t="shared" si="72"/>
        <v>TAPUTU</v>
      </c>
      <c r="BO124" s="2" t="str">
        <f t="shared" si="72"/>
        <v>Faana</v>
      </c>
      <c r="BP124" s="2">
        <f>SUMIFS(Import!BP$2:BP$237,Import!$F$2:$F$237,$F124,Import!$G$2:$G$237,$G124)</f>
        <v>9</v>
      </c>
      <c r="BQ124" s="2">
        <f>SUMIFS(Import!BQ$2:BQ$237,Import!$F$2:$F$237,$F124,Import!$G$2:$G$237,$G124)</f>
        <v>0.56000000000000005</v>
      </c>
      <c r="BR124" s="2">
        <f>SUMIFS(Import!BR$2:BR$237,Import!$F$2:$F$237,$F124,Import!$G$2:$G$237,$G124)</f>
        <v>1.66</v>
      </c>
      <c r="BS124" s="2">
        <f>SUMIFS(Import!BS$2:BS$237,Import!$F$2:$F$237,$F124,Import!$G$2:$G$237,$G124)</f>
        <v>8</v>
      </c>
      <c r="BT124" s="2" t="str">
        <f t="shared" si="73"/>
        <v>M</v>
      </c>
      <c r="BU124" s="2" t="str">
        <f t="shared" si="73"/>
        <v>SALMON</v>
      </c>
      <c r="BV124" s="2" t="str">
        <f t="shared" si="73"/>
        <v>Tati</v>
      </c>
      <c r="BW124" s="2">
        <f>SUMIFS(Import!BW$2:BW$237,Import!$F$2:$F$237,$F124,Import!$G$2:$G$237,$G124)</f>
        <v>4</v>
      </c>
      <c r="BX124" s="2">
        <f>SUMIFS(Import!BX$2:BX$237,Import!$F$2:$F$237,$F124,Import!$G$2:$G$237,$G124)</f>
        <v>0.25</v>
      </c>
      <c r="BY124" s="2">
        <f>SUMIFS(Import!BY$2:BY$237,Import!$F$2:$F$237,$F124,Import!$G$2:$G$237,$G124)</f>
        <v>0.74</v>
      </c>
      <c r="BZ124" s="2">
        <f>SUMIFS(Import!BZ$2:BZ$237,Import!$F$2:$F$237,$F124,Import!$G$2:$G$237,$G124)</f>
        <v>9</v>
      </c>
      <c r="CA124" s="2" t="str">
        <f t="shared" si="74"/>
        <v>F</v>
      </c>
      <c r="CB124" s="2" t="str">
        <f t="shared" si="74"/>
        <v>TERIITAHI</v>
      </c>
      <c r="CC124" s="2" t="str">
        <f t="shared" si="74"/>
        <v>Tepuaraurii</v>
      </c>
      <c r="CD124" s="2">
        <f>SUMIFS(Import!CD$2:CD$237,Import!$F$2:$F$237,$F124,Import!$G$2:$G$237,$G124)</f>
        <v>47</v>
      </c>
      <c r="CE124" s="2">
        <f>SUMIFS(Import!CE$2:CE$237,Import!$F$2:$F$237,$F124,Import!$G$2:$G$237,$G124)</f>
        <v>2.91</v>
      </c>
      <c r="CF124" s="2">
        <f>SUMIFS(Import!CF$2:CF$237,Import!$F$2:$F$237,$F124,Import!$G$2:$G$237,$G124)</f>
        <v>8.67</v>
      </c>
      <c r="CG124" s="2">
        <f>SUMIFS(Import!CG$2:CG$237,Import!$F$2:$F$237,$F124,Import!$G$2:$G$237,$G124)</f>
        <v>10</v>
      </c>
      <c r="CH124" s="2" t="str">
        <f t="shared" si="75"/>
        <v>M</v>
      </c>
      <c r="CI124" s="2" t="str">
        <f t="shared" si="75"/>
        <v>CONROY</v>
      </c>
      <c r="CJ124" s="2" t="str">
        <f t="shared" si="75"/>
        <v>Yves</v>
      </c>
      <c r="CK124" s="2">
        <f>SUMIFS(Import!CK$2:CK$237,Import!$F$2:$F$237,$F124,Import!$G$2:$G$237,$G124)</f>
        <v>5</v>
      </c>
      <c r="CL124" s="2">
        <f>SUMIFS(Import!CL$2:CL$237,Import!$F$2:$F$237,$F124,Import!$G$2:$G$237,$G124)</f>
        <v>0.31</v>
      </c>
      <c r="CM124" s="2">
        <f>SUMIFS(Import!CM$2:CM$237,Import!$F$2:$F$237,$F124,Import!$G$2:$G$237,$G124)</f>
        <v>0.92</v>
      </c>
      <c r="CN124" s="2">
        <f>SUMIFS(Import!CN$2:CN$237,Import!$F$2:$F$237,$F124,Import!$G$2:$G$237,$G124)</f>
        <v>11</v>
      </c>
      <c r="CO124" s="3" t="str">
        <f t="shared" si="76"/>
        <v>M</v>
      </c>
      <c r="CP124" s="3" t="str">
        <f t="shared" si="76"/>
        <v>PIQUE</v>
      </c>
      <c r="CQ124" s="3" t="str">
        <f t="shared" si="76"/>
        <v>Pascal</v>
      </c>
      <c r="CR124" s="2">
        <f>SUMIFS(Import!CR$2:CR$237,Import!$F$2:$F$237,$F124,Import!$G$2:$G$237,$G124)</f>
        <v>7</v>
      </c>
      <c r="CS124" s="2">
        <f>SUMIFS(Import!CS$2:CS$237,Import!$F$2:$F$237,$F124,Import!$G$2:$G$237,$G124)</f>
        <v>0.43</v>
      </c>
      <c r="CT124" s="2">
        <f>SUMIFS(Import!CT$2:CT$237,Import!$F$2:$F$237,$F124,Import!$G$2:$G$237,$G124)</f>
        <v>1.29</v>
      </c>
    </row>
    <row r="125" spans="1:98">
      <c r="A125" s="2" t="s">
        <v>38</v>
      </c>
      <c r="B125" s="2" t="s">
        <v>39</v>
      </c>
      <c r="C125" s="2">
        <v>1</v>
      </c>
      <c r="D125" s="2" t="s">
        <v>40</v>
      </c>
      <c r="E125" s="2">
        <v>35</v>
      </c>
      <c r="F125" s="2" t="s">
        <v>67</v>
      </c>
      <c r="G125" s="2">
        <v>1</v>
      </c>
      <c r="H125" s="2">
        <f>IF(SUMIFS(Import!H$2:H$237,Import!$F$2:$F$237,$F125,Import!$G$2:$G$237,$G125)=0,Data_T1!$H125,SUMIFS(Import!H$2:H$237,Import!$F$2:$F$237,$F125,Import!$G$2:$G$237,$G125))</f>
        <v>1296</v>
      </c>
      <c r="I125" s="2">
        <f>SUMIFS(Import!I$2:I$237,Import!$F$2:$F$237,$F125,Import!$G$2:$G$237,$G125)</f>
        <v>891</v>
      </c>
      <c r="J125" s="2">
        <f>SUMIFS(Import!J$2:J$237,Import!$F$2:$F$237,$F125,Import!$G$2:$G$237,$G125)</f>
        <v>68.75</v>
      </c>
      <c r="K125" s="2">
        <f>SUMIFS(Import!K$2:K$237,Import!$F$2:$F$237,$F125,Import!$G$2:$G$237,$G125)</f>
        <v>405</v>
      </c>
      <c r="L125" s="2">
        <f>SUMIFS(Import!L$2:L$237,Import!$F$2:$F$237,$F125,Import!$G$2:$G$237,$G125)</f>
        <v>31.25</v>
      </c>
      <c r="M125" s="2">
        <f>SUMIFS(Import!M$2:M$237,Import!$F$2:$F$237,$F125,Import!$G$2:$G$237,$G125)</f>
        <v>9</v>
      </c>
      <c r="N125" s="2">
        <f>SUMIFS(Import!N$2:N$237,Import!$F$2:$F$237,$F125,Import!$G$2:$G$237,$G125)</f>
        <v>0.69</v>
      </c>
      <c r="O125" s="2">
        <f>SUMIFS(Import!O$2:O$237,Import!$F$2:$F$237,$F125,Import!$G$2:$G$237,$G125)</f>
        <v>2.2200000000000002</v>
      </c>
      <c r="P125" s="2">
        <f>SUMIFS(Import!P$2:P$237,Import!$F$2:$F$237,$F125,Import!$G$2:$G$237,$G125)</f>
        <v>5</v>
      </c>
      <c r="Q125" s="2">
        <f>SUMIFS(Import!Q$2:Q$237,Import!$F$2:$F$237,$F125,Import!$G$2:$G$237,$G125)</f>
        <v>0.39</v>
      </c>
      <c r="R125" s="2">
        <f>SUMIFS(Import!R$2:R$237,Import!$F$2:$F$237,$F125,Import!$G$2:$G$237,$G125)</f>
        <v>1.23</v>
      </c>
      <c r="S125" s="2">
        <f>SUMIFS(Import!S$2:S$237,Import!$F$2:$F$237,$F125,Import!$G$2:$G$237,$G125)</f>
        <v>391</v>
      </c>
      <c r="T125" s="2">
        <f>SUMIFS(Import!T$2:T$237,Import!$F$2:$F$237,$F125,Import!$G$2:$G$237,$G125)</f>
        <v>30.17</v>
      </c>
      <c r="U125" s="2">
        <f>SUMIFS(Import!U$2:U$237,Import!$F$2:$F$237,$F125,Import!$G$2:$G$237,$G125)</f>
        <v>96.54</v>
      </c>
      <c r="V125" s="2">
        <f>SUMIFS(Import!V$2:V$237,Import!$F$2:$F$237,$F125,Import!$G$2:$G$237,$G125)</f>
        <v>1</v>
      </c>
      <c r="W125" s="2" t="str">
        <f t="shared" si="66"/>
        <v>M</v>
      </c>
      <c r="X125" s="2" t="str">
        <f t="shared" si="66"/>
        <v>GREIG</v>
      </c>
      <c r="Y125" s="2" t="str">
        <f t="shared" si="66"/>
        <v>Moana</v>
      </c>
      <c r="Z125" s="2">
        <f>SUMIFS(Import!Z$2:Z$237,Import!$F$2:$F$237,$F125,Import!$G$2:$G$237,$G125)</f>
        <v>87</v>
      </c>
      <c r="AA125" s="2">
        <f>SUMIFS(Import!AA$2:AA$237,Import!$F$2:$F$237,$F125,Import!$G$2:$G$237,$G125)</f>
        <v>6.71</v>
      </c>
      <c r="AB125" s="2">
        <f>SUMIFS(Import!AB$2:AB$237,Import!$F$2:$F$237,$F125,Import!$G$2:$G$237,$G125)</f>
        <v>22.25</v>
      </c>
      <c r="AC125" s="2">
        <f>SUMIFS(Import!AC$2:AC$237,Import!$F$2:$F$237,$F125,Import!$G$2:$G$237,$G125)</f>
        <v>2</v>
      </c>
      <c r="AD125" s="2" t="str">
        <f t="shared" si="67"/>
        <v>M</v>
      </c>
      <c r="AE125" s="2" t="str">
        <f t="shared" si="67"/>
        <v>MINARDI</v>
      </c>
      <c r="AF125" s="2" t="str">
        <f t="shared" si="67"/>
        <v>Eric</v>
      </c>
      <c r="AG125" s="2">
        <f>SUMIFS(Import!AG$2:AG$237,Import!$F$2:$F$237,$F125,Import!$G$2:$G$237,$G125)</f>
        <v>10</v>
      </c>
      <c r="AH125" s="2">
        <f>SUMIFS(Import!AH$2:AH$237,Import!$F$2:$F$237,$F125,Import!$G$2:$G$237,$G125)</f>
        <v>0.77</v>
      </c>
      <c r="AI125" s="2">
        <f>SUMIFS(Import!AI$2:AI$237,Import!$F$2:$F$237,$F125,Import!$G$2:$G$237,$G125)</f>
        <v>2.56</v>
      </c>
      <c r="AJ125" s="2">
        <f>SUMIFS(Import!AJ$2:AJ$237,Import!$F$2:$F$237,$F125,Import!$G$2:$G$237,$G125)</f>
        <v>3</v>
      </c>
      <c r="AK125" s="2" t="str">
        <f t="shared" si="68"/>
        <v>F</v>
      </c>
      <c r="AL125" s="2" t="str">
        <f t="shared" si="68"/>
        <v>SAGE</v>
      </c>
      <c r="AM125" s="2" t="str">
        <f t="shared" si="68"/>
        <v>Maina</v>
      </c>
      <c r="AN125" s="2">
        <f>SUMIFS(Import!AN$2:AN$237,Import!$F$2:$F$237,$F125,Import!$G$2:$G$237,$G125)</f>
        <v>207</v>
      </c>
      <c r="AO125" s="2">
        <f>SUMIFS(Import!AO$2:AO$237,Import!$F$2:$F$237,$F125,Import!$G$2:$G$237,$G125)</f>
        <v>15.97</v>
      </c>
      <c r="AP125" s="2">
        <f>SUMIFS(Import!AP$2:AP$237,Import!$F$2:$F$237,$F125,Import!$G$2:$G$237,$G125)</f>
        <v>52.94</v>
      </c>
      <c r="AQ125" s="2">
        <f>SUMIFS(Import!AQ$2:AQ$237,Import!$F$2:$F$237,$F125,Import!$G$2:$G$237,$G125)</f>
        <v>4</v>
      </c>
      <c r="AR125" s="2" t="str">
        <f t="shared" si="69"/>
        <v>M</v>
      </c>
      <c r="AS125" s="2" t="str">
        <f t="shared" si="69"/>
        <v>BRUNEAU</v>
      </c>
      <c r="AT125" s="2" t="str">
        <f t="shared" si="69"/>
        <v>Jean-Marie</v>
      </c>
      <c r="AU125" s="2">
        <f>SUMIFS(Import!AU$2:AU$237,Import!$F$2:$F$237,$F125,Import!$G$2:$G$237,$G125)</f>
        <v>9</v>
      </c>
      <c r="AV125" s="2">
        <f>SUMIFS(Import!AV$2:AV$237,Import!$F$2:$F$237,$F125,Import!$G$2:$G$237,$G125)</f>
        <v>0.69</v>
      </c>
      <c r="AW125" s="2">
        <f>SUMIFS(Import!AW$2:AW$237,Import!$F$2:$F$237,$F125,Import!$G$2:$G$237,$G125)</f>
        <v>2.2999999999999998</v>
      </c>
      <c r="AX125" s="2">
        <f>SUMIFS(Import!AX$2:AX$237,Import!$F$2:$F$237,$F125,Import!$G$2:$G$237,$G125)</f>
        <v>5</v>
      </c>
      <c r="AY125" s="2" t="str">
        <f t="shared" si="70"/>
        <v>M</v>
      </c>
      <c r="AZ125" s="2" t="str">
        <f t="shared" si="70"/>
        <v>RAMEL</v>
      </c>
      <c r="BA125" s="2" t="str">
        <f t="shared" si="70"/>
        <v>Michel</v>
      </c>
      <c r="BB125" s="2">
        <f>SUMIFS(Import!BB$2:BB$237,Import!$F$2:$F$237,$F125,Import!$G$2:$G$237,$G125)</f>
        <v>2</v>
      </c>
      <c r="BC125" s="2">
        <f>SUMIFS(Import!BC$2:BC$237,Import!$F$2:$F$237,$F125,Import!$G$2:$G$237,$G125)</f>
        <v>0.15</v>
      </c>
      <c r="BD125" s="2">
        <f>SUMIFS(Import!BD$2:BD$237,Import!$F$2:$F$237,$F125,Import!$G$2:$G$237,$G125)</f>
        <v>0.51</v>
      </c>
      <c r="BE125" s="2">
        <f>SUMIFS(Import!BE$2:BE$237,Import!$F$2:$F$237,$F125,Import!$G$2:$G$237,$G125)</f>
        <v>6</v>
      </c>
      <c r="BF125" s="2" t="str">
        <f t="shared" si="71"/>
        <v>M</v>
      </c>
      <c r="BG125" s="2" t="str">
        <f t="shared" si="71"/>
        <v>NENA</v>
      </c>
      <c r="BH125" s="2" t="str">
        <f t="shared" si="71"/>
        <v>Tauhiti</v>
      </c>
      <c r="BI125" s="2">
        <f>SUMIFS(Import!BI$2:BI$237,Import!$F$2:$F$237,$F125,Import!$G$2:$G$237,$G125)</f>
        <v>42</v>
      </c>
      <c r="BJ125" s="2">
        <f>SUMIFS(Import!BJ$2:BJ$237,Import!$F$2:$F$237,$F125,Import!$G$2:$G$237,$G125)</f>
        <v>3.24</v>
      </c>
      <c r="BK125" s="2">
        <f>SUMIFS(Import!BK$2:BK$237,Import!$F$2:$F$237,$F125,Import!$G$2:$G$237,$G125)</f>
        <v>10.74</v>
      </c>
      <c r="BL125" s="2">
        <f>SUMIFS(Import!BL$2:BL$237,Import!$F$2:$F$237,$F125,Import!$G$2:$G$237,$G125)</f>
        <v>7</v>
      </c>
      <c r="BM125" s="2" t="str">
        <f t="shared" si="72"/>
        <v>M</v>
      </c>
      <c r="BN125" s="2" t="str">
        <f t="shared" si="72"/>
        <v>REGURON</v>
      </c>
      <c r="BO125" s="2" t="str">
        <f t="shared" si="72"/>
        <v>Karl</v>
      </c>
      <c r="BP125" s="2">
        <f>SUMIFS(Import!BP$2:BP$237,Import!$F$2:$F$237,$F125,Import!$G$2:$G$237,$G125)</f>
        <v>7</v>
      </c>
      <c r="BQ125" s="2">
        <f>SUMIFS(Import!BQ$2:BQ$237,Import!$F$2:$F$237,$F125,Import!$G$2:$G$237,$G125)</f>
        <v>0.54</v>
      </c>
      <c r="BR125" s="2">
        <f>SUMIFS(Import!BR$2:BR$237,Import!$F$2:$F$237,$F125,Import!$G$2:$G$237,$G125)</f>
        <v>1.79</v>
      </c>
      <c r="BS125" s="2">
        <f>SUMIFS(Import!BS$2:BS$237,Import!$F$2:$F$237,$F125,Import!$G$2:$G$237,$G125)</f>
        <v>8</v>
      </c>
      <c r="BT125" s="2" t="str">
        <f t="shared" si="73"/>
        <v>M</v>
      </c>
      <c r="BU125" s="2" t="str">
        <f t="shared" si="73"/>
        <v>TUHEIAVA</v>
      </c>
      <c r="BV125" s="2" t="str">
        <f t="shared" si="73"/>
        <v>Richard, Ariihau</v>
      </c>
      <c r="BW125" s="2">
        <f>SUMIFS(Import!BW$2:BW$237,Import!$F$2:$F$237,$F125,Import!$G$2:$G$237,$G125)</f>
        <v>27</v>
      </c>
      <c r="BX125" s="2">
        <f>SUMIFS(Import!BX$2:BX$237,Import!$F$2:$F$237,$F125,Import!$G$2:$G$237,$G125)</f>
        <v>2.08</v>
      </c>
      <c r="BY125" s="2">
        <f>SUMIFS(Import!BY$2:BY$237,Import!$F$2:$F$237,$F125,Import!$G$2:$G$237,$G125)</f>
        <v>6.91</v>
      </c>
      <c r="BZ125" s="2">
        <f>SUMIFS(Import!BZ$2:BZ$237,Import!$F$2:$F$237,$F125,Import!$G$2:$G$237,$G125)</f>
        <v>0</v>
      </c>
      <c r="CA125" s="2">
        <f t="shared" si="74"/>
        <v>0</v>
      </c>
      <c r="CB125" s="2">
        <f t="shared" si="74"/>
        <v>0</v>
      </c>
      <c r="CC125" s="2">
        <f t="shared" si="74"/>
        <v>0</v>
      </c>
      <c r="CD125" s="2">
        <f>SUMIFS(Import!CD$2:CD$237,Import!$F$2:$F$237,$F125,Import!$G$2:$G$237,$G125)</f>
        <v>0</v>
      </c>
      <c r="CE125" s="2">
        <f>SUMIFS(Import!CE$2:CE$237,Import!$F$2:$F$237,$F125,Import!$G$2:$G$237,$G125)</f>
        <v>0</v>
      </c>
      <c r="CF125" s="2">
        <f>SUMIFS(Import!CF$2:CF$237,Import!$F$2:$F$237,$F125,Import!$G$2:$G$237,$G125)</f>
        <v>0</v>
      </c>
      <c r="CG125" s="2">
        <f>SUMIFS(Import!CG$2:CG$237,Import!$F$2:$F$237,$F125,Import!$G$2:$G$237,$G125)</f>
        <v>0</v>
      </c>
      <c r="CH125" s="2">
        <f t="shared" si="75"/>
        <v>0</v>
      </c>
      <c r="CI125" s="2">
        <f t="shared" si="75"/>
        <v>0</v>
      </c>
      <c r="CJ125" s="2">
        <f t="shared" si="75"/>
        <v>0</v>
      </c>
      <c r="CK125" s="2">
        <f>SUMIFS(Import!CK$2:CK$237,Import!$F$2:$F$237,$F125,Import!$G$2:$G$237,$G125)</f>
        <v>0</v>
      </c>
      <c r="CL125" s="2">
        <f>SUMIFS(Import!CL$2:CL$237,Import!$F$2:$F$237,$F125,Import!$G$2:$G$237,$G125)</f>
        <v>0</v>
      </c>
      <c r="CM125" s="2">
        <f>SUMIFS(Import!CM$2:CM$237,Import!$F$2:$F$237,$F125,Import!$G$2:$G$237,$G125)</f>
        <v>0</v>
      </c>
      <c r="CN125" s="2">
        <f>SUMIFS(Import!CN$2:CN$237,Import!$F$2:$F$237,$F125,Import!$G$2:$G$237,$G125)</f>
        <v>0</v>
      </c>
      <c r="CO125" s="3">
        <f t="shared" si="76"/>
        <v>0</v>
      </c>
      <c r="CP125" s="3">
        <f t="shared" si="76"/>
        <v>0</v>
      </c>
      <c r="CQ125" s="3">
        <f t="shared" si="76"/>
        <v>0</v>
      </c>
      <c r="CR125" s="2">
        <f>SUMIFS(Import!CR$2:CR$237,Import!$F$2:$F$237,$F125,Import!$G$2:$G$237,$G125)</f>
        <v>0</v>
      </c>
      <c r="CS125" s="2">
        <f>SUMIFS(Import!CS$2:CS$237,Import!$F$2:$F$237,$F125,Import!$G$2:$G$237,$G125)</f>
        <v>0</v>
      </c>
      <c r="CT125" s="2">
        <f>SUMIFS(Import!CT$2:CT$237,Import!$F$2:$F$237,$F125,Import!$G$2:$G$237,$G125)</f>
        <v>0</v>
      </c>
    </row>
    <row r="126" spans="1:98">
      <c r="A126" s="2" t="s">
        <v>38</v>
      </c>
      <c r="B126" s="2" t="s">
        <v>39</v>
      </c>
      <c r="C126" s="2">
        <v>1</v>
      </c>
      <c r="D126" s="2" t="s">
        <v>40</v>
      </c>
      <c r="E126" s="2">
        <v>35</v>
      </c>
      <c r="F126" s="2" t="s">
        <v>67</v>
      </c>
      <c r="G126" s="2">
        <v>2</v>
      </c>
      <c r="H126" s="2">
        <f>IF(SUMIFS(Import!H$2:H$237,Import!$F$2:$F$237,$F126,Import!$G$2:$G$237,$G126)=0,Data_T1!$H126,SUMIFS(Import!H$2:H$237,Import!$F$2:$F$237,$F126,Import!$G$2:$G$237,$G126))</f>
        <v>1285</v>
      </c>
      <c r="I126" s="2">
        <f>SUMIFS(Import!I$2:I$237,Import!$F$2:$F$237,$F126,Import!$G$2:$G$237,$G126)</f>
        <v>812</v>
      </c>
      <c r="J126" s="2">
        <f>SUMIFS(Import!J$2:J$237,Import!$F$2:$F$237,$F126,Import!$G$2:$G$237,$G126)</f>
        <v>63.19</v>
      </c>
      <c r="K126" s="2">
        <f>SUMIFS(Import!K$2:K$237,Import!$F$2:$F$237,$F126,Import!$G$2:$G$237,$G126)</f>
        <v>473</v>
      </c>
      <c r="L126" s="2">
        <f>SUMIFS(Import!L$2:L$237,Import!$F$2:$F$237,$F126,Import!$G$2:$G$237,$G126)</f>
        <v>36.81</v>
      </c>
      <c r="M126" s="2">
        <f>SUMIFS(Import!M$2:M$237,Import!$F$2:$F$237,$F126,Import!$G$2:$G$237,$G126)</f>
        <v>4</v>
      </c>
      <c r="N126" s="2">
        <f>SUMIFS(Import!N$2:N$237,Import!$F$2:$F$237,$F126,Import!$G$2:$G$237,$G126)</f>
        <v>0.31</v>
      </c>
      <c r="O126" s="2">
        <f>SUMIFS(Import!O$2:O$237,Import!$F$2:$F$237,$F126,Import!$G$2:$G$237,$G126)</f>
        <v>0.85</v>
      </c>
      <c r="P126" s="2">
        <f>SUMIFS(Import!P$2:P$237,Import!$F$2:$F$237,$F126,Import!$G$2:$G$237,$G126)</f>
        <v>6</v>
      </c>
      <c r="Q126" s="2">
        <f>SUMIFS(Import!Q$2:Q$237,Import!$F$2:$F$237,$F126,Import!$G$2:$G$237,$G126)</f>
        <v>0.47</v>
      </c>
      <c r="R126" s="2">
        <f>SUMIFS(Import!R$2:R$237,Import!$F$2:$F$237,$F126,Import!$G$2:$G$237,$G126)</f>
        <v>1.27</v>
      </c>
      <c r="S126" s="2">
        <f>SUMIFS(Import!S$2:S$237,Import!$F$2:$F$237,$F126,Import!$G$2:$G$237,$G126)</f>
        <v>463</v>
      </c>
      <c r="T126" s="2">
        <f>SUMIFS(Import!T$2:T$237,Import!$F$2:$F$237,$F126,Import!$G$2:$G$237,$G126)</f>
        <v>36.03</v>
      </c>
      <c r="U126" s="2">
        <f>SUMIFS(Import!U$2:U$237,Import!$F$2:$F$237,$F126,Import!$G$2:$G$237,$G126)</f>
        <v>97.89</v>
      </c>
      <c r="V126" s="2">
        <f>SUMIFS(Import!V$2:V$237,Import!$F$2:$F$237,$F126,Import!$G$2:$G$237,$G126)</f>
        <v>1</v>
      </c>
      <c r="W126" s="2" t="str">
        <f t="shared" si="66"/>
        <v>M</v>
      </c>
      <c r="X126" s="2" t="str">
        <f t="shared" si="66"/>
        <v>GREIG</v>
      </c>
      <c r="Y126" s="2" t="str">
        <f t="shared" si="66"/>
        <v>Moana</v>
      </c>
      <c r="Z126" s="2">
        <f>SUMIFS(Import!Z$2:Z$237,Import!$F$2:$F$237,$F126,Import!$G$2:$G$237,$G126)</f>
        <v>98</v>
      </c>
      <c r="AA126" s="2">
        <f>SUMIFS(Import!AA$2:AA$237,Import!$F$2:$F$237,$F126,Import!$G$2:$G$237,$G126)</f>
        <v>7.63</v>
      </c>
      <c r="AB126" s="2">
        <f>SUMIFS(Import!AB$2:AB$237,Import!$F$2:$F$237,$F126,Import!$G$2:$G$237,$G126)</f>
        <v>21.17</v>
      </c>
      <c r="AC126" s="2">
        <f>SUMIFS(Import!AC$2:AC$237,Import!$F$2:$F$237,$F126,Import!$G$2:$G$237,$G126)</f>
        <v>2</v>
      </c>
      <c r="AD126" s="2" t="str">
        <f t="shared" si="67"/>
        <v>M</v>
      </c>
      <c r="AE126" s="2" t="str">
        <f t="shared" si="67"/>
        <v>MINARDI</v>
      </c>
      <c r="AF126" s="2" t="str">
        <f t="shared" si="67"/>
        <v>Eric</v>
      </c>
      <c r="AG126" s="2">
        <f>SUMIFS(Import!AG$2:AG$237,Import!$F$2:$F$237,$F126,Import!$G$2:$G$237,$G126)</f>
        <v>8</v>
      </c>
      <c r="AH126" s="2">
        <f>SUMIFS(Import!AH$2:AH$237,Import!$F$2:$F$237,$F126,Import!$G$2:$G$237,$G126)</f>
        <v>0.62</v>
      </c>
      <c r="AI126" s="2">
        <f>SUMIFS(Import!AI$2:AI$237,Import!$F$2:$F$237,$F126,Import!$G$2:$G$237,$G126)</f>
        <v>1.73</v>
      </c>
      <c r="AJ126" s="2">
        <f>SUMIFS(Import!AJ$2:AJ$237,Import!$F$2:$F$237,$F126,Import!$G$2:$G$237,$G126)</f>
        <v>3</v>
      </c>
      <c r="AK126" s="2" t="str">
        <f t="shared" si="68"/>
        <v>F</v>
      </c>
      <c r="AL126" s="2" t="str">
        <f t="shared" si="68"/>
        <v>SAGE</v>
      </c>
      <c r="AM126" s="2" t="str">
        <f t="shared" si="68"/>
        <v>Maina</v>
      </c>
      <c r="AN126" s="2">
        <f>SUMIFS(Import!AN$2:AN$237,Import!$F$2:$F$237,$F126,Import!$G$2:$G$237,$G126)</f>
        <v>178</v>
      </c>
      <c r="AO126" s="2">
        <f>SUMIFS(Import!AO$2:AO$237,Import!$F$2:$F$237,$F126,Import!$G$2:$G$237,$G126)</f>
        <v>13.85</v>
      </c>
      <c r="AP126" s="2">
        <f>SUMIFS(Import!AP$2:AP$237,Import!$F$2:$F$237,$F126,Import!$G$2:$G$237,$G126)</f>
        <v>38.44</v>
      </c>
      <c r="AQ126" s="2">
        <f>SUMIFS(Import!AQ$2:AQ$237,Import!$F$2:$F$237,$F126,Import!$G$2:$G$237,$G126)</f>
        <v>4</v>
      </c>
      <c r="AR126" s="2" t="str">
        <f t="shared" si="69"/>
        <v>M</v>
      </c>
      <c r="AS126" s="2" t="str">
        <f t="shared" si="69"/>
        <v>BRUNEAU</v>
      </c>
      <c r="AT126" s="2" t="str">
        <f t="shared" si="69"/>
        <v>Jean-Marie</v>
      </c>
      <c r="AU126" s="2">
        <f>SUMIFS(Import!AU$2:AU$237,Import!$F$2:$F$237,$F126,Import!$G$2:$G$237,$G126)</f>
        <v>6</v>
      </c>
      <c r="AV126" s="2">
        <f>SUMIFS(Import!AV$2:AV$237,Import!$F$2:$F$237,$F126,Import!$G$2:$G$237,$G126)</f>
        <v>0.47</v>
      </c>
      <c r="AW126" s="2">
        <f>SUMIFS(Import!AW$2:AW$237,Import!$F$2:$F$237,$F126,Import!$G$2:$G$237,$G126)</f>
        <v>1.3</v>
      </c>
      <c r="AX126" s="2">
        <f>SUMIFS(Import!AX$2:AX$237,Import!$F$2:$F$237,$F126,Import!$G$2:$G$237,$G126)</f>
        <v>5</v>
      </c>
      <c r="AY126" s="2" t="str">
        <f t="shared" si="70"/>
        <v>M</v>
      </c>
      <c r="AZ126" s="2" t="str">
        <f t="shared" si="70"/>
        <v>RAMEL</v>
      </c>
      <c r="BA126" s="2" t="str">
        <f t="shared" si="70"/>
        <v>Michel</v>
      </c>
      <c r="BB126" s="2">
        <f>SUMIFS(Import!BB$2:BB$237,Import!$F$2:$F$237,$F126,Import!$G$2:$G$237,$G126)</f>
        <v>2</v>
      </c>
      <c r="BC126" s="2">
        <f>SUMIFS(Import!BC$2:BC$237,Import!$F$2:$F$237,$F126,Import!$G$2:$G$237,$G126)</f>
        <v>0.16</v>
      </c>
      <c r="BD126" s="2">
        <f>SUMIFS(Import!BD$2:BD$237,Import!$F$2:$F$237,$F126,Import!$G$2:$G$237,$G126)</f>
        <v>0.43</v>
      </c>
      <c r="BE126" s="2">
        <f>SUMIFS(Import!BE$2:BE$237,Import!$F$2:$F$237,$F126,Import!$G$2:$G$237,$G126)</f>
        <v>6</v>
      </c>
      <c r="BF126" s="2" t="str">
        <f t="shared" si="71"/>
        <v>M</v>
      </c>
      <c r="BG126" s="2" t="str">
        <f t="shared" si="71"/>
        <v>NENA</v>
      </c>
      <c r="BH126" s="2" t="str">
        <f t="shared" si="71"/>
        <v>Tauhiti</v>
      </c>
      <c r="BI126" s="2">
        <f>SUMIFS(Import!BI$2:BI$237,Import!$F$2:$F$237,$F126,Import!$G$2:$G$237,$G126)</f>
        <v>71</v>
      </c>
      <c r="BJ126" s="2">
        <f>SUMIFS(Import!BJ$2:BJ$237,Import!$F$2:$F$237,$F126,Import!$G$2:$G$237,$G126)</f>
        <v>5.53</v>
      </c>
      <c r="BK126" s="2">
        <f>SUMIFS(Import!BK$2:BK$237,Import!$F$2:$F$237,$F126,Import!$G$2:$G$237,$G126)</f>
        <v>15.33</v>
      </c>
      <c r="BL126" s="2">
        <f>SUMIFS(Import!BL$2:BL$237,Import!$F$2:$F$237,$F126,Import!$G$2:$G$237,$G126)</f>
        <v>7</v>
      </c>
      <c r="BM126" s="2" t="str">
        <f t="shared" si="72"/>
        <v>M</v>
      </c>
      <c r="BN126" s="2" t="str">
        <f t="shared" si="72"/>
        <v>REGURON</v>
      </c>
      <c r="BO126" s="2" t="str">
        <f t="shared" si="72"/>
        <v>Karl</v>
      </c>
      <c r="BP126" s="2">
        <f>SUMIFS(Import!BP$2:BP$237,Import!$F$2:$F$237,$F126,Import!$G$2:$G$237,$G126)</f>
        <v>6</v>
      </c>
      <c r="BQ126" s="2">
        <f>SUMIFS(Import!BQ$2:BQ$237,Import!$F$2:$F$237,$F126,Import!$G$2:$G$237,$G126)</f>
        <v>0.47</v>
      </c>
      <c r="BR126" s="2">
        <f>SUMIFS(Import!BR$2:BR$237,Import!$F$2:$F$237,$F126,Import!$G$2:$G$237,$G126)</f>
        <v>1.3</v>
      </c>
      <c r="BS126" s="2">
        <f>SUMIFS(Import!BS$2:BS$237,Import!$F$2:$F$237,$F126,Import!$G$2:$G$237,$G126)</f>
        <v>8</v>
      </c>
      <c r="BT126" s="2" t="str">
        <f t="shared" si="73"/>
        <v>M</v>
      </c>
      <c r="BU126" s="2" t="str">
        <f t="shared" si="73"/>
        <v>TUHEIAVA</v>
      </c>
      <c r="BV126" s="2" t="str">
        <f t="shared" si="73"/>
        <v>Richard, Ariihau</v>
      </c>
      <c r="BW126" s="2">
        <f>SUMIFS(Import!BW$2:BW$237,Import!$F$2:$F$237,$F126,Import!$G$2:$G$237,$G126)</f>
        <v>94</v>
      </c>
      <c r="BX126" s="2">
        <f>SUMIFS(Import!BX$2:BX$237,Import!$F$2:$F$237,$F126,Import!$G$2:$G$237,$G126)</f>
        <v>7.32</v>
      </c>
      <c r="BY126" s="2">
        <f>SUMIFS(Import!BY$2:BY$237,Import!$F$2:$F$237,$F126,Import!$G$2:$G$237,$G126)</f>
        <v>20.3</v>
      </c>
      <c r="BZ126" s="2">
        <f>SUMIFS(Import!BZ$2:BZ$237,Import!$F$2:$F$237,$F126,Import!$G$2:$G$237,$G126)</f>
        <v>0</v>
      </c>
      <c r="CA126" s="2">
        <f t="shared" si="74"/>
        <v>0</v>
      </c>
      <c r="CB126" s="2">
        <f t="shared" si="74"/>
        <v>0</v>
      </c>
      <c r="CC126" s="2">
        <f t="shared" si="74"/>
        <v>0</v>
      </c>
      <c r="CD126" s="2">
        <f>SUMIFS(Import!CD$2:CD$237,Import!$F$2:$F$237,$F126,Import!$G$2:$G$237,$G126)</f>
        <v>0</v>
      </c>
      <c r="CE126" s="2">
        <f>SUMIFS(Import!CE$2:CE$237,Import!$F$2:$F$237,$F126,Import!$G$2:$G$237,$G126)</f>
        <v>0</v>
      </c>
      <c r="CF126" s="2">
        <f>SUMIFS(Import!CF$2:CF$237,Import!$F$2:$F$237,$F126,Import!$G$2:$G$237,$G126)</f>
        <v>0</v>
      </c>
      <c r="CG126" s="2">
        <f>SUMIFS(Import!CG$2:CG$237,Import!$F$2:$F$237,$F126,Import!$G$2:$G$237,$G126)</f>
        <v>0</v>
      </c>
      <c r="CH126" s="2">
        <f t="shared" si="75"/>
        <v>0</v>
      </c>
      <c r="CI126" s="2">
        <f t="shared" si="75"/>
        <v>0</v>
      </c>
      <c r="CJ126" s="2">
        <f t="shared" si="75"/>
        <v>0</v>
      </c>
      <c r="CK126" s="2">
        <f>SUMIFS(Import!CK$2:CK$237,Import!$F$2:$F$237,$F126,Import!$G$2:$G$237,$G126)</f>
        <v>0</v>
      </c>
      <c r="CL126" s="2">
        <f>SUMIFS(Import!CL$2:CL$237,Import!$F$2:$F$237,$F126,Import!$G$2:$G$237,$G126)</f>
        <v>0</v>
      </c>
      <c r="CM126" s="2">
        <f>SUMIFS(Import!CM$2:CM$237,Import!$F$2:$F$237,$F126,Import!$G$2:$G$237,$G126)</f>
        <v>0</v>
      </c>
      <c r="CN126" s="2">
        <f>SUMIFS(Import!CN$2:CN$237,Import!$F$2:$F$237,$F126,Import!$G$2:$G$237,$G126)</f>
        <v>0</v>
      </c>
      <c r="CO126" s="3">
        <f t="shared" si="76"/>
        <v>0</v>
      </c>
      <c r="CP126" s="3">
        <f t="shared" si="76"/>
        <v>0</v>
      </c>
      <c r="CQ126" s="3">
        <f t="shared" si="76"/>
        <v>0</v>
      </c>
      <c r="CR126" s="2">
        <f>SUMIFS(Import!CR$2:CR$237,Import!$F$2:$F$237,$F126,Import!$G$2:$G$237,$G126)</f>
        <v>0</v>
      </c>
      <c r="CS126" s="2">
        <f>SUMIFS(Import!CS$2:CS$237,Import!$F$2:$F$237,$F126,Import!$G$2:$G$237,$G126)</f>
        <v>0</v>
      </c>
      <c r="CT126" s="2">
        <f>SUMIFS(Import!CT$2:CT$237,Import!$F$2:$F$237,$F126,Import!$G$2:$G$237,$G126)</f>
        <v>0</v>
      </c>
    </row>
    <row r="127" spans="1:98">
      <c r="A127" s="2" t="s">
        <v>38</v>
      </c>
      <c r="B127" s="2" t="s">
        <v>39</v>
      </c>
      <c r="C127" s="2">
        <v>1</v>
      </c>
      <c r="D127" s="2" t="s">
        <v>40</v>
      </c>
      <c r="E127" s="2">
        <v>35</v>
      </c>
      <c r="F127" s="2" t="s">
        <v>67</v>
      </c>
      <c r="G127" s="2">
        <v>3</v>
      </c>
      <c r="H127" s="2">
        <f>IF(SUMIFS(Import!H$2:H$237,Import!$F$2:$F$237,$F127,Import!$G$2:$G$237,$G127)=0,Data_T1!$H127,SUMIFS(Import!H$2:H$237,Import!$F$2:$F$237,$F127,Import!$G$2:$G$237,$G127))</f>
        <v>1040</v>
      </c>
      <c r="I127" s="2">
        <f>SUMIFS(Import!I$2:I$237,Import!$F$2:$F$237,$F127,Import!$G$2:$G$237,$G127)</f>
        <v>681</v>
      </c>
      <c r="J127" s="2">
        <f>SUMIFS(Import!J$2:J$237,Import!$F$2:$F$237,$F127,Import!$G$2:$G$237,$G127)</f>
        <v>65.48</v>
      </c>
      <c r="K127" s="2">
        <f>SUMIFS(Import!K$2:K$237,Import!$F$2:$F$237,$F127,Import!$G$2:$G$237,$G127)</f>
        <v>359</v>
      </c>
      <c r="L127" s="2">
        <f>SUMIFS(Import!L$2:L$237,Import!$F$2:$F$237,$F127,Import!$G$2:$G$237,$G127)</f>
        <v>34.520000000000003</v>
      </c>
      <c r="M127" s="2">
        <f>SUMIFS(Import!M$2:M$237,Import!$F$2:$F$237,$F127,Import!$G$2:$G$237,$G127)</f>
        <v>8</v>
      </c>
      <c r="N127" s="2">
        <f>SUMIFS(Import!N$2:N$237,Import!$F$2:$F$237,$F127,Import!$G$2:$G$237,$G127)</f>
        <v>0.77</v>
      </c>
      <c r="O127" s="2">
        <f>SUMIFS(Import!O$2:O$237,Import!$F$2:$F$237,$F127,Import!$G$2:$G$237,$G127)</f>
        <v>2.23</v>
      </c>
      <c r="P127" s="2">
        <f>SUMIFS(Import!P$2:P$237,Import!$F$2:$F$237,$F127,Import!$G$2:$G$237,$G127)</f>
        <v>1</v>
      </c>
      <c r="Q127" s="2">
        <f>SUMIFS(Import!Q$2:Q$237,Import!$F$2:$F$237,$F127,Import!$G$2:$G$237,$G127)</f>
        <v>0.1</v>
      </c>
      <c r="R127" s="2">
        <f>SUMIFS(Import!R$2:R$237,Import!$F$2:$F$237,$F127,Import!$G$2:$G$237,$G127)</f>
        <v>0.28000000000000003</v>
      </c>
      <c r="S127" s="2">
        <f>SUMIFS(Import!S$2:S$237,Import!$F$2:$F$237,$F127,Import!$G$2:$G$237,$G127)</f>
        <v>350</v>
      </c>
      <c r="T127" s="2">
        <f>SUMIFS(Import!T$2:T$237,Import!$F$2:$F$237,$F127,Import!$G$2:$G$237,$G127)</f>
        <v>33.65</v>
      </c>
      <c r="U127" s="2">
        <f>SUMIFS(Import!U$2:U$237,Import!$F$2:$F$237,$F127,Import!$G$2:$G$237,$G127)</f>
        <v>97.49</v>
      </c>
      <c r="V127" s="2">
        <f>SUMIFS(Import!V$2:V$237,Import!$F$2:$F$237,$F127,Import!$G$2:$G$237,$G127)</f>
        <v>1</v>
      </c>
      <c r="W127" s="2" t="str">
        <f t="shared" si="66"/>
        <v>M</v>
      </c>
      <c r="X127" s="2" t="str">
        <f t="shared" si="66"/>
        <v>GREIG</v>
      </c>
      <c r="Y127" s="2" t="str">
        <f t="shared" si="66"/>
        <v>Moana</v>
      </c>
      <c r="Z127" s="2">
        <f>SUMIFS(Import!Z$2:Z$237,Import!$F$2:$F$237,$F127,Import!$G$2:$G$237,$G127)</f>
        <v>73</v>
      </c>
      <c r="AA127" s="2">
        <f>SUMIFS(Import!AA$2:AA$237,Import!$F$2:$F$237,$F127,Import!$G$2:$G$237,$G127)</f>
        <v>7.02</v>
      </c>
      <c r="AB127" s="2">
        <f>SUMIFS(Import!AB$2:AB$237,Import!$F$2:$F$237,$F127,Import!$G$2:$G$237,$G127)</f>
        <v>20.86</v>
      </c>
      <c r="AC127" s="2">
        <f>SUMIFS(Import!AC$2:AC$237,Import!$F$2:$F$237,$F127,Import!$G$2:$G$237,$G127)</f>
        <v>2</v>
      </c>
      <c r="AD127" s="2" t="str">
        <f t="shared" si="67"/>
        <v>M</v>
      </c>
      <c r="AE127" s="2" t="str">
        <f t="shared" si="67"/>
        <v>MINARDI</v>
      </c>
      <c r="AF127" s="2" t="str">
        <f t="shared" si="67"/>
        <v>Eric</v>
      </c>
      <c r="AG127" s="2">
        <f>SUMIFS(Import!AG$2:AG$237,Import!$F$2:$F$237,$F127,Import!$G$2:$G$237,$G127)</f>
        <v>3</v>
      </c>
      <c r="AH127" s="2">
        <f>SUMIFS(Import!AH$2:AH$237,Import!$F$2:$F$237,$F127,Import!$G$2:$G$237,$G127)</f>
        <v>0.28999999999999998</v>
      </c>
      <c r="AI127" s="2">
        <f>SUMIFS(Import!AI$2:AI$237,Import!$F$2:$F$237,$F127,Import!$G$2:$G$237,$G127)</f>
        <v>0.86</v>
      </c>
      <c r="AJ127" s="2">
        <f>SUMIFS(Import!AJ$2:AJ$237,Import!$F$2:$F$237,$F127,Import!$G$2:$G$237,$G127)</f>
        <v>3</v>
      </c>
      <c r="AK127" s="2" t="str">
        <f t="shared" si="68"/>
        <v>F</v>
      </c>
      <c r="AL127" s="2" t="str">
        <f t="shared" si="68"/>
        <v>SAGE</v>
      </c>
      <c r="AM127" s="2" t="str">
        <f t="shared" si="68"/>
        <v>Maina</v>
      </c>
      <c r="AN127" s="2">
        <f>SUMIFS(Import!AN$2:AN$237,Import!$F$2:$F$237,$F127,Import!$G$2:$G$237,$G127)</f>
        <v>127</v>
      </c>
      <c r="AO127" s="2">
        <f>SUMIFS(Import!AO$2:AO$237,Import!$F$2:$F$237,$F127,Import!$G$2:$G$237,$G127)</f>
        <v>12.21</v>
      </c>
      <c r="AP127" s="2">
        <f>SUMIFS(Import!AP$2:AP$237,Import!$F$2:$F$237,$F127,Import!$G$2:$G$237,$G127)</f>
        <v>36.29</v>
      </c>
      <c r="AQ127" s="2">
        <f>SUMIFS(Import!AQ$2:AQ$237,Import!$F$2:$F$237,$F127,Import!$G$2:$G$237,$G127)</f>
        <v>4</v>
      </c>
      <c r="AR127" s="2" t="str">
        <f t="shared" si="69"/>
        <v>M</v>
      </c>
      <c r="AS127" s="2" t="str">
        <f t="shared" si="69"/>
        <v>BRUNEAU</v>
      </c>
      <c r="AT127" s="2" t="str">
        <f t="shared" si="69"/>
        <v>Jean-Marie</v>
      </c>
      <c r="AU127" s="2">
        <f>SUMIFS(Import!AU$2:AU$237,Import!$F$2:$F$237,$F127,Import!$G$2:$G$237,$G127)</f>
        <v>2</v>
      </c>
      <c r="AV127" s="2">
        <f>SUMIFS(Import!AV$2:AV$237,Import!$F$2:$F$237,$F127,Import!$G$2:$G$237,$G127)</f>
        <v>0.19</v>
      </c>
      <c r="AW127" s="2">
        <f>SUMIFS(Import!AW$2:AW$237,Import!$F$2:$F$237,$F127,Import!$G$2:$G$237,$G127)</f>
        <v>0.56999999999999995</v>
      </c>
      <c r="AX127" s="2">
        <f>SUMIFS(Import!AX$2:AX$237,Import!$F$2:$F$237,$F127,Import!$G$2:$G$237,$G127)</f>
        <v>5</v>
      </c>
      <c r="AY127" s="2" t="str">
        <f t="shared" si="70"/>
        <v>M</v>
      </c>
      <c r="AZ127" s="2" t="str">
        <f t="shared" si="70"/>
        <v>RAMEL</v>
      </c>
      <c r="BA127" s="2" t="str">
        <f t="shared" si="70"/>
        <v>Michel</v>
      </c>
      <c r="BB127" s="2">
        <f>SUMIFS(Import!BB$2:BB$237,Import!$F$2:$F$237,$F127,Import!$G$2:$G$237,$G127)</f>
        <v>3</v>
      </c>
      <c r="BC127" s="2">
        <f>SUMIFS(Import!BC$2:BC$237,Import!$F$2:$F$237,$F127,Import!$G$2:$G$237,$G127)</f>
        <v>0.28999999999999998</v>
      </c>
      <c r="BD127" s="2">
        <f>SUMIFS(Import!BD$2:BD$237,Import!$F$2:$F$237,$F127,Import!$G$2:$G$237,$G127)</f>
        <v>0.86</v>
      </c>
      <c r="BE127" s="2">
        <f>SUMIFS(Import!BE$2:BE$237,Import!$F$2:$F$237,$F127,Import!$G$2:$G$237,$G127)</f>
        <v>6</v>
      </c>
      <c r="BF127" s="2" t="str">
        <f t="shared" si="71"/>
        <v>M</v>
      </c>
      <c r="BG127" s="2" t="str">
        <f t="shared" si="71"/>
        <v>NENA</v>
      </c>
      <c r="BH127" s="2" t="str">
        <f t="shared" si="71"/>
        <v>Tauhiti</v>
      </c>
      <c r="BI127" s="2">
        <f>SUMIFS(Import!BI$2:BI$237,Import!$F$2:$F$237,$F127,Import!$G$2:$G$237,$G127)</f>
        <v>69</v>
      </c>
      <c r="BJ127" s="2">
        <f>SUMIFS(Import!BJ$2:BJ$237,Import!$F$2:$F$237,$F127,Import!$G$2:$G$237,$G127)</f>
        <v>6.63</v>
      </c>
      <c r="BK127" s="2">
        <f>SUMIFS(Import!BK$2:BK$237,Import!$F$2:$F$237,$F127,Import!$G$2:$G$237,$G127)</f>
        <v>19.71</v>
      </c>
      <c r="BL127" s="2">
        <f>SUMIFS(Import!BL$2:BL$237,Import!$F$2:$F$237,$F127,Import!$G$2:$G$237,$G127)</f>
        <v>7</v>
      </c>
      <c r="BM127" s="2" t="str">
        <f t="shared" si="72"/>
        <v>M</v>
      </c>
      <c r="BN127" s="2" t="str">
        <f t="shared" si="72"/>
        <v>REGURON</v>
      </c>
      <c r="BO127" s="2" t="str">
        <f t="shared" si="72"/>
        <v>Karl</v>
      </c>
      <c r="BP127" s="2">
        <f>SUMIFS(Import!BP$2:BP$237,Import!$F$2:$F$237,$F127,Import!$G$2:$G$237,$G127)</f>
        <v>6</v>
      </c>
      <c r="BQ127" s="2">
        <f>SUMIFS(Import!BQ$2:BQ$237,Import!$F$2:$F$237,$F127,Import!$G$2:$G$237,$G127)</f>
        <v>0.57999999999999996</v>
      </c>
      <c r="BR127" s="2">
        <f>SUMIFS(Import!BR$2:BR$237,Import!$F$2:$F$237,$F127,Import!$G$2:$G$237,$G127)</f>
        <v>1.71</v>
      </c>
      <c r="BS127" s="2">
        <f>SUMIFS(Import!BS$2:BS$237,Import!$F$2:$F$237,$F127,Import!$G$2:$G$237,$G127)</f>
        <v>8</v>
      </c>
      <c r="BT127" s="2" t="str">
        <f t="shared" si="73"/>
        <v>M</v>
      </c>
      <c r="BU127" s="2" t="str">
        <f t="shared" si="73"/>
        <v>TUHEIAVA</v>
      </c>
      <c r="BV127" s="2" t="str">
        <f t="shared" si="73"/>
        <v>Richard, Ariihau</v>
      </c>
      <c r="BW127" s="2">
        <f>SUMIFS(Import!BW$2:BW$237,Import!$F$2:$F$237,$F127,Import!$G$2:$G$237,$G127)</f>
        <v>67</v>
      </c>
      <c r="BX127" s="2">
        <f>SUMIFS(Import!BX$2:BX$237,Import!$F$2:$F$237,$F127,Import!$G$2:$G$237,$G127)</f>
        <v>6.44</v>
      </c>
      <c r="BY127" s="2">
        <f>SUMIFS(Import!BY$2:BY$237,Import!$F$2:$F$237,$F127,Import!$G$2:$G$237,$G127)</f>
        <v>19.14</v>
      </c>
      <c r="BZ127" s="2">
        <f>SUMIFS(Import!BZ$2:BZ$237,Import!$F$2:$F$237,$F127,Import!$G$2:$G$237,$G127)</f>
        <v>0</v>
      </c>
      <c r="CA127" s="2">
        <f t="shared" si="74"/>
        <v>0</v>
      </c>
      <c r="CB127" s="2">
        <f t="shared" si="74"/>
        <v>0</v>
      </c>
      <c r="CC127" s="2">
        <f t="shared" si="74"/>
        <v>0</v>
      </c>
      <c r="CD127" s="2">
        <f>SUMIFS(Import!CD$2:CD$237,Import!$F$2:$F$237,$F127,Import!$G$2:$G$237,$G127)</f>
        <v>0</v>
      </c>
      <c r="CE127" s="2">
        <f>SUMIFS(Import!CE$2:CE$237,Import!$F$2:$F$237,$F127,Import!$G$2:$G$237,$G127)</f>
        <v>0</v>
      </c>
      <c r="CF127" s="2">
        <f>SUMIFS(Import!CF$2:CF$237,Import!$F$2:$F$237,$F127,Import!$G$2:$G$237,$G127)</f>
        <v>0</v>
      </c>
      <c r="CG127" s="2">
        <f>SUMIFS(Import!CG$2:CG$237,Import!$F$2:$F$237,$F127,Import!$G$2:$G$237,$G127)</f>
        <v>0</v>
      </c>
      <c r="CH127" s="2">
        <f t="shared" si="75"/>
        <v>0</v>
      </c>
      <c r="CI127" s="2">
        <f t="shared" si="75"/>
        <v>0</v>
      </c>
      <c r="CJ127" s="2">
        <f t="shared" si="75"/>
        <v>0</v>
      </c>
      <c r="CK127" s="2">
        <f>SUMIFS(Import!CK$2:CK$237,Import!$F$2:$F$237,$F127,Import!$G$2:$G$237,$G127)</f>
        <v>0</v>
      </c>
      <c r="CL127" s="2">
        <f>SUMIFS(Import!CL$2:CL$237,Import!$F$2:$F$237,$F127,Import!$G$2:$G$237,$G127)</f>
        <v>0</v>
      </c>
      <c r="CM127" s="2">
        <f>SUMIFS(Import!CM$2:CM$237,Import!$F$2:$F$237,$F127,Import!$G$2:$G$237,$G127)</f>
        <v>0</v>
      </c>
      <c r="CN127" s="2">
        <f>SUMIFS(Import!CN$2:CN$237,Import!$F$2:$F$237,$F127,Import!$G$2:$G$237,$G127)</f>
        <v>0</v>
      </c>
      <c r="CO127" s="3">
        <f t="shared" si="76"/>
        <v>0</v>
      </c>
      <c r="CP127" s="3">
        <f t="shared" si="76"/>
        <v>0</v>
      </c>
      <c r="CQ127" s="3">
        <f t="shared" si="76"/>
        <v>0</v>
      </c>
      <c r="CR127" s="2">
        <f>SUMIFS(Import!CR$2:CR$237,Import!$F$2:$F$237,$F127,Import!$G$2:$G$237,$G127)</f>
        <v>0</v>
      </c>
      <c r="CS127" s="2">
        <f>SUMIFS(Import!CS$2:CS$237,Import!$F$2:$F$237,$F127,Import!$G$2:$G$237,$G127)</f>
        <v>0</v>
      </c>
      <c r="CT127" s="2">
        <f>SUMIFS(Import!CT$2:CT$237,Import!$F$2:$F$237,$F127,Import!$G$2:$G$237,$G127)</f>
        <v>0</v>
      </c>
    </row>
    <row r="128" spans="1:98">
      <c r="A128" s="2" t="s">
        <v>38</v>
      </c>
      <c r="B128" s="2" t="s">
        <v>39</v>
      </c>
      <c r="C128" s="2">
        <v>1</v>
      </c>
      <c r="D128" s="2" t="s">
        <v>40</v>
      </c>
      <c r="E128" s="2">
        <v>35</v>
      </c>
      <c r="F128" s="2" t="s">
        <v>67</v>
      </c>
      <c r="G128" s="2">
        <v>4</v>
      </c>
      <c r="H128" s="2">
        <f>IF(SUMIFS(Import!H$2:H$237,Import!$F$2:$F$237,$F128,Import!$G$2:$G$237,$G128)=0,Data_T1!$H128,SUMIFS(Import!H$2:H$237,Import!$F$2:$F$237,$F128,Import!$G$2:$G$237,$G128))</f>
        <v>1532</v>
      </c>
      <c r="I128" s="2">
        <f>SUMIFS(Import!I$2:I$237,Import!$F$2:$F$237,$F128,Import!$G$2:$G$237,$G128)</f>
        <v>1017</v>
      </c>
      <c r="J128" s="2">
        <f>SUMIFS(Import!J$2:J$237,Import!$F$2:$F$237,$F128,Import!$G$2:$G$237,$G128)</f>
        <v>66.38</v>
      </c>
      <c r="K128" s="2">
        <f>SUMIFS(Import!K$2:K$237,Import!$F$2:$F$237,$F128,Import!$G$2:$G$237,$G128)</f>
        <v>515</v>
      </c>
      <c r="L128" s="2">
        <f>SUMIFS(Import!L$2:L$237,Import!$F$2:$F$237,$F128,Import!$G$2:$G$237,$G128)</f>
        <v>33.619999999999997</v>
      </c>
      <c r="M128" s="2">
        <f>SUMIFS(Import!M$2:M$237,Import!$F$2:$F$237,$F128,Import!$G$2:$G$237,$G128)</f>
        <v>3</v>
      </c>
      <c r="N128" s="2">
        <f>SUMIFS(Import!N$2:N$237,Import!$F$2:$F$237,$F128,Import!$G$2:$G$237,$G128)</f>
        <v>0.2</v>
      </c>
      <c r="O128" s="2">
        <f>SUMIFS(Import!O$2:O$237,Import!$F$2:$F$237,$F128,Import!$G$2:$G$237,$G128)</f>
        <v>0.57999999999999996</v>
      </c>
      <c r="P128" s="2">
        <f>SUMIFS(Import!P$2:P$237,Import!$F$2:$F$237,$F128,Import!$G$2:$G$237,$G128)</f>
        <v>7</v>
      </c>
      <c r="Q128" s="2">
        <f>SUMIFS(Import!Q$2:Q$237,Import!$F$2:$F$237,$F128,Import!$G$2:$G$237,$G128)</f>
        <v>0.46</v>
      </c>
      <c r="R128" s="2">
        <f>SUMIFS(Import!R$2:R$237,Import!$F$2:$F$237,$F128,Import!$G$2:$G$237,$G128)</f>
        <v>1.36</v>
      </c>
      <c r="S128" s="2">
        <f>SUMIFS(Import!S$2:S$237,Import!$F$2:$F$237,$F128,Import!$G$2:$G$237,$G128)</f>
        <v>505</v>
      </c>
      <c r="T128" s="2">
        <f>SUMIFS(Import!T$2:T$237,Import!$F$2:$F$237,$F128,Import!$G$2:$G$237,$G128)</f>
        <v>32.96</v>
      </c>
      <c r="U128" s="2">
        <f>SUMIFS(Import!U$2:U$237,Import!$F$2:$F$237,$F128,Import!$G$2:$G$237,$G128)</f>
        <v>98.06</v>
      </c>
      <c r="V128" s="2">
        <f>SUMIFS(Import!V$2:V$237,Import!$F$2:$F$237,$F128,Import!$G$2:$G$237,$G128)</f>
        <v>1</v>
      </c>
      <c r="W128" s="2" t="str">
        <f t="shared" si="66"/>
        <v>M</v>
      </c>
      <c r="X128" s="2" t="str">
        <f t="shared" si="66"/>
        <v>GREIG</v>
      </c>
      <c r="Y128" s="2" t="str">
        <f t="shared" si="66"/>
        <v>Moana</v>
      </c>
      <c r="Z128" s="2">
        <f>SUMIFS(Import!Z$2:Z$237,Import!$F$2:$F$237,$F128,Import!$G$2:$G$237,$G128)</f>
        <v>117</v>
      </c>
      <c r="AA128" s="2">
        <f>SUMIFS(Import!AA$2:AA$237,Import!$F$2:$F$237,$F128,Import!$G$2:$G$237,$G128)</f>
        <v>7.64</v>
      </c>
      <c r="AB128" s="2">
        <f>SUMIFS(Import!AB$2:AB$237,Import!$F$2:$F$237,$F128,Import!$G$2:$G$237,$G128)</f>
        <v>23.17</v>
      </c>
      <c r="AC128" s="2">
        <f>SUMIFS(Import!AC$2:AC$237,Import!$F$2:$F$237,$F128,Import!$G$2:$G$237,$G128)</f>
        <v>2</v>
      </c>
      <c r="AD128" s="2" t="str">
        <f t="shared" si="67"/>
        <v>M</v>
      </c>
      <c r="AE128" s="2" t="str">
        <f t="shared" si="67"/>
        <v>MINARDI</v>
      </c>
      <c r="AF128" s="2" t="str">
        <f t="shared" si="67"/>
        <v>Eric</v>
      </c>
      <c r="AG128" s="2">
        <f>SUMIFS(Import!AG$2:AG$237,Import!$F$2:$F$237,$F128,Import!$G$2:$G$237,$G128)</f>
        <v>2</v>
      </c>
      <c r="AH128" s="2">
        <f>SUMIFS(Import!AH$2:AH$237,Import!$F$2:$F$237,$F128,Import!$G$2:$G$237,$G128)</f>
        <v>0.13</v>
      </c>
      <c r="AI128" s="2">
        <f>SUMIFS(Import!AI$2:AI$237,Import!$F$2:$F$237,$F128,Import!$G$2:$G$237,$G128)</f>
        <v>0.4</v>
      </c>
      <c r="AJ128" s="2">
        <f>SUMIFS(Import!AJ$2:AJ$237,Import!$F$2:$F$237,$F128,Import!$G$2:$G$237,$G128)</f>
        <v>3</v>
      </c>
      <c r="AK128" s="2" t="str">
        <f t="shared" si="68"/>
        <v>F</v>
      </c>
      <c r="AL128" s="2" t="str">
        <f t="shared" si="68"/>
        <v>SAGE</v>
      </c>
      <c r="AM128" s="2" t="str">
        <f t="shared" si="68"/>
        <v>Maina</v>
      </c>
      <c r="AN128" s="2">
        <f>SUMIFS(Import!AN$2:AN$237,Import!$F$2:$F$237,$F128,Import!$G$2:$G$237,$G128)</f>
        <v>168</v>
      </c>
      <c r="AO128" s="2">
        <f>SUMIFS(Import!AO$2:AO$237,Import!$F$2:$F$237,$F128,Import!$G$2:$G$237,$G128)</f>
        <v>10.97</v>
      </c>
      <c r="AP128" s="2">
        <f>SUMIFS(Import!AP$2:AP$237,Import!$F$2:$F$237,$F128,Import!$G$2:$G$237,$G128)</f>
        <v>33.270000000000003</v>
      </c>
      <c r="AQ128" s="2">
        <f>SUMIFS(Import!AQ$2:AQ$237,Import!$F$2:$F$237,$F128,Import!$G$2:$G$237,$G128)</f>
        <v>4</v>
      </c>
      <c r="AR128" s="2" t="str">
        <f t="shared" si="69"/>
        <v>M</v>
      </c>
      <c r="AS128" s="2" t="str">
        <f t="shared" si="69"/>
        <v>BRUNEAU</v>
      </c>
      <c r="AT128" s="2" t="str">
        <f t="shared" si="69"/>
        <v>Jean-Marie</v>
      </c>
      <c r="AU128" s="2">
        <f>SUMIFS(Import!AU$2:AU$237,Import!$F$2:$F$237,$F128,Import!$G$2:$G$237,$G128)</f>
        <v>7</v>
      </c>
      <c r="AV128" s="2">
        <f>SUMIFS(Import!AV$2:AV$237,Import!$F$2:$F$237,$F128,Import!$G$2:$G$237,$G128)</f>
        <v>0.46</v>
      </c>
      <c r="AW128" s="2">
        <f>SUMIFS(Import!AW$2:AW$237,Import!$F$2:$F$237,$F128,Import!$G$2:$G$237,$G128)</f>
        <v>1.39</v>
      </c>
      <c r="AX128" s="2">
        <f>SUMIFS(Import!AX$2:AX$237,Import!$F$2:$F$237,$F128,Import!$G$2:$G$237,$G128)</f>
        <v>5</v>
      </c>
      <c r="AY128" s="2" t="str">
        <f t="shared" si="70"/>
        <v>M</v>
      </c>
      <c r="AZ128" s="2" t="str">
        <f t="shared" si="70"/>
        <v>RAMEL</v>
      </c>
      <c r="BA128" s="2" t="str">
        <f t="shared" si="70"/>
        <v>Michel</v>
      </c>
      <c r="BB128" s="2">
        <f>SUMIFS(Import!BB$2:BB$237,Import!$F$2:$F$237,$F128,Import!$G$2:$G$237,$G128)</f>
        <v>3</v>
      </c>
      <c r="BC128" s="2">
        <f>SUMIFS(Import!BC$2:BC$237,Import!$F$2:$F$237,$F128,Import!$G$2:$G$237,$G128)</f>
        <v>0.2</v>
      </c>
      <c r="BD128" s="2">
        <f>SUMIFS(Import!BD$2:BD$237,Import!$F$2:$F$237,$F128,Import!$G$2:$G$237,$G128)</f>
        <v>0.59</v>
      </c>
      <c r="BE128" s="2">
        <f>SUMIFS(Import!BE$2:BE$237,Import!$F$2:$F$237,$F128,Import!$G$2:$G$237,$G128)</f>
        <v>6</v>
      </c>
      <c r="BF128" s="2" t="str">
        <f t="shared" si="71"/>
        <v>M</v>
      </c>
      <c r="BG128" s="2" t="str">
        <f t="shared" si="71"/>
        <v>NENA</v>
      </c>
      <c r="BH128" s="2" t="str">
        <f t="shared" si="71"/>
        <v>Tauhiti</v>
      </c>
      <c r="BI128" s="2">
        <f>SUMIFS(Import!BI$2:BI$237,Import!$F$2:$F$237,$F128,Import!$G$2:$G$237,$G128)</f>
        <v>77</v>
      </c>
      <c r="BJ128" s="2">
        <f>SUMIFS(Import!BJ$2:BJ$237,Import!$F$2:$F$237,$F128,Import!$G$2:$G$237,$G128)</f>
        <v>5.03</v>
      </c>
      <c r="BK128" s="2">
        <f>SUMIFS(Import!BK$2:BK$237,Import!$F$2:$F$237,$F128,Import!$G$2:$G$237,$G128)</f>
        <v>15.25</v>
      </c>
      <c r="BL128" s="2">
        <f>SUMIFS(Import!BL$2:BL$237,Import!$F$2:$F$237,$F128,Import!$G$2:$G$237,$G128)</f>
        <v>7</v>
      </c>
      <c r="BM128" s="2" t="str">
        <f t="shared" si="72"/>
        <v>M</v>
      </c>
      <c r="BN128" s="2" t="str">
        <f t="shared" si="72"/>
        <v>REGURON</v>
      </c>
      <c r="BO128" s="2" t="str">
        <f t="shared" si="72"/>
        <v>Karl</v>
      </c>
      <c r="BP128" s="2">
        <f>SUMIFS(Import!BP$2:BP$237,Import!$F$2:$F$237,$F128,Import!$G$2:$G$237,$G128)</f>
        <v>11</v>
      </c>
      <c r="BQ128" s="2">
        <f>SUMIFS(Import!BQ$2:BQ$237,Import!$F$2:$F$237,$F128,Import!$G$2:$G$237,$G128)</f>
        <v>0.72</v>
      </c>
      <c r="BR128" s="2">
        <f>SUMIFS(Import!BR$2:BR$237,Import!$F$2:$F$237,$F128,Import!$G$2:$G$237,$G128)</f>
        <v>2.1800000000000002</v>
      </c>
      <c r="BS128" s="2">
        <f>SUMIFS(Import!BS$2:BS$237,Import!$F$2:$F$237,$F128,Import!$G$2:$G$237,$G128)</f>
        <v>8</v>
      </c>
      <c r="BT128" s="2" t="str">
        <f t="shared" si="73"/>
        <v>M</v>
      </c>
      <c r="BU128" s="2" t="str">
        <f t="shared" si="73"/>
        <v>TUHEIAVA</v>
      </c>
      <c r="BV128" s="2" t="str">
        <f t="shared" si="73"/>
        <v>Richard, Ariihau</v>
      </c>
      <c r="BW128" s="2">
        <f>SUMIFS(Import!BW$2:BW$237,Import!$F$2:$F$237,$F128,Import!$G$2:$G$237,$G128)</f>
        <v>120</v>
      </c>
      <c r="BX128" s="2">
        <f>SUMIFS(Import!BX$2:BX$237,Import!$F$2:$F$237,$F128,Import!$G$2:$G$237,$G128)</f>
        <v>7.83</v>
      </c>
      <c r="BY128" s="2">
        <f>SUMIFS(Import!BY$2:BY$237,Import!$F$2:$F$237,$F128,Import!$G$2:$G$237,$G128)</f>
        <v>23.76</v>
      </c>
      <c r="BZ128" s="2">
        <f>SUMIFS(Import!BZ$2:BZ$237,Import!$F$2:$F$237,$F128,Import!$G$2:$G$237,$G128)</f>
        <v>0</v>
      </c>
      <c r="CA128" s="2">
        <f t="shared" si="74"/>
        <v>0</v>
      </c>
      <c r="CB128" s="2">
        <f t="shared" si="74"/>
        <v>0</v>
      </c>
      <c r="CC128" s="2">
        <f t="shared" si="74"/>
        <v>0</v>
      </c>
      <c r="CD128" s="2">
        <f>SUMIFS(Import!CD$2:CD$237,Import!$F$2:$F$237,$F128,Import!$G$2:$G$237,$G128)</f>
        <v>0</v>
      </c>
      <c r="CE128" s="2">
        <f>SUMIFS(Import!CE$2:CE$237,Import!$F$2:$F$237,$F128,Import!$G$2:$G$237,$G128)</f>
        <v>0</v>
      </c>
      <c r="CF128" s="2">
        <f>SUMIFS(Import!CF$2:CF$237,Import!$F$2:$F$237,$F128,Import!$G$2:$G$237,$G128)</f>
        <v>0</v>
      </c>
      <c r="CG128" s="2">
        <f>SUMIFS(Import!CG$2:CG$237,Import!$F$2:$F$237,$F128,Import!$G$2:$G$237,$G128)</f>
        <v>0</v>
      </c>
      <c r="CH128" s="2">
        <f t="shared" si="75"/>
        <v>0</v>
      </c>
      <c r="CI128" s="2">
        <f t="shared" si="75"/>
        <v>0</v>
      </c>
      <c r="CJ128" s="2">
        <f t="shared" si="75"/>
        <v>0</v>
      </c>
      <c r="CK128" s="2">
        <f>SUMIFS(Import!CK$2:CK$237,Import!$F$2:$F$237,$F128,Import!$G$2:$G$237,$G128)</f>
        <v>0</v>
      </c>
      <c r="CL128" s="2">
        <f>SUMIFS(Import!CL$2:CL$237,Import!$F$2:$F$237,$F128,Import!$G$2:$G$237,$G128)</f>
        <v>0</v>
      </c>
      <c r="CM128" s="2">
        <f>SUMIFS(Import!CM$2:CM$237,Import!$F$2:$F$237,$F128,Import!$G$2:$G$237,$G128)</f>
        <v>0</v>
      </c>
      <c r="CN128" s="2">
        <f>SUMIFS(Import!CN$2:CN$237,Import!$F$2:$F$237,$F128,Import!$G$2:$G$237,$G128)</f>
        <v>0</v>
      </c>
      <c r="CO128" s="3">
        <f t="shared" si="76"/>
        <v>0</v>
      </c>
      <c r="CP128" s="3">
        <f t="shared" si="76"/>
        <v>0</v>
      </c>
      <c r="CQ128" s="3">
        <f t="shared" si="76"/>
        <v>0</v>
      </c>
      <c r="CR128" s="2">
        <f>SUMIFS(Import!CR$2:CR$237,Import!$F$2:$F$237,$F128,Import!$G$2:$G$237,$G128)</f>
        <v>0</v>
      </c>
      <c r="CS128" s="2">
        <f>SUMIFS(Import!CS$2:CS$237,Import!$F$2:$F$237,$F128,Import!$G$2:$G$237,$G128)</f>
        <v>0</v>
      </c>
      <c r="CT128" s="2">
        <f>SUMIFS(Import!CT$2:CT$237,Import!$F$2:$F$237,$F128,Import!$G$2:$G$237,$G128)</f>
        <v>0</v>
      </c>
    </row>
    <row r="129" spans="1:98">
      <c r="A129" s="2" t="s">
        <v>38</v>
      </c>
      <c r="B129" s="2" t="s">
        <v>39</v>
      </c>
      <c r="C129" s="2">
        <v>1</v>
      </c>
      <c r="D129" s="2" t="s">
        <v>40</v>
      </c>
      <c r="E129" s="2">
        <v>35</v>
      </c>
      <c r="F129" s="2" t="s">
        <v>67</v>
      </c>
      <c r="G129" s="2">
        <v>5</v>
      </c>
      <c r="H129" s="2">
        <f>IF(SUMIFS(Import!H$2:H$237,Import!$F$2:$F$237,$F129,Import!$G$2:$G$237,$G129)=0,Data_T1!$H129,SUMIFS(Import!H$2:H$237,Import!$F$2:$F$237,$F129,Import!$G$2:$G$237,$G129))</f>
        <v>1120</v>
      </c>
      <c r="I129" s="2">
        <f>SUMIFS(Import!I$2:I$237,Import!$F$2:$F$237,$F129,Import!$G$2:$G$237,$G129)</f>
        <v>742</v>
      </c>
      <c r="J129" s="2">
        <f>SUMIFS(Import!J$2:J$237,Import!$F$2:$F$237,$F129,Import!$G$2:$G$237,$G129)</f>
        <v>66.25</v>
      </c>
      <c r="K129" s="2">
        <f>SUMIFS(Import!K$2:K$237,Import!$F$2:$F$237,$F129,Import!$G$2:$G$237,$G129)</f>
        <v>378</v>
      </c>
      <c r="L129" s="2">
        <f>SUMIFS(Import!L$2:L$237,Import!$F$2:$F$237,$F129,Import!$G$2:$G$237,$G129)</f>
        <v>33.75</v>
      </c>
      <c r="M129" s="2">
        <f>SUMIFS(Import!M$2:M$237,Import!$F$2:$F$237,$F129,Import!$G$2:$G$237,$G129)</f>
        <v>5</v>
      </c>
      <c r="N129" s="2">
        <f>SUMIFS(Import!N$2:N$237,Import!$F$2:$F$237,$F129,Import!$G$2:$G$237,$G129)</f>
        <v>0.45</v>
      </c>
      <c r="O129" s="2">
        <f>SUMIFS(Import!O$2:O$237,Import!$F$2:$F$237,$F129,Import!$G$2:$G$237,$G129)</f>
        <v>1.32</v>
      </c>
      <c r="P129" s="2">
        <f>SUMIFS(Import!P$2:P$237,Import!$F$2:$F$237,$F129,Import!$G$2:$G$237,$G129)</f>
        <v>4</v>
      </c>
      <c r="Q129" s="2">
        <f>SUMIFS(Import!Q$2:Q$237,Import!$F$2:$F$237,$F129,Import!$G$2:$G$237,$G129)</f>
        <v>0.36</v>
      </c>
      <c r="R129" s="2">
        <f>SUMIFS(Import!R$2:R$237,Import!$F$2:$F$237,$F129,Import!$G$2:$G$237,$G129)</f>
        <v>1.06</v>
      </c>
      <c r="S129" s="2">
        <f>SUMIFS(Import!S$2:S$237,Import!$F$2:$F$237,$F129,Import!$G$2:$G$237,$G129)</f>
        <v>369</v>
      </c>
      <c r="T129" s="2">
        <f>SUMIFS(Import!T$2:T$237,Import!$F$2:$F$237,$F129,Import!$G$2:$G$237,$G129)</f>
        <v>32.950000000000003</v>
      </c>
      <c r="U129" s="2">
        <f>SUMIFS(Import!U$2:U$237,Import!$F$2:$F$237,$F129,Import!$G$2:$G$237,$G129)</f>
        <v>97.62</v>
      </c>
      <c r="V129" s="2">
        <f>SUMIFS(Import!V$2:V$237,Import!$F$2:$F$237,$F129,Import!$G$2:$G$237,$G129)</f>
        <v>1</v>
      </c>
      <c r="W129" s="2" t="str">
        <f t="shared" si="66"/>
        <v>M</v>
      </c>
      <c r="X129" s="2" t="str">
        <f t="shared" si="66"/>
        <v>GREIG</v>
      </c>
      <c r="Y129" s="2" t="str">
        <f t="shared" si="66"/>
        <v>Moana</v>
      </c>
      <c r="Z129" s="2">
        <f>SUMIFS(Import!Z$2:Z$237,Import!$F$2:$F$237,$F129,Import!$G$2:$G$237,$G129)</f>
        <v>94</v>
      </c>
      <c r="AA129" s="2">
        <f>SUMIFS(Import!AA$2:AA$237,Import!$F$2:$F$237,$F129,Import!$G$2:$G$237,$G129)</f>
        <v>8.39</v>
      </c>
      <c r="AB129" s="2">
        <f>SUMIFS(Import!AB$2:AB$237,Import!$F$2:$F$237,$F129,Import!$G$2:$G$237,$G129)</f>
        <v>25.47</v>
      </c>
      <c r="AC129" s="2">
        <f>SUMIFS(Import!AC$2:AC$237,Import!$F$2:$F$237,$F129,Import!$G$2:$G$237,$G129)</f>
        <v>2</v>
      </c>
      <c r="AD129" s="2" t="str">
        <f t="shared" si="67"/>
        <v>M</v>
      </c>
      <c r="AE129" s="2" t="str">
        <f t="shared" si="67"/>
        <v>MINARDI</v>
      </c>
      <c r="AF129" s="2" t="str">
        <f t="shared" si="67"/>
        <v>Eric</v>
      </c>
      <c r="AG129" s="2">
        <f>SUMIFS(Import!AG$2:AG$237,Import!$F$2:$F$237,$F129,Import!$G$2:$G$237,$G129)</f>
        <v>5</v>
      </c>
      <c r="AH129" s="2">
        <f>SUMIFS(Import!AH$2:AH$237,Import!$F$2:$F$237,$F129,Import!$G$2:$G$237,$G129)</f>
        <v>0.45</v>
      </c>
      <c r="AI129" s="2">
        <f>SUMIFS(Import!AI$2:AI$237,Import!$F$2:$F$237,$F129,Import!$G$2:$G$237,$G129)</f>
        <v>1.36</v>
      </c>
      <c r="AJ129" s="2">
        <f>SUMIFS(Import!AJ$2:AJ$237,Import!$F$2:$F$237,$F129,Import!$G$2:$G$237,$G129)</f>
        <v>3</v>
      </c>
      <c r="AK129" s="2" t="str">
        <f t="shared" si="68"/>
        <v>F</v>
      </c>
      <c r="AL129" s="2" t="str">
        <f t="shared" si="68"/>
        <v>SAGE</v>
      </c>
      <c r="AM129" s="2" t="str">
        <f t="shared" si="68"/>
        <v>Maina</v>
      </c>
      <c r="AN129" s="2">
        <f>SUMIFS(Import!AN$2:AN$237,Import!$F$2:$F$237,$F129,Import!$G$2:$G$237,$G129)</f>
        <v>117</v>
      </c>
      <c r="AO129" s="2">
        <f>SUMIFS(Import!AO$2:AO$237,Import!$F$2:$F$237,$F129,Import!$G$2:$G$237,$G129)</f>
        <v>10.45</v>
      </c>
      <c r="AP129" s="2">
        <f>SUMIFS(Import!AP$2:AP$237,Import!$F$2:$F$237,$F129,Import!$G$2:$G$237,$G129)</f>
        <v>31.71</v>
      </c>
      <c r="AQ129" s="2">
        <f>SUMIFS(Import!AQ$2:AQ$237,Import!$F$2:$F$237,$F129,Import!$G$2:$G$237,$G129)</f>
        <v>4</v>
      </c>
      <c r="AR129" s="2" t="str">
        <f t="shared" si="69"/>
        <v>M</v>
      </c>
      <c r="AS129" s="2" t="str">
        <f t="shared" si="69"/>
        <v>BRUNEAU</v>
      </c>
      <c r="AT129" s="2" t="str">
        <f t="shared" si="69"/>
        <v>Jean-Marie</v>
      </c>
      <c r="AU129" s="2">
        <f>SUMIFS(Import!AU$2:AU$237,Import!$F$2:$F$237,$F129,Import!$G$2:$G$237,$G129)</f>
        <v>4</v>
      </c>
      <c r="AV129" s="2">
        <f>SUMIFS(Import!AV$2:AV$237,Import!$F$2:$F$237,$F129,Import!$G$2:$G$237,$G129)</f>
        <v>0.36</v>
      </c>
      <c r="AW129" s="2">
        <f>SUMIFS(Import!AW$2:AW$237,Import!$F$2:$F$237,$F129,Import!$G$2:$G$237,$G129)</f>
        <v>1.08</v>
      </c>
      <c r="AX129" s="2">
        <f>SUMIFS(Import!AX$2:AX$237,Import!$F$2:$F$237,$F129,Import!$G$2:$G$237,$G129)</f>
        <v>5</v>
      </c>
      <c r="AY129" s="2" t="str">
        <f t="shared" si="70"/>
        <v>M</v>
      </c>
      <c r="AZ129" s="2" t="str">
        <f t="shared" si="70"/>
        <v>RAMEL</v>
      </c>
      <c r="BA129" s="2" t="str">
        <f t="shared" si="70"/>
        <v>Michel</v>
      </c>
      <c r="BB129" s="2">
        <f>SUMIFS(Import!BB$2:BB$237,Import!$F$2:$F$237,$F129,Import!$G$2:$G$237,$G129)</f>
        <v>3</v>
      </c>
      <c r="BC129" s="2">
        <f>SUMIFS(Import!BC$2:BC$237,Import!$F$2:$F$237,$F129,Import!$G$2:$G$237,$G129)</f>
        <v>0.27</v>
      </c>
      <c r="BD129" s="2">
        <f>SUMIFS(Import!BD$2:BD$237,Import!$F$2:$F$237,$F129,Import!$G$2:$G$237,$G129)</f>
        <v>0.81</v>
      </c>
      <c r="BE129" s="2">
        <f>SUMIFS(Import!BE$2:BE$237,Import!$F$2:$F$237,$F129,Import!$G$2:$G$237,$G129)</f>
        <v>6</v>
      </c>
      <c r="BF129" s="2" t="str">
        <f t="shared" si="71"/>
        <v>M</v>
      </c>
      <c r="BG129" s="2" t="str">
        <f t="shared" si="71"/>
        <v>NENA</v>
      </c>
      <c r="BH129" s="2" t="str">
        <f t="shared" si="71"/>
        <v>Tauhiti</v>
      </c>
      <c r="BI129" s="2">
        <f>SUMIFS(Import!BI$2:BI$237,Import!$F$2:$F$237,$F129,Import!$G$2:$G$237,$G129)</f>
        <v>65</v>
      </c>
      <c r="BJ129" s="2">
        <f>SUMIFS(Import!BJ$2:BJ$237,Import!$F$2:$F$237,$F129,Import!$G$2:$G$237,$G129)</f>
        <v>5.8</v>
      </c>
      <c r="BK129" s="2">
        <f>SUMIFS(Import!BK$2:BK$237,Import!$F$2:$F$237,$F129,Import!$G$2:$G$237,$G129)</f>
        <v>17.62</v>
      </c>
      <c r="BL129" s="2">
        <f>SUMIFS(Import!BL$2:BL$237,Import!$F$2:$F$237,$F129,Import!$G$2:$G$237,$G129)</f>
        <v>7</v>
      </c>
      <c r="BM129" s="2" t="str">
        <f t="shared" si="72"/>
        <v>M</v>
      </c>
      <c r="BN129" s="2" t="str">
        <f t="shared" si="72"/>
        <v>REGURON</v>
      </c>
      <c r="BO129" s="2" t="str">
        <f t="shared" si="72"/>
        <v>Karl</v>
      </c>
      <c r="BP129" s="2">
        <f>SUMIFS(Import!BP$2:BP$237,Import!$F$2:$F$237,$F129,Import!$G$2:$G$237,$G129)</f>
        <v>3</v>
      </c>
      <c r="BQ129" s="2">
        <f>SUMIFS(Import!BQ$2:BQ$237,Import!$F$2:$F$237,$F129,Import!$G$2:$G$237,$G129)</f>
        <v>0.27</v>
      </c>
      <c r="BR129" s="2">
        <f>SUMIFS(Import!BR$2:BR$237,Import!$F$2:$F$237,$F129,Import!$G$2:$G$237,$G129)</f>
        <v>0.81</v>
      </c>
      <c r="BS129" s="2">
        <f>SUMIFS(Import!BS$2:BS$237,Import!$F$2:$F$237,$F129,Import!$G$2:$G$237,$G129)</f>
        <v>8</v>
      </c>
      <c r="BT129" s="2" t="str">
        <f t="shared" si="73"/>
        <v>M</v>
      </c>
      <c r="BU129" s="2" t="str">
        <f t="shared" si="73"/>
        <v>TUHEIAVA</v>
      </c>
      <c r="BV129" s="2" t="str">
        <f t="shared" si="73"/>
        <v>Richard, Ariihau</v>
      </c>
      <c r="BW129" s="2">
        <f>SUMIFS(Import!BW$2:BW$237,Import!$F$2:$F$237,$F129,Import!$G$2:$G$237,$G129)</f>
        <v>78</v>
      </c>
      <c r="BX129" s="2">
        <f>SUMIFS(Import!BX$2:BX$237,Import!$F$2:$F$237,$F129,Import!$G$2:$G$237,$G129)</f>
        <v>6.96</v>
      </c>
      <c r="BY129" s="2">
        <f>SUMIFS(Import!BY$2:BY$237,Import!$F$2:$F$237,$F129,Import!$G$2:$G$237,$G129)</f>
        <v>21.14</v>
      </c>
      <c r="BZ129" s="2">
        <f>SUMIFS(Import!BZ$2:BZ$237,Import!$F$2:$F$237,$F129,Import!$G$2:$G$237,$G129)</f>
        <v>0</v>
      </c>
      <c r="CA129" s="2">
        <f t="shared" si="74"/>
        <v>0</v>
      </c>
      <c r="CB129" s="2">
        <f t="shared" si="74"/>
        <v>0</v>
      </c>
      <c r="CC129" s="2">
        <f t="shared" si="74"/>
        <v>0</v>
      </c>
      <c r="CD129" s="2">
        <f>SUMIFS(Import!CD$2:CD$237,Import!$F$2:$F$237,$F129,Import!$G$2:$G$237,$G129)</f>
        <v>0</v>
      </c>
      <c r="CE129" s="2">
        <f>SUMIFS(Import!CE$2:CE$237,Import!$F$2:$F$237,$F129,Import!$G$2:$G$237,$G129)</f>
        <v>0</v>
      </c>
      <c r="CF129" s="2">
        <f>SUMIFS(Import!CF$2:CF$237,Import!$F$2:$F$237,$F129,Import!$G$2:$G$237,$G129)</f>
        <v>0</v>
      </c>
      <c r="CG129" s="2">
        <f>SUMIFS(Import!CG$2:CG$237,Import!$F$2:$F$237,$F129,Import!$G$2:$G$237,$G129)</f>
        <v>0</v>
      </c>
      <c r="CH129" s="2">
        <f t="shared" si="75"/>
        <v>0</v>
      </c>
      <c r="CI129" s="2">
        <f t="shared" si="75"/>
        <v>0</v>
      </c>
      <c r="CJ129" s="2">
        <f t="shared" si="75"/>
        <v>0</v>
      </c>
      <c r="CK129" s="2">
        <f>SUMIFS(Import!CK$2:CK$237,Import!$F$2:$F$237,$F129,Import!$G$2:$G$237,$G129)</f>
        <v>0</v>
      </c>
      <c r="CL129" s="2">
        <f>SUMIFS(Import!CL$2:CL$237,Import!$F$2:$F$237,$F129,Import!$G$2:$G$237,$G129)</f>
        <v>0</v>
      </c>
      <c r="CM129" s="2">
        <f>SUMIFS(Import!CM$2:CM$237,Import!$F$2:$F$237,$F129,Import!$G$2:$G$237,$G129)</f>
        <v>0</v>
      </c>
      <c r="CN129" s="2">
        <f>SUMIFS(Import!CN$2:CN$237,Import!$F$2:$F$237,$F129,Import!$G$2:$G$237,$G129)</f>
        <v>0</v>
      </c>
      <c r="CO129" s="3">
        <f t="shared" si="76"/>
        <v>0</v>
      </c>
      <c r="CP129" s="3">
        <f t="shared" si="76"/>
        <v>0</v>
      </c>
      <c r="CQ129" s="3">
        <f t="shared" si="76"/>
        <v>0</v>
      </c>
      <c r="CR129" s="2">
        <f>SUMIFS(Import!CR$2:CR$237,Import!$F$2:$F$237,$F129,Import!$G$2:$G$237,$G129)</f>
        <v>0</v>
      </c>
      <c r="CS129" s="2">
        <f>SUMIFS(Import!CS$2:CS$237,Import!$F$2:$F$237,$F129,Import!$G$2:$G$237,$G129)</f>
        <v>0</v>
      </c>
      <c r="CT129" s="2">
        <f>SUMIFS(Import!CT$2:CT$237,Import!$F$2:$F$237,$F129,Import!$G$2:$G$237,$G129)</f>
        <v>0</v>
      </c>
    </row>
    <row r="130" spans="1:98">
      <c r="A130" s="2" t="s">
        <v>38</v>
      </c>
      <c r="B130" s="2" t="s">
        <v>39</v>
      </c>
      <c r="C130" s="2">
        <v>1</v>
      </c>
      <c r="D130" s="2" t="s">
        <v>40</v>
      </c>
      <c r="E130" s="2">
        <v>35</v>
      </c>
      <c r="F130" s="2" t="s">
        <v>67</v>
      </c>
      <c r="G130" s="2">
        <v>6</v>
      </c>
      <c r="H130" s="2">
        <f>IF(SUMIFS(Import!H$2:H$237,Import!$F$2:$F$237,$F130,Import!$G$2:$G$237,$G130)=0,Data_T1!$H130,SUMIFS(Import!H$2:H$237,Import!$F$2:$F$237,$F130,Import!$G$2:$G$237,$G130))</f>
        <v>1298</v>
      </c>
      <c r="I130" s="2">
        <f>SUMIFS(Import!I$2:I$237,Import!$F$2:$F$237,$F130,Import!$G$2:$G$237,$G130)</f>
        <v>807</v>
      </c>
      <c r="J130" s="2">
        <f>SUMIFS(Import!J$2:J$237,Import!$F$2:$F$237,$F130,Import!$G$2:$G$237,$G130)</f>
        <v>62.17</v>
      </c>
      <c r="K130" s="2">
        <f>SUMIFS(Import!K$2:K$237,Import!$F$2:$F$237,$F130,Import!$G$2:$G$237,$G130)</f>
        <v>491</v>
      </c>
      <c r="L130" s="2">
        <f>SUMIFS(Import!L$2:L$237,Import!$F$2:$F$237,$F130,Import!$G$2:$G$237,$G130)</f>
        <v>37.83</v>
      </c>
      <c r="M130" s="2">
        <f>SUMIFS(Import!M$2:M$237,Import!$F$2:$F$237,$F130,Import!$G$2:$G$237,$G130)</f>
        <v>12</v>
      </c>
      <c r="N130" s="2">
        <f>SUMIFS(Import!N$2:N$237,Import!$F$2:$F$237,$F130,Import!$G$2:$G$237,$G130)</f>
        <v>0.92</v>
      </c>
      <c r="O130" s="2">
        <f>SUMIFS(Import!O$2:O$237,Import!$F$2:$F$237,$F130,Import!$G$2:$G$237,$G130)</f>
        <v>2.44</v>
      </c>
      <c r="P130" s="2">
        <f>SUMIFS(Import!P$2:P$237,Import!$F$2:$F$237,$F130,Import!$G$2:$G$237,$G130)</f>
        <v>5</v>
      </c>
      <c r="Q130" s="2">
        <f>SUMIFS(Import!Q$2:Q$237,Import!$F$2:$F$237,$F130,Import!$G$2:$G$237,$G130)</f>
        <v>0.39</v>
      </c>
      <c r="R130" s="2">
        <f>SUMIFS(Import!R$2:R$237,Import!$F$2:$F$237,$F130,Import!$G$2:$G$237,$G130)</f>
        <v>1.02</v>
      </c>
      <c r="S130" s="2">
        <f>SUMIFS(Import!S$2:S$237,Import!$F$2:$F$237,$F130,Import!$G$2:$G$237,$G130)</f>
        <v>474</v>
      </c>
      <c r="T130" s="2">
        <f>SUMIFS(Import!T$2:T$237,Import!$F$2:$F$237,$F130,Import!$G$2:$G$237,$G130)</f>
        <v>36.520000000000003</v>
      </c>
      <c r="U130" s="2">
        <f>SUMIFS(Import!U$2:U$237,Import!$F$2:$F$237,$F130,Import!$G$2:$G$237,$G130)</f>
        <v>96.54</v>
      </c>
      <c r="V130" s="2">
        <f>SUMIFS(Import!V$2:V$237,Import!$F$2:$F$237,$F130,Import!$G$2:$G$237,$G130)</f>
        <v>1</v>
      </c>
      <c r="W130" s="2" t="str">
        <f t="shared" si="66"/>
        <v>M</v>
      </c>
      <c r="X130" s="2" t="str">
        <f t="shared" si="66"/>
        <v>GREIG</v>
      </c>
      <c r="Y130" s="2" t="str">
        <f t="shared" si="66"/>
        <v>Moana</v>
      </c>
      <c r="Z130" s="2">
        <f>SUMIFS(Import!Z$2:Z$237,Import!$F$2:$F$237,$F130,Import!$G$2:$G$237,$G130)</f>
        <v>71</v>
      </c>
      <c r="AA130" s="2">
        <f>SUMIFS(Import!AA$2:AA$237,Import!$F$2:$F$237,$F130,Import!$G$2:$G$237,$G130)</f>
        <v>5.47</v>
      </c>
      <c r="AB130" s="2">
        <f>SUMIFS(Import!AB$2:AB$237,Import!$F$2:$F$237,$F130,Import!$G$2:$G$237,$G130)</f>
        <v>14.98</v>
      </c>
      <c r="AC130" s="2">
        <f>SUMIFS(Import!AC$2:AC$237,Import!$F$2:$F$237,$F130,Import!$G$2:$G$237,$G130)</f>
        <v>2</v>
      </c>
      <c r="AD130" s="2" t="str">
        <f t="shared" si="67"/>
        <v>M</v>
      </c>
      <c r="AE130" s="2" t="str">
        <f t="shared" si="67"/>
        <v>MINARDI</v>
      </c>
      <c r="AF130" s="2" t="str">
        <f t="shared" si="67"/>
        <v>Eric</v>
      </c>
      <c r="AG130" s="2">
        <f>SUMIFS(Import!AG$2:AG$237,Import!$F$2:$F$237,$F130,Import!$G$2:$G$237,$G130)</f>
        <v>5</v>
      </c>
      <c r="AH130" s="2">
        <f>SUMIFS(Import!AH$2:AH$237,Import!$F$2:$F$237,$F130,Import!$G$2:$G$237,$G130)</f>
        <v>0.39</v>
      </c>
      <c r="AI130" s="2">
        <f>SUMIFS(Import!AI$2:AI$237,Import!$F$2:$F$237,$F130,Import!$G$2:$G$237,$G130)</f>
        <v>1.05</v>
      </c>
      <c r="AJ130" s="2">
        <f>SUMIFS(Import!AJ$2:AJ$237,Import!$F$2:$F$237,$F130,Import!$G$2:$G$237,$G130)</f>
        <v>3</v>
      </c>
      <c r="AK130" s="2" t="str">
        <f t="shared" si="68"/>
        <v>F</v>
      </c>
      <c r="AL130" s="2" t="str">
        <f t="shared" si="68"/>
        <v>SAGE</v>
      </c>
      <c r="AM130" s="2" t="str">
        <f t="shared" si="68"/>
        <v>Maina</v>
      </c>
      <c r="AN130" s="2">
        <f>SUMIFS(Import!AN$2:AN$237,Import!$F$2:$F$237,$F130,Import!$G$2:$G$237,$G130)</f>
        <v>193</v>
      </c>
      <c r="AO130" s="2">
        <f>SUMIFS(Import!AO$2:AO$237,Import!$F$2:$F$237,$F130,Import!$G$2:$G$237,$G130)</f>
        <v>14.87</v>
      </c>
      <c r="AP130" s="2">
        <f>SUMIFS(Import!AP$2:AP$237,Import!$F$2:$F$237,$F130,Import!$G$2:$G$237,$G130)</f>
        <v>40.72</v>
      </c>
      <c r="AQ130" s="2">
        <f>SUMIFS(Import!AQ$2:AQ$237,Import!$F$2:$F$237,$F130,Import!$G$2:$G$237,$G130)</f>
        <v>4</v>
      </c>
      <c r="AR130" s="2" t="str">
        <f t="shared" si="69"/>
        <v>M</v>
      </c>
      <c r="AS130" s="2" t="str">
        <f t="shared" si="69"/>
        <v>BRUNEAU</v>
      </c>
      <c r="AT130" s="2" t="str">
        <f t="shared" si="69"/>
        <v>Jean-Marie</v>
      </c>
      <c r="AU130" s="2">
        <f>SUMIFS(Import!AU$2:AU$237,Import!$F$2:$F$237,$F130,Import!$G$2:$G$237,$G130)</f>
        <v>5</v>
      </c>
      <c r="AV130" s="2">
        <f>SUMIFS(Import!AV$2:AV$237,Import!$F$2:$F$237,$F130,Import!$G$2:$G$237,$G130)</f>
        <v>0.39</v>
      </c>
      <c r="AW130" s="2">
        <f>SUMIFS(Import!AW$2:AW$237,Import!$F$2:$F$237,$F130,Import!$G$2:$G$237,$G130)</f>
        <v>1.05</v>
      </c>
      <c r="AX130" s="2">
        <f>SUMIFS(Import!AX$2:AX$237,Import!$F$2:$F$237,$F130,Import!$G$2:$G$237,$G130)</f>
        <v>5</v>
      </c>
      <c r="AY130" s="2" t="str">
        <f t="shared" si="70"/>
        <v>M</v>
      </c>
      <c r="AZ130" s="2" t="str">
        <f t="shared" si="70"/>
        <v>RAMEL</v>
      </c>
      <c r="BA130" s="2" t="str">
        <f t="shared" si="70"/>
        <v>Michel</v>
      </c>
      <c r="BB130" s="2">
        <f>SUMIFS(Import!BB$2:BB$237,Import!$F$2:$F$237,$F130,Import!$G$2:$G$237,$G130)</f>
        <v>3</v>
      </c>
      <c r="BC130" s="2">
        <f>SUMIFS(Import!BC$2:BC$237,Import!$F$2:$F$237,$F130,Import!$G$2:$G$237,$G130)</f>
        <v>0.23</v>
      </c>
      <c r="BD130" s="2">
        <f>SUMIFS(Import!BD$2:BD$237,Import!$F$2:$F$237,$F130,Import!$G$2:$G$237,$G130)</f>
        <v>0.63</v>
      </c>
      <c r="BE130" s="2">
        <f>SUMIFS(Import!BE$2:BE$237,Import!$F$2:$F$237,$F130,Import!$G$2:$G$237,$G130)</f>
        <v>6</v>
      </c>
      <c r="BF130" s="2" t="str">
        <f t="shared" si="71"/>
        <v>M</v>
      </c>
      <c r="BG130" s="2" t="str">
        <f t="shared" si="71"/>
        <v>NENA</v>
      </c>
      <c r="BH130" s="2" t="str">
        <f t="shared" si="71"/>
        <v>Tauhiti</v>
      </c>
      <c r="BI130" s="2">
        <f>SUMIFS(Import!BI$2:BI$237,Import!$F$2:$F$237,$F130,Import!$G$2:$G$237,$G130)</f>
        <v>62</v>
      </c>
      <c r="BJ130" s="2">
        <f>SUMIFS(Import!BJ$2:BJ$237,Import!$F$2:$F$237,$F130,Import!$G$2:$G$237,$G130)</f>
        <v>4.78</v>
      </c>
      <c r="BK130" s="2">
        <f>SUMIFS(Import!BK$2:BK$237,Import!$F$2:$F$237,$F130,Import!$G$2:$G$237,$G130)</f>
        <v>13.08</v>
      </c>
      <c r="BL130" s="2">
        <f>SUMIFS(Import!BL$2:BL$237,Import!$F$2:$F$237,$F130,Import!$G$2:$G$237,$G130)</f>
        <v>7</v>
      </c>
      <c r="BM130" s="2" t="str">
        <f t="shared" si="72"/>
        <v>M</v>
      </c>
      <c r="BN130" s="2" t="str">
        <f t="shared" si="72"/>
        <v>REGURON</v>
      </c>
      <c r="BO130" s="2" t="str">
        <f t="shared" si="72"/>
        <v>Karl</v>
      </c>
      <c r="BP130" s="2">
        <f>SUMIFS(Import!BP$2:BP$237,Import!$F$2:$F$237,$F130,Import!$G$2:$G$237,$G130)</f>
        <v>10</v>
      </c>
      <c r="BQ130" s="2">
        <f>SUMIFS(Import!BQ$2:BQ$237,Import!$F$2:$F$237,$F130,Import!$G$2:$G$237,$G130)</f>
        <v>0.77</v>
      </c>
      <c r="BR130" s="2">
        <f>SUMIFS(Import!BR$2:BR$237,Import!$F$2:$F$237,$F130,Import!$G$2:$G$237,$G130)</f>
        <v>2.11</v>
      </c>
      <c r="BS130" s="2">
        <f>SUMIFS(Import!BS$2:BS$237,Import!$F$2:$F$237,$F130,Import!$G$2:$G$237,$G130)</f>
        <v>8</v>
      </c>
      <c r="BT130" s="2" t="str">
        <f t="shared" si="73"/>
        <v>M</v>
      </c>
      <c r="BU130" s="2" t="str">
        <f t="shared" si="73"/>
        <v>TUHEIAVA</v>
      </c>
      <c r="BV130" s="2" t="str">
        <f t="shared" si="73"/>
        <v>Richard, Ariihau</v>
      </c>
      <c r="BW130" s="2">
        <f>SUMIFS(Import!BW$2:BW$237,Import!$F$2:$F$237,$F130,Import!$G$2:$G$237,$G130)</f>
        <v>125</v>
      </c>
      <c r="BX130" s="2">
        <f>SUMIFS(Import!BX$2:BX$237,Import!$F$2:$F$237,$F130,Import!$G$2:$G$237,$G130)</f>
        <v>9.6300000000000008</v>
      </c>
      <c r="BY130" s="2">
        <f>SUMIFS(Import!BY$2:BY$237,Import!$F$2:$F$237,$F130,Import!$G$2:$G$237,$G130)</f>
        <v>26.37</v>
      </c>
      <c r="BZ130" s="2">
        <f>SUMIFS(Import!BZ$2:BZ$237,Import!$F$2:$F$237,$F130,Import!$G$2:$G$237,$G130)</f>
        <v>0</v>
      </c>
      <c r="CA130" s="2">
        <f t="shared" si="74"/>
        <v>0</v>
      </c>
      <c r="CB130" s="2">
        <f t="shared" si="74"/>
        <v>0</v>
      </c>
      <c r="CC130" s="2">
        <f t="shared" si="74"/>
        <v>0</v>
      </c>
      <c r="CD130" s="2">
        <f>SUMIFS(Import!CD$2:CD$237,Import!$F$2:$F$237,$F130,Import!$G$2:$G$237,$G130)</f>
        <v>0</v>
      </c>
      <c r="CE130" s="2">
        <f>SUMIFS(Import!CE$2:CE$237,Import!$F$2:$F$237,$F130,Import!$G$2:$G$237,$G130)</f>
        <v>0</v>
      </c>
      <c r="CF130" s="2">
        <f>SUMIFS(Import!CF$2:CF$237,Import!$F$2:$F$237,$F130,Import!$G$2:$G$237,$G130)</f>
        <v>0</v>
      </c>
      <c r="CG130" s="2">
        <f>SUMIFS(Import!CG$2:CG$237,Import!$F$2:$F$237,$F130,Import!$G$2:$G$237,$G130)</f>
        <v>0</v>
      </c>
      <c r="CH130" s="2">
        <f t="shared" si="75"/>
        <v>0</v>
      </c>
      <c r="CI130" s="2">
        <f t="shared" si="75"/>
        <v>0</v>
      </c>
      <c r="CJ130" s="2">
        <f t="shared" si="75"/>
        <v>0</v>
      </c>
      <c r="CK130" s="2">
        <f>SUMIFS(Import!CK$2:CK$237,Import!$F$2:$F$237,$F130,Import!$G$2:$G$237,$G130)</f>
        <v>0</v>
      </c>
      <c r="CL130" s="2">
        <f>SUMIFS(Import!CL$2:CL$237,Import!$F$2:$F$237,$F130,Import!$G$2:$G$237,$G130)</f>
        <v>0</v>
      </c>
      <c r="CM130" s="2">
        <f>SUMIFS(Import!CM$2:CM$237,Import!$F$2:$F$237,$F130,Import!$G$2:$G$237,$G130)</f>
        <v>0</v>
      </c>
      <c r="CN130" s="2">
        <f>SUMIFS(Import!CN$2:CN$237,Import!$F$2:$F$237,$F130,Import!$G$2:$G$237,$G130)</f>
        <v>0</v>
      </c>
      <c r="CO130" s="3">
        <f t="shared" si="76"/>
        <v>0</v>
      </c>
      <c r="CP130" s="3">
        <f t="shared" si="76"/>
        <v>0</v>
      </c>
      <c r="CQ130" s="3">
        <f t="shared" si="76"/>
        <v>0</v>
      </c>
      <c r="CR130" s="2">
        <f>SUMIFS(Import!CR$2:CR$237,Import!$F$2:$F$237,$F130,Import!$G$2:$G$237,$G130)</f>
        <v>0</v>
      </c>
      <c r="CS130" s="2">
        <f>SUMIFS(Import!CS$2:CS$237,Import!$F$2:$F$237,$F130,Import!$G$2:$G$237,$G130)</f>
        <v>0</v>
      </c>
      <c r="CT130" s="2">
        <f>SUMIFS(Import!CT$2:CT$237,Import!$F$2:$F$237,$F130,Import!$G$2:$G$237,$G130)</f>
        <v>0</v>
      </c>
    </row>
    <row r="131" spans="1:98">
      <c r="A131" s="2" t="s">
        <v>38</v>
      </c>
      <c r="B131" s="2" t="s">
        <v>39</v>
      </c>
      <c r="C131" s="2">
        <v>1</v>
      </c>
      <c r="D131" s="2" t="s">
        <v>40</v>
      </c>
      <c r="E131" s="2">
        <v>35</v>
      </c>
      <c r="F131" s="2" t="s">
        <v>67</v>
      </c>
      <c r="G131" s="2">
        <v>7</v>
      </c>
      <c r="H131" s="2">
        <f>IF(SUMIFS(Import!H$2:H$237,Import!$F$2:$F$237,$F131,Import!$G$2:$G$237,$G131)=0,Data_T1!$H131,SUMIFS(Import!H$2:H$237,Import!$F$2:$F$237,$F131,Import!$G$2:$G$237,$G131))</f>
        <v>1271</v>
      </c>
      <c r="I131" s="2">
        <f>SUMIFS(Import!I$2:I$237,Import!$F$2:$F$237,$F131,Import!$G$2:$G$237,$G131)</f>
        <v>735</v>
      </c>
      <c r="J131" s="2">
        <f>SUMIFS(Import!J$2:J$237,Import!$F$2:$F$237,$F131,Import!$G$2:$G$237,$G131)</f>
        <v>57.83</v>
      </c>
      <c r="K131" s="2">
        <f>SUMIFS(Import!K$2:K$237,Import!$F$2:$F$237,$F131,Import!$G$2:$G$237,$G131)</f>
        <v>536</v>
      </c>
      <c r="L131" s="2">
        <f>SUMIFS(Import!L$2:L$237,Import!$F$2:$F$237,$F131,Import!$G$2:$G$237,$G131)</f>
        <v>42.17</v>
      </c>
      <c r="M131" s="2">
        <f>SUMIFS(Import!M$2:M$237,Import!$F$2:$F$237,$F131,Import!$G$2:$G$237,$G131)</f>
        <v>9</v>
      </c>
      <c r="N131" s="2">
        <f>SUMIFS(Import!N$2:N$237,Import!$F$2:$F$237,$F131,Import!$G$2:$G$237,$G131)</f>
        <v>0.71</v>
      </c>
      <c r="O131" s="2">
        <f>SUMIFS(Import!O$2:O$237,Import!$F$2:$F$237,$F131,Import!$G$2:$G$237,$G131)</f>
        <v>1.68</v>
      </c>
      <c r="P131" s="2">
        <f>SUMIFS(Import!P$2:P$237,Import!$F$2:$F$237,$F131,Import!$G$2:$G$237,$G131)</f>
        <v>10</v>
      </c>
      <c r="Q131" s="2">
        <f>SUMIFS(Import!Q$2:Q$237,Import!$F$2:$F$237,$F131,Import!$G$2:$G$237,$G131)</f>
        <v>0.79</v>
      </c>
      <c r="R131" s="2">
        <f>SUMIFS(Import!R$2:R$237,Import!$F$2:$F$237,$F131,Import!$G$2:$G$237,$G131)</f>
        <v>1.87</v>
      </c>
      <c r="S131" s="2">
        <f>SUMIFS(Import!S$2:S$237,Import!$F$2:$F$237,$F131,Import!$G$2:$G$237,$G131)</f>
        <v>517</v>
      </c>
      <c r="T131" s="2">
        <f>SUMIFS(Import!T$2:T$237,Import!$F$2:$F$237,$F131,Import!$G$2:$G$237,$G131)</f>
        <v>40.68</v>
      </c>
      <c r="U131" s="2">
        <f>SUMIFS(Import!U$2:U$237,Import!$F$2:$F$237,$F131,Import!$G$2:$G$237,$G131)</f>
        <v>96.46</v>
      </c>
      <c r="V131" s="2">
        <f>SUMIFS(Import!V$2:V$237,Import!$F$2:$F$237,$F131,Import!$G$2:$G$237,$G131)</f>
        <v>1</v>
      </c>
      <c r="W131" s="2" t="str">
        <f t="shared" si="66"/>
        <v>M</v>
      </c>
      <c r="X131" s="2" t="str">
        <f t="shared" si="66"/>
        <v>GREIG</v>
      </c>
      <c r="Y131" s="2" t="str">
        <f t="shared" si="66"/>
        <v>Moana</v>
      </c>
      <c r="Z131" s="2">
        <f>SUMIFS(Import!Z$2:Z$237,Import!$F$2:$F$237,$F131,Import!$G$2:$G$237,$G131)</f>
        <v>112</v>
      </c>
      <c r="AA131" s="2">
        <f>SUMIFS(Import!AA$2:AA$237,Import!$F$2:$F$237,$F131,Import!$G$2:$G$237,$G131)</f>
        <v>8.81</v>
      </c>
      <c r="AB131" s="2">
        <f>SUMIFS(Import!AB$2:AB$237,Import!$F$2:$F$237,$F131,Import!$G$2:$G$237,$G131)</f>
        <v>21.66</v>
      </c>
      <c r="AC131" s="2">
        <f>SUMIFS(Import!AC$2:AC$237,Import!$F$2:$F$237,$F131,Import!$G$2:$G$237,$G131)</f>
        <v>2</v>
      </c>
      <c r="AD131" s="2" t="str">
        <f t="shared" si="67"/>
        <v>M</v>
      </c>
      <c r="AE131" s="2" t="str">
        <f t="shared" si="67"/>
        <v>MINARDI</v>
      </c>
      <c r="AF131" s="2" t="str">
        <f t="shared" si="67"/>
        <v>Eric</v>
      </c>
      <c r="AG131" s="2">
        <f>SUMIFS(Import!AG$2:AG$237,Import!$F$2:$F$237,$F131,Import!$G$2:$G$237,$G131)</f>
        <v>7</v>
      </c>
      <c r="AH131" s="2">
        <f>SUMIFS(Import!AH$2:AH$237,Import!$F$2:$F$237,$F131,Import!$G$2:$G$237,$G131)</f>
        <v>0.55000000000000004</v>
      </c>
      <c r="AI131" s="2">
        <f>SUMIFS(Import!AI$2:AI$237,Import!$F$2:$F$237,$F131,Import!$G$2:$G$237,$G131)</f>
        <v>1.35</v>
      </c>
      <c r="AJ131" s="2">
        <f>SUMIFS(Import!AJ$2:AJ$237,Import!$F$2:$F$237,$F131,Import!$G$2:$G$237,$G131)</f>
        <v>3</v>
      </c>
      <c r="AK131" s="2" t="str">
        <f t="shared" si="68"/>
        <v>F</v>
      </c>
      <c r="AL131" s="2" t="str">
        <f t="shared" si="68"/>
        <v>SAGE</v>
      </c>
      <c r="AM131" s="2" t="str">
        <f t="shared" si="68"/>
        <v>Maina</v>
      </c>
      <c r="AN131" s="2">
        <f>SUMIFS(Import!AN$2:AN$237,Import!$F$2:$F$237,$F131,Import!$G$2:$G$237,$G131)</f>
        <v>168</v>
      </c>
      <c r="AO131" s="2">
        <f>SUMIFS(Import!AO$2:AO$237,Import!$F$2:$F$237,$F131,Import!$G$2:$G$237,$G131)</f>
        <v>13.22</v>
      </c>
      <c r="AP131" s="2">
        <f>SUMIFS(Import!AP$2:AP$237,Import!$F$2:$F$237,$F131,Import!$G$2:$G$237,$G131)</f>
        <v>32.5</v>
      </c>
      <c r="AQ131" s="2">
        <f>SUMIFS(Import!AQ$2:AQ$237,Import!$F$2:$F$237,$F131,Import!$G$2:$G$237,$G131)</f>
        <v>4</v>
      </c>
      <c r="AR131" s="2" t="str">
        <f t="shared" si="69"/>
        <v>M</v>
      </c>
      <c r="AS131" s="2" t="str">
        <f t="shared" si="69"/>
        <v>BRUNEAU</v>
      </c>
      <c r="AT131" s="2" t="str">
        <f t="shared" si="69"/>
        <v>Jean-Marie</v>
      </c>
      <c r="AU131" s="2">
        <f>SUMIFS(Import!AU$2:AU$237,Import!$F$2:$F$237,$F131,Import!$G$2:$G$237,$G131)</f>
        <v>3</v>
      </c>
      <c r="AV131" s="2">
        <f>SUMIFS(Import!AV$2:AV$237,Import!$F$2:$F$237,$F131,Import!$G$2:$G$237,$G131)</f>
        <v>0.24</v>
      </c>
      <c r="AW131" s="2">
        <f>SUMIFS(Import!AW$2:AW$237,Import!$F$2:$F$237,$F131,Import!$G$2:$G$237,$G131)</f>
        <v>0.57999999999999996</v>
      </c>
      <c r="AX131" s="2">
        <f>SUMIFS(Import!AX$2:AX$237,Import!$F$2:$F$237,$F131,Import!$G$2:$G$237,$G131)</f>
        <v>5</v>
      </c>
      <c r="AY131" s="2" t="str">
        <f t="shared" si="70"/>
        <v>M</v>
      </c>
      <c r="AZ131" s="2" t="str">
        <f t="shared" si="70"/>
        <v>RAMEL</v>
      </c>
      <c r="BA131" s="2" t="str">
        <f t="shared" si="70"/>
        <v>Michel</v>
      </c>
      <c r="BB131" s="2">
        <f>SUMIFS(Import!BB$2:BB$237,Import!$F$2:$F$237,$F131,Import!$G$2:$G$237,$G131)</f>
        <v>2</v>
      </c>
      <c r="BC131" s="2">
        <f>SUMIFS(Import!BC$2:BC$237,Import!$F$2:$F$237,$F131,Import!$G$2:$G$237,$G131)</f>
        <v>0.16</v>
      </c>
      <c r="BD131" s="2">
        <f>SUMIFS(Import!BD$2:BD$237,Import!$F$2:$F$237,$F131,Import!$G$2:$G$237,$G131)</f>
        <v>0.39</v>
      </c>
      <c r="BE131" s="2">
        <f>SUMIFS(Import!BE$2:BE$237,Import!$F$2:$F$237,$F131,Import!$G$2:$G$237,$G131)</f>
        <v>6</v>
      </c>
      <c r="BF131" s="2" t="str">
        <f t="shared" si="71"/>
        <v>M</v>
      </c>
      <c r="BG131" s="2" t="str">
        <f t="shared" si="71"/>
        <v>NENA</v>
      </c>
      <c r="BH131" s="2" t="str">
        <f t="shared" si="71"/>
        <v>Tauhiti</v>
      </c>
      <c r="BI131" s="2">
        <f>SUMIFS(Import!BI$2:BI$237,Import!$F$2:$F$237,$F131,Import!$G$2:$G$237,$G131)</f>
        <v>57</v>
      </c>
      <c r="BJ131" s="2">
        <f>SUMIFS(Import!BJ$2:BJ$237,Import!$F$2:$F$237,$F131,Import!$G$2:$G$237,$G131)</f>
        <v>4.4800000000000004</v>
      </c>
      <c r="BK131" s="2">
        <f>SUMIFS(Import!BK$2:BK$237,Import!$F$2:$F$237,$F131,Import!$G$2:$G$237,$G131)</f>
        <v>11.03</v>
      </c>
      <c r="BL131" s="2">
        <f>SUMIFS(Import!BL$2:BL$237,Import!$F$2:$F$237,$F131,Import!$G$2:$G$237,$G131)</f>
        <v>7</v>
      </c>
      <c r="BM131" s="2" t="str">
        <f t="shared" si="72"/>
        <v>M</v>
      </c>
      <c r="BN131" s="2" t="str">
        <f t="shared" si="72"/>
        <v>REGURON</v>
      </c>
      <c r="BO131" s="2" t="str">
        <f t="shared" si="72"/>
        <v>Karl</v>
      </c>
      <c r="BP131" s="2">
        <f>SUMIFS(Import!BP$2:BP$237,Import!$F$2:$F$237,$F131,Import!$G$2:$G$237,$G131)</f>
        <v>7</v>
      </c>
      <c r="BQ131" s="2">
        <f>SUMIFS(Import!BQ$2:BQ$237,Import!$F$2:$F$237,$F131,Import!$G$2:$G$237,$G131)</f>
        <v>0.55000000000000004</v>
      </c>
      <c r="BR131" s="2">
        <f>SUMIFS(Import!BR$2:BR$237,Import!$F$2:$F$237,$F131,Import!$G$2:$G$237,$G131)</f>
        <v>1.35</v>
      </c>
      <c r="BS131" s="2">
        <f>SUMIFS(Import!BS$2:BS$237,Import!$F$2:$F$237,$F131,Import!$G$2:$G$237,$G131)</f>
        <v>8</v>
      </c>
      <c r="BT131" s="2" t="str">
        <f t="shared" si="73"/>
        <v>M</v>
      </c>
      <c r="BU131" s="2" t="str">
        <f t="shared" si="73"/>
        <v>TUHEIAVA</v>
      </c>
      <c r="BV131" s="2" t="str">
        <f t="shared" si="73"/>
        <v>Richard, Ariihau</v>
      </c>
      <c r="BW131" s="2">
        <f>SUMIFS(Import!BW$2:BW$237,Import!$F$2:$F$237,$F131,Import!$G$2:$G$237,$G131)</f>
        <v>161</v>
      </c>
      <c r="BX131" s="2">
        <f>SUMIFS(Import!BX$2:BX$237,Import!$F$2:$F$237,$F131,Import!$G$2:$G$237,$G131)</f>
        <v>12.67</v>
      </c>
      <c r="BY131" s="2">
        <f>SUMIFS(Import!BY$2:BY$237,Import!$F$2:$F$237,$F131,Import!$G$2:$G$237,$G131)</f>
        <v>31.14</v>
      </c>
      <c r="BZ131" s="2">
        <f>SUMIFS(Import!BZ$2:BZ$237,Import!$F$2:$F$237,$F131,Import!$G$2:$G$237,$G131)</f>
        <v>0</v>
      </c>
      <c r="CA131" s="2">
        <f t="shared" si="74"/>
        <v>0</v>
      </c>
      <c r="CB131" s="2">
        <f t="shared" si="74"/>
        <v>0</v>
      </c>
      <c r="CC131" s="2">
        <f t="shared" si="74"/>
        <v>0</v>
      </c>
      <c r="CD131" s="2">
        <f>SUMIFS(Import!CD$2:CD$237,Import!$F$2:$F$237,$F131,Import!$G$2:$G$237,$G131)</f>
        <v>0</v>
      </c>
      <c r="CE131" s="2">
        <f>SUMIFS(Import!CE$2:CE$237,Import!$F$2:$F$237,$F131,Import!$G$2:$G$237,$G131)</f>
        <v>0</v>
      </c>
      <c r="CF131" s="2">
        <f>SUMIFS(Import!CF$2:CF$237,Import!$F$2:$F$237,$F131,Import!$G$2:$G$237,$G131)</f>
        <v>0</v>
      </c>
      <c r="CG131" s="2">
        <f>SUMIFS(Import!CG$2:CG$237,Import!$F$2:$F$237,$F131,Import!$G$2:$G$237,$G131)</f>
        <v>0</v>
      </c>
      <c r="CH131" s="2">
        <f t="shared" si="75"/>
        <v>0</v>
      </c>
      <c r="CI131" s="2">
        <f t="shared" si="75"/>
        <v>0</v>
      </c>
      <c r="CJ131" s="2">
        <f t="shared" si="75"/>
        <v>0</v>
      </c>
      <c r="CK131" s="2">
        <f>SUMIFS(Import!CK$2:CK$237,Import!$F$2:$F$237,$F131,Import!$G$2:$G$237,$G131)</f>
        <v>0</v>
      </c>
      <c r="CL131" s="2">
        <f>SUMIFS(Import!CL$2:CL$237,Import!$F$2:$F$237,$F131,Import!$G$2:$G$237,$G131)</f>
        <v>0</v>
      </c>
      <c r="CM131" s="2">
        <f>SUMIFS(Import!CM$2:CM$237,Import!$F$2:$F$237,$F131,Import!$G$2:$G$237,$G131)</f>
        <v>0</v>
      </c>
      <c r="CN131" s="2">
        <f>SUMIFS(Import!CN$2:CN$237,Import!$F$2:$F$237,$F131,Import!$G$2:$G$237,$G131)</f>
        <v>0</v>
      </c>
      <c r="CO131" s="3">
        <f t="shared" si="76"/>
        <v>0</v>
      </c>
      <c r="CP131" s="3">
        <f t="shared" si="76"/>
        <v>0</v>
      </c>
      <c r="CQ131" s="3">
        <f t="shared" si="76"/>
        <v>0</v>
      </c>
      <c r="CR131" s="2">
        <f>SUMIFS(Import!CR$2:CR$237,Import!$F$2:$F$237,$F131,Import!$G$2:$G$237,$G131)</f>
        <v>0</v>
      </c>
      <c r="CS131" s="2">
        <f>SUMIFS(Import!CS$2:CS$237,Import!$F$2:$F$237,$F131,Import!$G$2:$G$237,$G131)</f>
        <v>0</v>
      </c>
      <c r="CT131" s="2">
        <f>SUMIFS(Import!CT$2:CT$237,Import!$F$2:$F$237,$F131,Import!$G$2:$G$237,$G131)</f>
        <v>0</v>
      </c>
    </row>
    <row r="132" spans="1:98">
      <c r="A132" s="2" t="s">
        <v>38</v>
      </c>
      <c r="B132" s="2" t="s">
        <v>39</v>
      </c>
      <c r="C132" s="2">
        <v>1</v>
      </c>
      <c r="D132" s="2" t="s">
        <v>40</v>
      </c>
      <c r="E132" s="2">
        <v>35</v>
      </c>
      <c r="F132" s="2" t="s">
        <v>67</v>
      </c>
      <c r="G132" s="2">
        <v>8</v>
      </c>
      <c r="H132" s="2">
        <f>IF(SUMIFS(Import!H$2:H$237,Import!$F$2:$F$237,$F132,Import!$G$2:$G$237,$G132)=0,Data_T1!$H132,SUMIFS(Import!H$2:H$237,Import!$F$2:$F$237,$F132,Import!$G$2:$G$237,$G132))</f>
        <v>1078</v>
      </c>
      <c r="I132" s="2">
        <f>SUMIFS(Import!I$2:I$237,Import!$F$2:$F$237,$F132,Import!$G$2:$G$237,$G132)</f>
        <v>700</v>
      </c>
      <c r="J132" s="2">
        <f>SUMIFS(Import!J$2:J$237,Import!$F$2:$F$237,$F132,Import!$G$2:$G$237,$G132)</f>
        <v>64.94</v>
      </c>
      <c r="K132" s="2">
        <f>SUMIFS(Import!K$2:K$237,Import!$F$2:$F$237,$F132,Import!$G$2:$G$237,$G132)</f>
        <v>378</v>
      </c>
      <c r="L132" s="2">
        <f>SUMIFS(Import!L$2:L$237,Import!$F$2:$F$237,$F132,Import!$G$2:$G$237,$G132)</f>
        <v>35.06</v>
      </c>
      <c r="M132" s="2">
        <f>SUMIFS(Import!M$2:M$237,Import!$F$2:$F$237,$F132,Import!$G$2:$G$237,$G132)</f>
        <v>10</v>
      </c>
      <c r="N132" s="2">
        <f>SUMIFS(Import!N$2:N$237,Import!$F$2:$F$237,$F132,Import!$G$2:$G$237,$G132)</f>
        <v>0.93</v>
      </c>
      <c r="O132" s="2">
        <f>SUMIFS(Import!O$2:O$237,Import!$F$2:$F$237,$F132,Import!$G$2:$G$237,$G132)</f>
        <v>2.65</v>
      </c>
      <c r="P132" s="2">
        <f>SUMIFS(Import!P$2:P$237,Import!$F$2:$F$237,$F132,Import!$G$2:$G$237,$G132)</f>
        <v>3</v>
      </c>
      <c r="Q132" s="2">
        <f>SUMIFS(Import!Q$2:Q$237,Import!$F$2:$F$237,$F132,Import!$G$2:$G$237,$G132)</f>
        <v>0.28000000000000003</v>
      </c>
      <c r="R132" s="2">
        <f>SUMIFS(Import!R$2:R$237,Import!$F$2:$F$237,$F132,Import!$G$2:$G$237,$G132)</f>
        <v>0.79</v>
      </c>
      <c r="S132" s="2">
        <f>SUMIFS(Import!S$2:S$237,Import!$F$2:$F$237,$F132,Import!$G$2:$G$237,$G132)</f>
        <v>365</v>
      </c>
      <c r="T132" s="2">
        <f>SUMIFS(Import!T$2:T$237,Import!$F$2:$F$237,$F132,Import!$G$2:$G$237,$G132)</f>
        <v>33.86</v>
      </c>
      <c r="U132" s="2">
        <f>SUMIFS(Import!U$2:U$237,Import!$F$2:$F$237,$F132,Import!$G$2:$G$237,$G132)</f>
        <v>96.56</v>
      </c>
      <c r="V132" s="2">
        <f>SUMIFS(Import!V$2:V$237,Import!$F$2:$F$237,$F132,Import!$G$2:$G$237,$G132)</f>
        <v>1</v>
      </c>
      <c r="W132" s="2" t="str">
        <f t="shared" si="66"/>
        <v>M</v>
      </c>
      <c r="X132" s="2" t="str">
        <f t="shared" si="66"/>
        <v>GREIG</v>
      </c>
      <c r="Y132" s="2" t="str">
        <f t="shared" si="66"/>
        <v>Moana</v>
      </c>
      <c r="Z132" s="2">
        <f>SUMIFS(Import!Z$2:Z$237,Import!$F$2:$F$237,$F132,Import!$G$2:$G$237,$G132)</f>
        <v>90</v>
      </c>
      <c r="AA132" s="2">
        <f>SUMIFS(Import!AA$2:AA$237,Import!$F$2:$F$237,$F132,Import!$G$2:$G$237,$G132)</f>
        <v>8.35</v>
      </c>
      <c r="AB132" s="2">
        <f>SUMIFS(Import!AB$2:AB$237,Import!$F$2:$F$237,$F132,Import!$G$2:$G$237,$G132)</f>
        <v>24.66</v>
      </c>
      <c r="AC132" s="2">
        <f>SUMIFS(Import!AC$2:AC$237,Import!$F$2:$F$237,$F132,Import!$G$2:$G$237,$G132)</f>
        <v>2</v>
      </c>
      <c r="AD132" s="2" t="str">
        <f t="shared" si="67"/>
        <v>M</v>
      </c>
      <c r="AE132" s="2" t="str">
        <f t="shared" si="67"/>
        <v>MINARDI</v>
      </c>
      <c r="AF132" s="2" t="str">
        <f t="shared" si="67"/>
        <v>Eric</v>
      </c>
      <c r="AG132" s="2">
        <f>SUMIFS(Import!AG$2:AG$237,Import!$F$2:$F$237,$F132,Import!$G$2:$G$237,$G132)</f>
        <v>6</v>
      </c>
      <c r="AH132" s="2">
        <f>SUMIFS(Import!AH$2:AH$237,Import!$F$2:$F$237,$F132,Import!$G$2:$G$237,$G132)</f>
        <v>0.56000000000000005</v>
      </c>
      <c r="AI132" s="2">
        <f>SUMIFS(Import!AI$2:AI$237,Import!$F$2:$F$237,$F132,Import!$G$2:$G$237,$G132)</f>
        <v>1.64</v>
      </c>
      <c r="AJ132" s="2">
        <f>SUMIFS(Import!AJ$2:AJ$237,Import!$F$2:$F$237,$F132,Import!$G$2:$G$237,$G132)</f>
        <v>3</v>
      </c>
      <c r="AK132" s="2" t="str">
        <f t="shared" si="68"/>
        <v>F</v>
      </c>
      <c r="AL132" s="2" t="str">
        <f t="shared" si="68"/>
        <v>SAGE</v>
      </c>
      <c r="AM132" s="2" t="str">
        <f t="shared" si="68"/>
        <v>Maina</v>
      </c>
      <c r="AN132" s="2">
        <f>SUMIFS(Import!AN$2:AN$237,Import!$F$2:$F$237,$F132,Import!$G$2:$G$237,$G132)</f>
        <v>135</v>
      </c>
      <c r="AO132" s="2">
        <f>SUMIFS(Import!AO$2:AO$237,Import!$F$2:$F$237,$F132,Import!$G$2:$G$237,$G132)</f>
        <v>12.52</v>
      </c>
      <c r="AP132" s="2">
        <f>SUMIFS(Import!AP$2:AP$237,Import!$F$2:$F$237,$F132,Import!$G$2:$G$237,$G132)</f>
        <v>36.99</v>
      </c>
      <c r="AQ132" s="2">
        <f>SUMIFS(Import!AQ$2:AQ$237,Import!$F$2:$F$237,$F132,Import!$G$2:$G$237,$G132)</f>
        <v>4</v>
      </c>
      <c r="AR132" s="2" t="str">
        <f t="shared" si="69"/>
        <v>M</v>
      </c>
      <c r="AS132" s="2" t="str">
        <f t="shared" si="69"/>
        <v>BRUNEAU</v>
      </c>
      <c r="AT132" s="2" t="str">
        <f t="shared" si="69"/>
        <v>Jean-Marie</v>
      </c>
      <c r="AU132" s="2">
        <f>SUMIFS(Import!AU$2:AU$237,Import!$F$2:$F$237,$F132,Import!$G$2:$G$237,$G132)</f>
        <v>0</v>
      </c>
      <c r="AV132" s="2">
        <f>SUMIFS(Import!AV$2:AV$237,Import!$F$2:$F$237,$F132,Import!$G$2:$G$237,$G132)</f>
        <v>0</v>
      </c>
      <c r="AW132" s="2">
        <f>SUMIFS(Import!AW$2:AW$237,Import!$F$2:$F$237,$F132,Import!$G$2:$G$237,$G132)</f>
        <v>0</v>
      </c>
      <c r="AX132" s="2">
        <f>SUMIFS(Import!AX$2:AX$237,Import!$F$2:$F$237,$F132,Import!$G$2:$G$237,$G132)</f>
        <v>5</v>
      </c>
      <c r="AY132" s="2" t="str">
        <f t="shared" si="70"/>
        <v>M</v>
      </c>
      <c r="AZ132" s="2" t="str">
        <f t="shared" si="70"/>
        <v>RAMEL</v>
      </c>
      <c r="BA132" s="2" t="str">
        <f t="shared" si="70"/>
        <v>Michel</v>
      </c>
      <c r="BB132" s="2">
        <f>SUMIFS(Import!BB$2:BB$237,Import!$F$2:$F$237,$F132,Import!$G$2:$G$237,$G132)</f>
        <v>0</v>
      </c>
      <c r="BC132" s="2">
        <f>SUMIFS(Import!BC$2:BC$237,Import!$F$2:$F$237,$F132,Import!$G$2:$G$237,$G132)</f>
        <v>0</v>
      </c>
      <c r="BD132" s="2">
        <f>SUMIFS(Import!BD$2:BD$237,Import!$F$2:$F$237,$F132,Import!$G$2:$G$237,$G132)</f>
        <v>0</v>
      </c>
      <c r="BE132" s="2">
        <f>SUMIFS(Import!BE$2:BE$237,Import!$F$2:$F$237,$F132,Import!$G$2:$G$237,$G132)</f>
        <v>6</v>
      </c>
      <c r="BF132" s="2" t="str">
        <f t="shared" si="71"/>
        <v>M</v>
      </c>
      <c r="BG132" s="2" t="str">
        <f t="shared" si="71"/>
        <v>NENA</v>
      </c>
      <c r="BH132" s="2" t="str">
        <f t="shared" si="71"/>
        <v>Tauhiti</v>
      </c>
      <c r="BI132" s="2">
        <f>SUMIFS(Import!BI$2:BI$237,Import!$F$2:$F$237,$F132,Import!$G$2:$G$237,$G132)</f>
        <v>46</v>
      </c>
      <c r="BJ132" s="2">
        <f>SUMIFS(Import!BJ$2:BJ$237,Import!$F$2:$F$237,$F132,Import!$G$2:$G$237,$G132)</f>
        <v>4.2699999999999996</v>
      </c>
      <c r="BK132" s="2">
        <f>SUMIFS(Import!BK$2:BK$237,Import!$F$2:$F$237,$F132,Import!$G$2:$G$237,$G132)</f>
        <v>12.6</v>
      </c>
      <c r="BL132" s="2">
        <f>SUMIFS(Import!BL$2:BL$237,Import!$F$2:$F$237,$F132,Import!$G$2:$G$237,$G132)</f>
        <v>7</v>
      </c>
      <c r="BM132" s="2" t="str">
        <f t="shared" si="72"/>
        <v>M</v>
      </c>
      <c r="BN132" s="2" t="str">
        <f t="shared" si="72"/>
        <v>REGURON</v>
      </c>
      <c r="BO132" s="2" t="str">
        <f t="shared" si="72"/>
        <v>Karl</v>
      </c>
      <c r="BP132" s="2">
        <f>SUMIFS(Import!BP$2:BP$237,Import!$F$2:$F$237,$F132,Import!$G$2:$G$237,$G132)</f>
        <v>9</v>
      </c>
      <c r="BQ132" s="2">
        <f>SUMIFS(Import!BQ$2:BQ$237,Import!$F$2:$F$237,$F132,Import!$G$2:$G$237,$G132)</f>
        <v>0.83</v>
      </c>
      <c r="BR132" s="2">
        <f>SUMIFS(Import!BR$2:BR$237,Import!$F$2:$F$237,$F132,Import!$G$2:$G$237,$G132)</f>
        <v>2.4700000000000002</v>
      </c>
      <c r="BS132" s="2">
        <f>SUMIFS(Import!BS$2:BS$237,Import!$F$2:$F$237,$F132,Import!$G$2:$G$237,$G132)</f>
        <v>8</v>
      </c>
      <c r="BT132" s="2" t="str">
        <f t="shared" si="73"/>
        <v>M</v>
      </c>
      <c r="BU132" s="2" t="str">
        <f t="shared" si="73"/>
        <v>TUHEIAVA</v>
      </c>
      <c r="BV132" s="2" t="str">
        <f t="shared" si="73"/>
        <v>Richard, Ariihau</v>
      </c>
      <c r="BW132" s="2">
        <f>SUMIFS(Import!BW$2:BW$237,Import!$F$2:$F$237,$F132,Import!$G$2:$G$237,$G132)</f>
        <v>79</v>
      </c>
      <c r="BX132" s="2">
        <f>SUMIFS(Import!BX$2:BX$237,Import!$F$2:$F$237,$F132,Import!$G$2:$G$237,$G132)</f>
        <v>7.33</v>
      </c>
      <c r="BY132" s="2">
        <f>SUMIFS(Import!BY$2:BY$237,Import!$F$2:$F$237,$F132,Import!$G$2:$G$237,$G132)</f>
        <v>21.64</v>
      </c>
      <c r="BZ132" s="2">
        <f>SUMIFS(Import!BZ$2:BZ$237,Import!$F$2:$F$237,$F132,Import!$G$2:$G$237,$G132)</f>
        <v>0</v>
      </c>
      <c r="CA132" s="2">
        <f t="shared" si="74"/>
        <v>0</v>
      </c>
      <c r="CB132" s="2">
        <f t="shared" si="74"/>
        <v>0</v>
      </c>
      <c r="CC132" s="2">
        <f t="shared" si="74"/>
        <v>0</v>
      </c>
      <c r="CD132" s="2">
        <f>SUMIFS(Import!CD$2:CD$237,Import!$F$2:$F$237,$F132,Import!$G$2:$G$237,$G132)</f>
        <v>0</v>
      </c>
      <c r="CE132" s="2">
        <f>SUMIFS(Import!CE$2:CE$237,Import!$F$2:$F$237,$F132,Import!$G$2:$G$237,$G132)</f>
        <v>0</v>
      </c>
      <c r="CF132" s="2">
        <f>SUMIFS(Import!CF$2:CF$237,Import!$F$2:$F$237,$F132,Import!$G$2:$G$237,$G132)</f>
        <v>0</v>
      </c>
      <c r="CG132" s="2">
        <f>SUMIFS(Import!CG$2:CG$237,Import!$F$2:$F$237,$F132,Import!$G$2:$G$237,$G132)</f>
        <v>0</v>
      </c>
      <c r="CH132" s="2">
        <f t="shared" si="75"/>
        <v>0</v>
      </c>
      <c r="CI132" s="2">
        <f t="shared" si="75"/>
        <v>0</v>
      </c>
      <c r="CJ132" s="2">
        <f t="shared" si="75"/>
        <v>0</v>
      </c>
      <c r="CK132" s="2">
        <f>SUMIFS(Import!CK$2:CK$237,Import!$F$2:$F$237,$F132,Import!$G$2:$G$237,$G132)</f>
        <v>0</v>
      </c>
      <c r="CL132" s="2">
        <f>SUMIFS(Import!CL$2:CL$237,Import!$F$2:$F$237,$F132,Import!$G$2:$G$237,$G132)</f>
        <v>0</v>
      </c>
      <c r="CM132" s="2">
        <f>SUMIFS(Import!CM$2:CM$237,Import!$F$2:$F$237,$F132,Import!$G$2:$G$237,$G132)</f>
        <v>0</v>
      </c>
      <c r="CN132" s="2">
        <f>SUMIFS(Import!CN$2:CN$237,Import!$F$2:$F$237,$F132,Import!$G$2:$G$237,$G132)</f>
        <v>0</v>
      </c>
      <c r="CO132" s="3">
        <f t="shared" si="76"/>
        <v>0</v>
      </c>
      <c r="CP132" s="3">
        <f t="shared" si="76"/>
        <v>0</v>
      </c>
      <c r="CQ132" s="3">
        <f t="shared" si="76"/>
        <v>0</v>
      </c>
      <c r="CR132" s="2">
        <f>SUMIFS(Import!CR$2:CR$237,Import!$F$2:$F$237,$F132,Import!$G$2:$G$237,$G132)</f>
        <v>0</v>
      </c>
      <c r="CS132" s="2">
        <f>SUMIFS(Import!CS$2:CS$237,Import!$F$2:$F$237,$F132,Import!$G$2:$G$237,$G132)</f>
        <v>0</v>
      </c>
      <c r="CT132" s="2">
        <f>SUMIFS(Import!CT$2:CT$237,Import!$F$2:$F$237,$F132,Import!$G$2:$G$237,$G132)</f>
        <v>0</v>
      </c>
    </row>
    <row r="133" spans="1:98">
      <c r="A133" s="2" t="s">
        <v>38</v>
      </c>
      <c r="B133" s="2" t="s">
        <v>39</v>
      </c>
      <c r="C133" s="2">
        <v>1</v>
      </c>
      <c r="D133" s="2" t="s">
        <v>40</v>
      </c>
      <c r="E133" s="2">
        <v>35</v>
      </c>
      <c r="F133" s="2" t="s">
        <v>67</v>
      </c>
      <c r="G133" s="2">
        <v>9</v>
      </c>
      <c r="H133" s="2">
        <f>IF(SUMIFS(Import!H$2:H$237,Import!$F$2:$F$237,$F133,Import!$G$2:$G$237,$G133)=0,Data_T1!$H133,SUMIFS(Import!H$2:H$237,Import!$F$2:$F$237,$F133,Import!$G$2:$G$237,$G133))</f>
        <v>1090</v>
      </c>
      <c r="I133" s="2">
        <f>SUMIFS(Import!I$2:I$237,Import!$F$2:$F$237,$F133,Import!$G$2:$G$237,$G133)</f>
        <v>642</v>
      </c>
      <c r="J133" s="2">
        <f>SUMIFS(Import!J$2:J$237,Import!$F$2:$F$237,$F133,Import!$G$2:$G$237,$G133)</f>
        <v>58.9</v>
      </c>
      <c r="K133" s="2">
        <f>SUMIFS(Import!K$2:K$237,Import!$F$2:$F$237,$F133,Import!$G$2:$G$237,$G133)</f>
        <v>448</v>
      </c>
      <c r="L133" s="2">
        <f>SUMIFS(Import!L$2:L$237,Import!$F$2:$F$237,$F133,Import!$G$2:$G$237,$G133)</f>
        <v>41.1</v>
      </c>
      <c r="M133" s="2">
        <f>SUMIFS(Import!M$2:M$237,Import!$F$2:$F$237,$F133,Import!$G$2:$G$237,$G133)</f>
        <v>3</v>
      </c>
      <c r="N133" s="2">
        <f>SUMIFS(Import!N$2:N$237,Import!$F$2:$F$237,$F133,Import!$G$2:$G$237,$G133)</f>
        <v>0.28000000000000003</v>
      </c>
      <c r="O133" s="2">
        <f>SUMIFS(Import!O$2:O$237,Import!$F$2:$F$237,$F133,Import!$G$2:$G$237,$G133)</f>
        <v>0.67</v>
      </c>
      <c r="P133" s="2">
        <f>SUMIFS(Import!P$2:P$237,Import!$F$2:$F$237,$F133,Import!$G$2:$G$237,$G133)</f>
        <v>5</v>
      </c>
      <c r="Q133" s="2">
        <f>SUMIFS(Import!Q$2:Q$237,Import!$F$2:$F$237,$F133,Import!$G$2:$G$237,$G133)</f>
        <v>0.46</v>
      </c>
      <c r="R133" s="2">
        <f>SUMIFS(Import!R$2:R$237,Import!$F$2:$F$237,$F133,Import!$G$2:$G$237,$G133)</f>
        <v>1.1200000000000001</v>
      </c>
      <c r="S133" s="2">
        <f>SUMIFS(Import!S$2:S$237,Import!$F$2:$F$237,$F133,Import!$G$2:$G$237,$G133)</f>
        <v>440</v>
      </c>
      <c r="T133" s="2">
        <f>SUMIFS(Import!T$2:T$237,Import!$F$2:$F$237,$F133,Import!$G$2:$G$237,$G133)</f>
        <v>40.369999999999997</v>
      </c>
      <c r="U133" s="2">
        <f>SUMIFS(Import!U$2:U$237,Import!$F$2:$F$237,$F133,Import!$G$2:$G$237,$G133)</f>
        <v>98.21</v>
      </c>
      <c r="V133" s="2">
        <f>SUMIFS(Import!V$2:V$237,Import!$F$2:$F$237,$F133,Import!$G$2:$G$237,$G133)</f>
        <v>1</v>
      </c>
      <c r="W133" s="2" t="str">
        <f t="shared" si="66"/>
        <v>M</v>
      </c>
      <c r="X133" s="2" t="str">
        <f t="shared" si="66"/>
        <v>GREIG</v>
      </c>
      <c r="Y133" s="2" t="str">
        <f t="shared" si="66"/>
        <v>Moana</v>
      </c>
      <c r="Z133" s="2">
        <f>SUMIFS(Import!Z$2:Z$237,Import!$F$2:$F$237,$F133,Import!$G$2:$G$237,$G133)</f>
        <v>142</v>
      </c>
      <c r="AA133" s="2">
        <f>SUMIFS(Import!AA$2:AA$237,Import!$F$2:$F$237,$F133,Import!$G$2:$G$237,$G133)</f>
        <v>13.03</v>
      </c>
      <c r="AB133" s="2">
        <f>SUMIFS(Import!AB$2:AB$237,Import!$F$2:$F$237,$F133,Import!$G$2:$G$237,$G133)</f>
        <v>32.270000000000003</v>
      </c>
      <c r="AC133" s="2">
        <f>SUMIFS(Import!AC$2:AC$237,Import!$F$2:$F$237,$F133,Import!$G$2:$G$237,$G133)</f>
        <v>2</v>
      </c>
      <c r="AD133" s="2" t="str">
        <f t="shared" si="67"/>
        <v>M</v>
      </c>
      <c r="AE133" s="2" t="str">
        <f t="shared" si="67"/>
        <v>MINARDI</v>
      </c>
      <c r="AF133" s="2" t="str">
        <f t="shared" si="67"/>
        <v>Eric</v>
      </c>
      <c r="AG133" s="2">
        <f>SUMIFS(Import!AG$2:AG$237,Import!$F$2:$F$237,$F133,Import!$G$2:$G$237,$G133)</f>
        <v>2</v>
      </c>
      <c r="AH133" s="2">
        <f>SUMIFS(Import!AH$2:AH$237,Import!$F$2:$F$237,$F133,Import!$G$2:$G$237,$G133)</f>
        <v>0.18</v>
      </c>
      <c r="AI133" s="2">
        <f>SUMIFS(Import!AI$2:AI$237,Import!$F$2:$F$237,$F133,Import!$G$2:$G$237,$G133)</f>
        <v>0.45</v>
      </c>
      <c r="AJ133" s="2">
        <f>SUMIFS(Import!AJ$2:AJ$237,Import!$F$2:$F$237,$F133,Import!$G$2:$G$237,$G133)</f>
        <v>3</v>
      </c>
      <c r="AK133" s="2" t="str">
        <f t="shared" si="68"/>
        <v>F</v>
      </c>
      <c r="AL133" s="2" t="str">
        <f t="shared" si="68"/>
        <v>SAGE</v>
      </c>
      <c r="AM133" s="2" t="str">
        <f t="shared" si="68"/>
        <v>Maina</v>
      </c>
      <c r="AN133" s="2">
        <f>SUMIFS(Import!AN$2:AN$237,Import!$F$2:$F$237,$F133,Import!$G$2:$G$237,$G133)</f>
        <v>171</v>
      </c>
      <c r="AO133" s="2">
        <f>SUMIFS(Import!AO$2:AO$237,Import!$F$2:$F$237,$F133,Import!$G$2:$G$237,$G133)</f>
        <v>15.69</v>
      </c>
      <c r="AP133" s="2">
        <f>SUMIFS(Import!AP$2:AP$237,Import!$F$2:$F$237,$F133,Import!$G$2:$G$237,$G133)</f>
        <v>38.86</v>
      </c>
      <c r="AQ133" s="2">
        <f>SUMIFS(Import!AQ$2:AQ$237,Import!$F$2:$F$237,$F133,Import!$G$2:$G$237,$G133)</f>
        <v>4</v>
      </c>
      <c r="AR133" s="2" t="str">
        <f t="shared" si="69"/>
        <v>M</v>
      </c>
      <c r="AS133" s="2" t="str">
        <f t="shared" si="69"/>
        <v>BRUNEAU</v>
      </c>
      <c r="AT133" s="2" t="str">
        <f t="shared" si="69"/>
        <v>Jean-Marie</v>
      </c>
      <c r="AU133" s="2">
        <f>SUMIFS(Import!AU$2:AU$237,Import!$F$2:$F$237,$F133,Import!$G$2:$G$237,$G133)</f>
        <v>2</v>
      </c>
      <c r="AV133" s="2">
        <f>SUMIFS(Import!AV$2:AV$237,Import!$F$2:$F$237,$F133,Import!$G$2:$G$237,$G133)</f>
        <v>0.18</v>
      </c>
      <c r="AW133" s="2">
        <f>SUMIFS(Import!AW$2:AW$237,Import!$F$2:$F$237,$F133,Import!$G$2:$G$237,$G133)</f>
        <v>0.45</v>
      </c>
      <c r="AX133" s="2">
        <f>SUMIFS(Import!AX$2:AX$237,Import!$F$2:$F$237,$F133,Import!$G$2:$G$237,$G133)</f>
        <v>5</v>
      </c>
      <c r="AY133" s="2" t="str">
        <f t="shared" si="70"/>
        <v>M</v>
      </c>
      <c r="AZ133" s="2" t="str">
        <f t="shared" si="70"/>
        <v>RAMEL</v>
      </c>
      <c r="BA133" s="2" t="str">
        <f t="shared" si="70"/>
        <v>Michel</v>
      </c>
      <c r="BB133" s="2">
        <f>SUMIFS(Import!BB$2:BB$237,Import!$F$2:$F$237,$F133,Import!$G$2:$G$237,$G133)</f>
        <v>0</v>
      </c>
      <c r="BC133" s="2">
        <f>SUMIFS(Import!BC$2:BC$237,Import!$F$2:$F$237,$F133,Import!$G$2:$G$237,$G133)</f>
        <v>0</v>
      </c>
      <c r="BD133" s="2">
        <f>SUMIFS(Import!BD$2:BD$237,Import!$F$2:$F$237,$F133,Import!$G$2:$G$237,$G133)</f>
        <v>0</v>
      </c>
      <c r="BE133" s="2">
        <f>SUMIFS(Import!BE$2:BE$237,Import!$F$2:$F$237,$F133,Import!$G$2:$G$237,$G133)</f>
        <v>6</v>
      </c>
      <c r="BF133" s="2" t="str">
        <f t="shared" si="71"/>
        <v>M</v>
      </c>
      <c r="BG133" s="2" t="str">
        <f t="shared" si="71"/>
        <v>NENA</v>
      </c>
      <c r="BH133" s="2" t="str">
        <f t="shared" si="71"/>
        <v>Tauhiti</v>
      </c>
      <c r="BI133" s="2">
        <f>SUMIFS(Import!BI$2:BI$237,Import!$F$2:$F$237,$F133,Import!$G$2:$G$237,$G133)</f>
        <v>36</v>
      </c>
      <c r="BJ133" s="2">
        <f>SUMIFS(Import!BJ$2:BJ$237,Import!$F$2:$F$237,$F133,Import!$G$2:$G$237,$G133)</f>
        <v>3.3</v>
      </c>
      <c r="BK133" s="2">
        <f>SUMIFS(Import!BK$2:BK$237,Import!$F$2:$F$237,$F133,Import!$G$2:$G$237,$G133)</f>
        <v>8.18</v>
      </c>
      <c r="BL133" s="2">
        <f>SUMIFS(Import!BL$2:BL$237,Import!$F$2:$F$237,$F133,Import!$G$2:$G$237,$G133)</f>
        <v>7</v>
      </c>
      <c r="BM133" s="2" t="str">
        <f t="shared" si="72"/>
        <v>M</v>
      </c>
      <c r="BN133" s="2" t="str">
        <f t="shared" si="72"/>
        <v>REGURON</v>
      </c>
      <c r="BO133" s="2" t="str">
        <f t="shared" si="72"/>
        <v>Karl</v>
      </c>
      <c r="BP133" s="2">
        <f>SUMIFS(Import!BP$2:BP$237,Import!$F$2:$F$237,$F133,Import!$G$2:$G$237,$G133)</f>
        <v>5</v>
      </c>
      <c r="BQ133" s="2">
        <f>SUMIFS(Import!BQ$2:BQ$237,Import!$F$2:$F$237,$F133,Import!$G$2:$G$237,$G133)</f>
        <v>0.46</v>
      </c>
      <c r="BR133" s="2">
        <f>SUMIFS(Import!BR$2:BR$237,Import!$F$2:$F$237,$F133,Import!$G$2:$G$237,$G133)</f>
        <v>1.1399999999999999</v>
      </c>
      <c r="BS133" s="2">
        <f>SUMIFS(Import!BS$2:BS$237,Import!$F$2:$F$237,$F133,Import!$G$2:$G$237,$G133)</f>
        <v>8</v>
      </c>
      <c r="BT133" s="2" t="str">
        <f t="shared" si="73"/>
        <v>M</v>
      </c>
      <c r="BU133" s="2" t="str">
        <f t="shared" si="73"/>
        <v>TUHEIAVA</v>
      </c>
      <c r="BV133" s="2" t="str">
        <f t="shared" si="73"/>
        <v>Richard, Ariihau</v>
      </c>
      <c r="BW133" s="2">
        <f>SUMIFS(Import!BW$2:BW$237,Import!$F$2:$F$237,$F133,Import!$G$2:$G$237,$G133)</f>
        <v>82</v>
      </c>
      <c r="BX133" s="2">
        <f>SUMIFS(Import!BX$2:BX$237,Import!$F$2:$F$237,$F133,Import!$G$2:$G$237,$G133)</f>
        <v>7.52</v>
      </c>
      <c r="BY133" s="2">
        <f>SUMIFS(Import!BY$2:BY$237,Import!$F$2:$F$237,$F133,Import!$G$2:$G$237,$G133)</f>
        <v>18.64</v>
      </c>
      <c r="BZ133" s="2">
        <f>SUMIFS(Import!BZ$2:BZ$237,Import!$F$2:$F$237,$F133,Import!$G$2:$G$237,$G133)</f>
        <v>0</v>
      </c>
      <c r="CA133" s="2">
        <f t="shared" si="74"/>
        <v>0</v>
      </c>
      <c r="CB133" s="2">
        <f t="shared" si="74"/>
        <v>0</v>
      </c>
      <c r="CC133" s="2">
        <f t="shared" si="74"/>
        <v>0</v>
      </c>
      <c r="CD133" s="2">
        <f>SUMIFS(Import!CD$2:CD$237,Import!$F$2:$F$237,$F133,Import!$G$2:$G$237,$G133)</f>
        <v>0</v>
      </c>
      <c r="CE133" s="2">
        <f>SUMIFS(Import!CE$2:CE$237,Import!$F$2:$F$237,$F133,Import!$G$2:$G$237,$G133)</f>
        <v>0</v>
      </c>
      <c r="CF133" s="2">
        <f>SUMIFS(Import!CF$2:CF$237,Import!$F$2:$F$237,$F133,Import!$G$2:$G$237,$G133)</f>
        <v>0</v>
      </c>
      <c r="CG133" s="2">
        <f>SUMIFS(Import!CG$2:CG$237,Import!$F$2:$F$237,$F133,Import!$G$2:$G$237,$G133)</f>
        <v>0</v>
      </c>
      <c r="CH133" s="2">
        <f t="shared" si="75"/>
        <v>0</v>
      </c>
      <c r="CI133" s="2">
        <f t="shared" si="75"/>
        <v>0</v>
      </c>
      <c r="CJ133" s="2">
        <f t="shared" si="75"/>
        <v>0</v>
      </c>
      <c r="CK133" s="2">
        <f>SUMIFS(Import!CK$2:CK$237,Import!$F$2:$F$237,$F133,Import!$G$2:$G$237,$G133)</f>
        <v>0</v>
      </c>
      <c r="CL133" s="2">
        <f>SUMIFS(Import!CL$2:CL$237,Import!$F$2:$F$237,$F133,Import!$G$2:$G$237,$G133)</f>
        <v>0</v>
      </c>
      <c r="CM133" s="2">
        <f>SUMIFS(Import!CM$2:CM$237,Import!$F$2:$F$237,$F133,Import!$G$2:$G$237,$G133)</f>
        <v>0</v>
      </c>
      <c r="CN133" s="2">
        <f>SUMIFS(Import!CN$2:CN$237,Import!$F$2:$F$237,$F133,Import!$G$2:$G$237,$G133)</f>
        <v>0</v>
      </c>
      <c r="CO133" s="3">
        <f t="shared" si="76"/>
        <v>0</v>
      </c>
      <c r="CP133" s="3">
        <f t="shared" si="76"/>
        <v>0</v>
      </c>
      <c r="CQ133" s="3">
        <f t="shared" si="76"/>
        <v>0</v>
      </c>
      <c r="CR133" s="2">
        <f>SUMIFS(Import!CR$2:CR$237,Import!$F$2:$F$237,$F133,Import!$G$2:$G$237,$G133)</f>
        <v>0</v>
      </c>
      <c r="CS133" s="2">
        <f>SUMIFS(Import!CS$2:CS$237,Import!$F$2:$F$237,$F133,Import!$G$2:$G$237,$G133)</f>
        <v>0</v>
      </c>
      <c r="CT133" s="2">
        <f>SUMIFS(Import!CT$2:CT$237,Import!$F$2:$F$237,$F133,Import!$G$2:$G$237,$G133)</f>
        <v>0</v>
      </c>
    </row>
    <row r="134" spans="1:98">
      <c r="A134" s="2" t="s">
        <v>38</v>
      </c>
      <c r="B134" s="2" t="s">
        <v>39</v>
      </c>
      <c r="C134" s="2">
        <v>1</v>
      </c>
      <c r="D134" s="2" t="s">
        <v>40</v>
      </c>
      <c r="E134" s="2">
        <v>35</v>
      </c>
      <c r="F134" s="2" t="s">
        <v>67</v>
      </c>
      <c r="G134" s="2">
        <v>10</v>
      </c>
      <c r="H134" s="2">
        <f>IF(SUMIFS(Import!H$2:H$237,Import!$F$2:$F$237,$F134,Import!$G$2:$G$237,$G134)=0,Data_T1!$H134,SUMIFS(Import!H$2:H$237,Import!$F$2:$F$237,$F134,Import!$G$2:$G$237,$G134))</f>
        <v>1465</v>
      </c>
      <c r="I134" s="2">
        <f>SUMIFS(Import!I$2:I$237,Import!$F$2:$F$237,$F134,Import!$G$2:$G$237,$G134)</f>
        <v>956</v>
      </c>
      <c r="J134" s="2">
        <f>SUMIFS(Import!J$2:J$237,Import!$F$2:$F$237,$F134,Import!$G$2:$G$237,$G134)</f>
        <v>65.260000000000005</v>
      </c>
      <c r="K134" s="2">
        <f>SUMIFS(Import!K$2:K$237,Import!$F$2:$F$237,$F134,Import!$G$2:$G$237,$G134)</f>
        <v>509</v>
      </c>
      <c r="L134" s="2">
        <f>SUMIFS(Import!L$2:L$237,Import!$F$2:$F$237,$F134,Import!$G$2:$G$237,$G134)</f>
        <v>34.74</v>
      </c>
      <c r="M134" s="2">
        <f>SUMIFS(Import!M$2:M$237,Import!$F$2:$F$237,$F134,Import!$G$2:$G$237,$G134)</f>
        <v>6</v>
      </c>
      <c r="N134" s="2">
        <f>SUMIFS(Import!N$2:N$237,Import!$F$2:$F$237,$F134,Import!$G$2:$G$237,$G134)</f>
        <v>0.41</v>
      </c>
      <c r="O134" s="2">
        <f>SUMIFS(Import!O$2:O$237,Import!$F$2:$F$237,$F134,Import!$G$2:$G$237,$G134)</f>
        <v>1.18</v>
      </c>
      <c r="P134" s="2">
        <f>SUMIFS(Import!P$2:P$237,Import!$F$2:$F$237,$F134,Import!$G$2:$G$237,$G134)</f>
        <v>1</v>
      </c>
      <c r="Q134" s="2">
        <f>SUMIFS(Import!Q$2:Q$237,Import!$F$2:$F$237,$F134,Import!$G$2:$G$237,$G134)</f>
        <v>7.0000000000000007E-2</v>
      </c>
      <c r="R134" s="2">
        <f>SUMIFS(Import!R$2:R$237,Import!$F$2:$F$237,$F134,Import!$G$2:$G$237,$G134)</f>
        <v>0.2</v>
      </c>
      <c r="S134" s="2">
        <f>SUMIFS(Import!S$2:S$237,Import!$F$2:$F$237,$F134,Import!$G$2:$G$237,$G134)</f>
        <v>502</v>
      </c>
      <c r="T134" s="2">
        <f>SUMIFS(Import!T$2:T$237,Import!$F$2:$F$237,$F134,Import!$G$2:$G$237,$G134)</f>
        <v>34.270000000000003</v>
      </c>
      <c r="U134" s="2">
        <f>SUMIFS(Import!U$2:U$237,Import!$F$2:$F$237,$F134,Import!$G$2:$G$237,$G134)</f>
        <v>98.62</v>
      </c>
      <c r="V134" s="2">
        <f>SUMIFS(Import!V$2:V$237,Import!$F$2:$F$237,$F134,Import!$G$2:$G$237,$G134)</f>
        <v>1</v>
      </c>
      <c r="W134" s="2" t="str">
        <f t="shared" si="66"/>
        <v>M</v>
      </c>
      <c r="X134" s="2" t="str">
        <f t="shared" si="66"/>
        <v>GREIG</v>
      </c>
      <c r="Y134" s="2" t="str">
        <f t="shared" si="66"/>
        <v>Moana</v>
      </c>
      <c r="Z134" s="2">
        <f>SUMIFS(Import!Z$2:Z$237,Import!$F$2:$F$237,$F134,Import!$G$2:$G$237,$G134)</f>
        <v>101</v>
      </c>
      <c r="AA134" s="2">
        <f>SUMIFS(Import!AA$2:AA$237,Import!$F$2:$F$237,$F134,Import!$G$2:$G$237,$G134)</f>
        <v>6.89</v>
      </c>
      <c r="AB134" s="2">
        <f>SUMIFS(Import!AB$2:AB$237,Import!$F$2:$F$237,$F134,Import!$G$2:$G$237,$G134)</f>
        <v>20.12</v>
      </c>
      <c r="AC134" s="2">
        <f>SUMIFS(Import!AC$2:AC$237,Import!$F$2:$F$237,$F134,Import!$G$2:$G$237,$G134)</f>
        <v>2</v>
      </c>
      <c r="AD134" s="2" t="str">
        <f t="shared" si="67"/>
        <v>M</v>
      </c>
      <c r="AE134" s="2" t="str">
        <f t="shared" si="67"/>
        <v>MINARDI</v>
      </c>
      <c r="AF134" s="2" t="str">
        <f t="shared" si="67"/>
        <v>Eric</v>
      </c>
      <c r="AG134" s="2">
        <f>SUMIFS(Import!AG$2:AG$237,Import!$F$2:$F$237,$F134,Import!$G$2:$G$237,$G134)</f>
        <v>1</v>
      </c>
      <c r="AH134" s="2">
        <f>SUMIFS(Import!AH$2:AH$237,Import!$F$2:$F$237,$F134,Import!$G$2:$G$237,$G134)</f>
        <v>7.0000000000000007E-2</v>
      </c>
      <c r="AI134" s="2">
        <f>SUMIFS(Import!AI$2:AI$237,Import!$F$2:$F$237,$F134,Import!$G$2:$G$237,$G134)</f>
        <v>0.2</v>
      </c>
      <c r="AJ134" s="2">
        <f>SUMIFS(Import!AJ$2:AJ$237,Import!$F$2:$F$237,$F134,Import!$G$2:$G$237,$G134)</f>
        <v>3</v>
      </c>
      <c r="AK134" s="2" t="str">
        <f t="shared" si="68"/>
        <v>F</v>
      </c>
      <c r="AL134" s="2" t="str">
        <f t="shared" si="68"/>
        <v>SAGE</v>
      </c>
      <c r="AM134" s="2" t="str">
        <f t="shared" si="68"/>
        <v>Maina</v>
      </c>
      <c r="AN134" s="2">
        <f>SUMIFS(Import!AN$2:AN$237,Import!$F$2:$F$237,$F134,Import!$G$2:$G$237,$G134)</f>
        <v>206</v>
      </c>
      <c r="AO134" s="2">
        <f>SUMIFS(Import!AO$2:AO$237,Import!$F$2:$F$237,$F134,Import!$G$2:$G$237,$G134)</f>
        <v>14.06</v>
      </c>
      <c r="AP134" s="2">
        <f>SUMIFS(Import!AP$2:AP$237,Import!$F$2:$F$237,$F134,Import!$G$2:$G$237,$G134)</f>
        <v>41.04</v>
      </c>
      <c r="AQ134" s="2">
        <f>SUMIFS(Import!AQ$2:AQ$237,Import!$F$2:$F$237,$F134,Import!$G$2:$G$237,$G134)</f>
        <v>4</v>
      </c>
      <c r="AR134" s="2" t="str">
        <f t="shared" si="69"/>
        <v>M</v>
      </c>
      <c r="AS134" s="2" t="str">
        <f t="shared" si="69"/>
        <v>BRUNEAU</v>
      </c>
      <c r="AT134" s="2" t="str">
        <f t="shared" si="69"/>
        <v>Jean-Marie</v>
      </c>
      <c r="AU134" s="2">
        <f>SUMIFS(Import!AU$2:AU$237,Import!$F$2:$F$237,$F134,Import!$G$2:$G$237,$G134)</f>
        <v>12</v>
      </c>
      <c r="AV134" s="2">
        <f>SUMIFS(Import!AV$2:AV$237,Import!$F$2:$F$237,$F134,Import!$G$2:$G$237,$G134)</f>
        <v>0.82</v>
      </c>
      <c r="AW134" s="2">
        <f>SUMIFS(Import!AW$2:AW$237,Import!$F$2:$F$237,$F134,Import!$G$2:$G$237,$G134)</f>
        <v>2.39</v>
      </c>
      <c r="AX134" s="2">
        <f>SUMIFS(Import!AX$2:AX$237,Import!$F$2:$F$237,$F134,Import!$G$2:$G$237,$G134)</f>
        <v>5</v>
      </c>
      <c r="AY134" s="2" t="str">
        <f t="shared" si="70"/>
        <v>M</v>
      </c>
      <c r="AZ134" s="2" t="str">
        <f t="shared" si="70"/>
        <v>RAMEL</v>
      </c>
      <c r="BA134" s="2" t="str">
        <f t="shared" si="70"/>
        <v>Michel</v>
      </c>
      <c r="BB134" s="2">
        <f>SUMIFS(Import!BB$2:BB$237,Import!$F$2:$F$237,$F134,Import!$G$2:$G$237,$G134)</f>
        <v>7</v>
      </c>
      <c r="BC134" s="2">
        <f>SUMIFS(Import!BC$2:BC$237,Import!$F$2:$F$237,$F134,Import!$G$2:$G$237,$G134)</f>
        <v>0.48</v>
      </c>
      <c r="BD134" s="2">
        <f>SUMIFS(Import!BD$2:BD$237,Import!$F$2:$F$237,$F134,Import!$G$2:$G$237,$G134)</f>
        <v>1.39</v>
      </c>
      <c r="BE134" s="2">
        <f>SUMIFS(Import!BE$2:BE$237,Import!$F$2:$F$237,$F134,Import!$G$2:$G$237,$G134)</f>
        <v>6</v>
      </c>
      <c r="BF134" s="2" t="str">
        <f t="shared" si="71"/>
        <v>M</v>
      </c>
      <c r="BG134" s="2" t="str">
        <f t="shared" si="71"/>
        <v>NENA</v>
      </c>
      <c r="BH134" s="2" t="str">
        <f t="shared" si="71"/>
        <v>Tauhiti</v>
      </c>
      <c r="BI134" s="2">
        <f>SUMIFS(Import!BI$2:BI$237,Import!$F$2:$F$237,$F134,Import!$G$2:$G$237,$G134)</f>
        <v>88</v>
      </c>
      <c r="BJ134" s="2">
        <f>SUMIFS(Import!BJ$2:BJ$237,Import!$F$2:$F$237,$F134,Import!$G$2:$G$237,$G134)</f>
        <v>6.01</v>
      </c>
      <c r="BK134" s="2">
        <f>SUMIFS(Import!BK$2:BK$237,Import!$F$2:$F$237,$F134,Import!$G$2:$G$237,$G134)</f>
        <v>17.53</v>
      </c>
      <c r="BL134" s="2">
        <f>SUMIFS(Import!BL$2:BL$237,Import!$F$2:$F$237,$F134,Import!$G$2:$G$237,$G134)</f>
        <v>7</v>
      </c>
      <c r="BM134" s="2" t="str">
        <f t="shared" si="72"/>
        <v>M</v>
      </c>
      <c r="BN134" s="2" t="str">
        <f t="shared" si="72"/>
        <v>REGURON</v>
      </c>
      <c r="BO134" s="2" t="str">
        <f t="shared" si="72"/>
        <v>Karl</v>
      </c>
      <c r="BP134" s="2">
        <f>SUMIFS(Import!BP$2:BP$237,Import!$F$2:$F$237,$F134,Import!$G$2:$G$237,$G134)</f>
        <v>12</v>
      </c>
      <c r="BQ134" s="2">
        <f>SUMIFS(Import!BQ$2:BQ$237,Import!$F$2:$F$237,$F134,Import!$G$2:$G$237,$G134)</f>
        <v>0.82</v>
      </c>
      <c r="BR134" s="2">
        <f>SUMIFS(Import!BR$2:BR$237,Import!$F$2:$F$237,$F134,Import!$G$2:$G$237,$G134)</f>
        <v>2.39</v>
      </c>
      <c r="BS134" s="2">
        <f>SUMIFS(Import!BS$2:BS$237,Import!$F$2:$F$237,$F134,Import!$G$2:$G$237,$G134)</f>
        <v>8</v>
      </c>
      <c r="BT134" s="2" t="str">
        <f t="shared" si="73"/>
        <v>M</v>
      </c>
      <c r="BU134" s="2" t="str">
        <f t="shared" si="73"/>
        <v>TUHEIAVA</v>
      </c>
      <c r="BV134" s="2" t="str">
        <f t="shared" si="73"/>
        <v>Richard, Ariihau</v>
      </c>
      <c r="BW134" s="2">
        <f>SUMIFS(Import!BW$2:BW$237,Import!$F$2:$F$237,$F134,Import!$G$2:$G$237,$G134)</f>
        <v>75</v>
      </c>
      <c r="BX134" s="2">
        <f>SUMIFS(Import!BX$2:BX$237,Import!$F$2:$F$237,$F134,Import!$G$2:$G$237,$G134)</f>
        <v>5.12</v>
      </c>
      <c r="BY134" s="2">
        <f>SUMIFS(Import!BY$2:BY$237,Import!$F$2:$F$237,$F134,Import!$G$2:$G$237,$G134)</f>
        <v>14.94</v>
      </c>
      <c r="BZ134" s="2">
        <f>SUMIFS(Import!BZ$2:BZ$237,Import!$F$2:$F$237,$F134,Import!$G$2:$G$237,$G134)</f>
        <v>0</v>
      </c>
      <c r="CA134" s="2">
        <f t="shared" si="74"/>
        <v>0</v>
      </c>
      <c r="CB134" s="2">
        <f t="shared" si="74"/>
        <v>0</v>
      </c>
      <c r="CC134" s="2">
        <f t="shared" si="74"/>
        <v>0</v>
      </c>
      <c r="CD134" s="2">
        <f>SUMIFS(Import!CD$2:CD$237,Import!$F$2:$F$237,$F134,Import!$G$2:$G$237,$G134)</f>
        <v>0</v>
      </c>
      <c r="CE134" s="2">
        <f>SUMIFS(Import!CE$2:CE$237,Import!$F$2:$F$237,$F134,Import!$G$2:$G$237,$G134)</f>
        <v>0</v>
      </c>
      <c r="CF134" s="2">
        <f>SUMIFS(Import!CF$2:CF$237,Import!$F$2:$F$237,$F134,Import!$G$2:$G$237,$G134)</f>
        <v>0</v>
      </c>
      <c r="CG134" s="2">
        <f>SUMIFS(Import!CG$2:CG$237,Import!$F$2:$F$237,$F134,Import!$G$2:$G$237,$G134)</f>
        <v>0</v>
      </c>
      <c r="CH134" s="2">
        <f t="shared" si="75"/>
        <v>0</v>
      </c>
      <c r="CI134" s="2">
        <f t="shared" si="75"/>
        <v>0</v>
      </c>
      <c r="CJ134" s="2">
        <f t="shared" si="75"/>
        <v>0</v>
      </c>
      <c r="CK134" s="2">
        <f>SUMIFS(Import!CK$2:CK$237,Import!$F$2:$F$237,$F134,Import!$G$2:$G$237,$G134)</f>
        <v>0</v>
      </c>
      <c r="CL134" s="2">
        <f>SUMIFS(Import!CL$2:CL$237,Import!$F$2:$F$237,$F134,Import!$G$2:$G$237,$G134)</f>
        <v>0</v>
      </c>
      <c r="CM134" s="2">
        <f>SUMIFS(Import!CM$2:CM$237,Import!$F$2:$F$237,$F134,Import!$G$2:$G$237,$G134)</f>
        <v>0</v>
      </c>
      <c r="CN134" s="2">
        <f>SUMIFS(Import!CN$2:CN$237,Import!$F$2:$F$237,$F134,Import!$G$2:$G$237,$G134)</f>
        <v>0</v>
      </c>
      <c r="CO134" s="3">
        <f t="shared" si="76"/>
        <v>0</v>
      </c>
      <c r="CP134" s="3">
        <f t="shared" si="76"/>
        <v>0</v>
      </c>
      <c r="CQ134" s="3">
        <f t="shared" si="76"/>
        <v>0</v>
      </c>
      <c r="CR134" s="2">
        <f>SUMIFS(Import!CR$2:CR$237,Import!$F$2:$F$237,$F134,Import!$G$2:$G$237,$G134)</f>
        <v>0</v>
      </c>
      <c r="CS134" s="2">
        <f>SUMIFS(Import!CS$2:CS$237,Import!$F$2:$F$237,$F134,Import!$G$2:$G$237,$G134)</f>
        <v>0</v>
      </c>
      <c r="CT134" s="2">
        <f>SUMIFS(Import!CT$2:CT$237,Import!$F$2:$F$237,$F134,Import!$G$2:$G$237,$G134)</f>
        <v>0</v>
      </c>
    </row>
    <row r="135" spans="1:98">
      <c r="A135" s="2" t="s">
        <v>38</v>
      </c>
      <c r="B135" s="2" t="s">
        <v>39</v>
      </c>
      <c r="C135" s="2">
        <v>1</v>
      </c>
      <c r="D135" s="2" t="s">
        <v>40</v>
      </c>
      <c r="E135" s="2">
        <v>35</v>
      </c>
      <c r="F135" s="2" t="s">
        <v>67</v>
      </c>
      <c r="G135" s="2">
        <v>11</v>
      </c>
      <c r="H135" s="2">
        <f>IF(SUMIFS(Import!H$2:H$237,Import!$F$2:$F$237,$F135,Import!$G$2:$G$237,$G135)=0,Data_T1!$H135,SUMIFS(Import!H$2:H$237,Import!$F$2:$F$237,$F135,Import!$G$2:$G$237,$G135))</f>
        <v>1404</v>
      </c>
      <c r="I135" s="2">
        <f>SUMIFS(Import!I$2:I$237,Import!$F$2:$F$237,$F135,Import!$G$2:$G$237,$G135)</f>
        <v>870</v>
      </c>
      <c r="J135" s="2">
        <f>SUMIFS(Import!J$2:J$237,Import!$F$2:$F$237,$F135,Import!$G$2:$G$237,$G135)</f>
        <v>61.97</v>
      </c>
      <c r="K135" s="2">
        <f>SUMIFS(Import!K$2:K$237,Import!$F$2:$F$237,$F135,Import!$G$2:$G$237,$G135)</f>
        <v>534</v>
      </c>
      <c r="L135" s="2">
        <f>SUMIFS(Import!L$2:L$237,Import!$F$2:$F$237,$F135,Import!$G$2:$G$237,$G135)</f>
        <v>38.03</v>
      </c>
      <c r="M135" s="2">
        <f>SUMIFS(Import!M$2:M$237,Import!$F$2:$F$237,$F135,Import!$G$2:$G$237,$G135)</f>
        <v>14</v>
      </c>
      <c r="N135" s="2">
        <f>SUMIFS(Import!N$2:N$237,Import!$F$2:$F$237,$F135,Import!$G$2:$G$237,$G135)</f>
        <v>1</v>
      </c>
      <c r="O135" s="2">
        <f>SUMIFS(Import!O$2:O$237,Import!$F$2:$F$237,$F135,Import!$G$2:$G$237,$G135)</f>
        <v>2.62</v>
      </c>
      <c r="P135" s="2">
        <f>SUMIFS(Import!P$2:P$237,Import!$F$2:$F$237,$F135,Import!$G$2:$G$237,$G135)</f>
        <v>6</v>
      </c>
      <c r="Q135" s="2">
        <f>SUMIFS(Import!Q$2:Q$237,Import!$F$2:$F$237,$F135,Import!$G$2:$G$237,$G135)</f>
        <v>0.43</v>
      </c>
      <c r="R135" s="2">
        <f>SUMIFS(Import!R$2:R$237,Import!$F$2:$F$237,$F135,Import!$G$2:$G$237,$G135)</f>
        <v>1.1200000000000001</v>
      </c>
      <c r="S135" s="2">
        <f>SUMIFS(Import!S$2:S$237,Import!$F$2:$F$237,$F135,Import!$G$2:$G$237,$G135)</f>
        <v>514</v>
      </c>
      <c r="T135" s="2">
        <f>SUMIFS(Import!T$2:T$237,Import!$F$2:$F$237,$F135,Import!$G$2:$G$237,$G135)</f>
        <v>36.61</v>
      </c>
      <c r="U135" s="2">
        <f>SUMIFS(Import!U$2:U$237,Import!$F$2:$F$237,$F135,Import!$G$2:$G$237,$G135)</f>
        <v>96.25</v>
      </c>
      <c r="V135" s="2">
        <f>SUMIFS(Import!V$2:V$237,Import!$F$2:$F$237,$F135,Import!$G$2:$G$237,$G135)</f>
        <v>1</v>
      </c>
      <c r="W135" s="2" t="str">
        <f t="shared" si="66"/>
        <v>M</v>
      </c>
      <c r="X135" s="2" t="str">
        <f t="shared" si="66"/>
        <v>GREIG</v>
      </c>
      <c r="Y135" s="2" t="str">
        <f t="shared" si="66"/>
        <v>Moana</v>
      </c>
      <c r="Z135" s="2">
        <f>SUMIFS(Import!Z$2:Z$237,Import!$F$2:$F$237,$F135,Import!$G$2:$G$237,$G135)</f>
        <v>109</v>
      </c>
      <c r="AA135" s="2">
        <f>SUMIFS(Import!AA$2:AA$237,Import!$F$2:$F$237,$F135,Import!$G$2:$G$237,$G135)</f>
        <v>7.76</v>
      </c>
      <c r="AB135" s="2">
        <f>SUMIFS(Import!AB$2:AB$237,Import!$F$2:$F$237,$F135,Import!$G$2:$G$237,$G135)</f>
        <v>21.21</v>
      </c>
      <c r="AC135" s="2">
        <f>SUMIFS(Import!AC$2:AC$237,Import!$F$2:$F$237,$F135,Import!$G$2:$G$237,$G135)</f>
        <v>2</v>
      </c>
      <c r="AD135" s="2" t="str">
        <f t="shared" si="67"/>
        <v>M</v>
      </c>
      <c r="AE135" s="2" t="str">
        <f t="shared" si="67"/>
        <v>MINARDI</v>
      </c>
      <c r="AF135" s="2" t="str">
        <f t="shared" si="67"/>
        <v>Eric</v>
      </c>
      <c r="AG135" s="2">
        <f>SUMIFS(Import!AG$2:AG$237,Import!$F$2:$F$237,$F135,Import!$G$2:$G$237,$G135)</f>
        <v>6</v>
      </c>
      <c r="AH135" s="2">
        <f>SUMIFS(Import!AH$2:AH$237,Import!$F$2:$F$237,$F135,Import!$G$2:$G$237,$G135)</f>
        <v>0.43</v>
      </c>
      <c r="AI135" s="2">
        <f>SUMIFS(Import!AI$2:AI$237,Import!$F$2:$F$237,$F135,Import!$G$2:$G$237,$G135)</f>
        <v>1.17</v>
      </c>
      <c r="AJ135" s="2">
        <f>SUMIFS(Import!AJ$2:AJ$237,Import!$F$2:$F$237,$F135,Import!$G$2:$G$237,$G135)</f>
        <v>3</v>
      </c>
      <c r="AK135" s="2" t="str">
        <f t="shared" si="68"/>
        <v>F</v>
      </c>
      <c r="AL135" s="2" t="str">
        <f t="shared" si="68"/>
        <v>SAGE</v>
      </c>
      <c r="AM135" s="2" t="str">
        <f t="shared" si="68"/>
        <v>Maina</v>
      </c>
      <c r="AN135" s="2">
        <f>SUMIFS(Import!AN$2:AN$237,Import!$F$2:$F$237,$F135,Import!$G$2:$G$237,$G135)</f>
        <v>210</v>
      </c>
      <c r="AO135" s="2">
        <f>SUMIFS(Import!AO$2:AO$237,Import!$F$2:$F$237,$F135,Import!$G$2:$G$237,$G135)</f>
        <v>14.96</v>
      </c>
      <c r="AP135" s="2">
        <f>SUMIFS(Import!AP$2:AP$237,Import!$F$2:$F$237,$F135,Import!$G$2:$G$237,$G135)</f>
        <v>40.86</v>
      </c>
      <c r="AQ135" s="2">
        <f>SUMIFS(Import!AQ$2:AQ$237,Import!$F$2:$F$237,$F135,Import!$G$2:$G$237,$G135)</f>
        <v>4</v>
      </c>
      <c r="AR135" s="2" t="str">
        <f t="shared" si="69"/>
        <v>M</v>
      </c>
      <c r="AS135" s="2" t="str">
        <f t="shared" si="69"/>
        <v>BRUNEAU</v>
      </c>
      <c r="AT135" s="2" t="str">
        <f t="shared" si="69"/>
        <v>Jean-Marie</v>
      </c>
      <c r="AU135" s="2">
        <f>SUMIFS(Import!AU$2:AU$237,Import!$F$2:$F$237,$F135,Import!$G$2:$G$237,$G135)</f>
        <v>5</v>
      </c>
      <c r="AV135" s="2">
        <f>SUMIFS(Import!AV$2:AV$237,Import!$F$2:$F$237,$F135,Import!$G$2:$G$237,$G135)</f>
        <v>0.36</v>
      </c>
      <c r="AW135" s="2">
        <f>SUMIFS(Import!AW$2:AW$237,Import!$F$2:$F$237,$F135,Import!$G$2:$G$237,$G135)</f>
        <v>0.97</v>
      </c>
      <c r="AX135" s="2">
        <f>SUMIFS(Import!AX$2:AX$237,Import!$F$2:$F$237,$F135,Import!$G$2:$G$237,$G135)</f>
        <v>5</v>
      </c>
      <c r="AY135" s="2" t="str">
        <f t="shared" si="70"/>
        <v>M</v>
      </c>
      <c r="AZ135" s="2" t="str">
        <f t="shared" si="70"/>
        <v>RAMEL</v>
      </c>
      <c r="BA135" s="2" t="str">
        <f t="shared" si="70"/>
        <v>Michel</v>
      </c>
      <c r="BB135" s="2">
        <f>SUMIFS(Import!BB$2:BB$237,Import!$F$2:$F$237,$F135,Import!$G$2:$G$237,$G135)</f>
        <v>3</v>
      </c>
      <c r="BC135" s="2">
        <f>SUMIFS(Import!BC$2:BC$237,Import!$F$2:$F$237,$F135,Import!$G$2:$G$237,$G135)</f>
        <v>0.21</v>
      </c>
      <c r="BD135" s="2">
        <f>SUMIFS(Import!BD$2:BD$237,Import!$F$2:$F$237,$F135,Import!$G$2:$G$237,$G135)</f>
        <v>0.57999999999999996</v>
      </c>
      <c r="BE135" s="2">
        <f>SUMIFS(Import!BE$2:BE$237,Import!$F$2:$F$237,$F135,Import!$G$2:$G$237,$G135)</f>
        <v>6</v>
      </c>
      <c r="BF135" s="2" t="str">
        <f t="shared" si="71"/>
        <v>M</v>
      </c>
      <c r="BG135" s="2" t="str">
        <f t="shared" si="71"/>
        <v>NENA</v>
      </c>
      <c r="BH135" s="2" t="str">
        <f t="shared" si="71"/>
        <v>Tauhiti</v>
      </c>
      <c r="BI135" s="2">
        <f>SUMIFS(Import!BI$2:BI$237,Import!$F$2:$F$237,$F135,Import!$G$2:$G$237,$G135)</f>
        <v>70</v>
      </c>
      <c r="BJ135" s="2">
        <f>SUMIFS(Import!BJ$2:BJ$237,Import!$F$2:$F$237,$F135,Import!$G$2:$G$237,$G135)</f>
        <v>4.99</v>
      </c>
      <c r="BK135" s="2">
        <f>SUMIFS(Import!BK$2:BK$237,Import!$F$2:$F$237,$F135,Import!$G$2:$G$237,$G135)</f>
        <v>13.62</v>
      </c>
      <c r="BL135" s="2">
        <f>SUMIFS(Import!BL$2:BL$237,Import!$F$2:$F$237,$F135,Import!$G$2:$G$237,$G135)</f>
        <v>7</v>
      </c>
      <c r="BM135" s="2" t="str">
        <f t="shared" si="72"/>
        <v>M</v>
      </c>
      <c r="BN135" s="2" t="str">
        <f t="shared" si="72"/>
        <v>REGURON</v>
      </c>
      <c r="BO135" s="2" t="str">
        <f t="shared" si="72"/>
        <v>Karl</v>
      </c>
      <c r="BP135" s="2">
        <f>SUMIFS(Import!BP$2:BP$237,Import!$F$2:$F$237,$F135,Import!$G$2:$G$237,$G135)</f>
        <v>12</v>
      </c>
      <c r="BQ135" s="2">
        <f>SUMIFS(Import!BQ$2:BQ$237,Import!$F$2:$F$237,$F135,Import!$G$2:$G$237,$G135)</f>
        <v>0.85</v>
      </c>
      <c r="BR135" s="2">
        <f>SUMIFS(Import!BR$2:BR$237,Import!$F$2:$F$237,$F135,Import!$G$2:$G$237,$G135)</f>
        <v>2.33</v>
      </c>
      <c r="BS135" s="2">
        <f>SUMIFS(Import!BS$2:BS$237,Import!$F$2:$F$237,$F135,Import!$G$2:$G$237,$G135)</f>
        <v>8</v>
      </c>
      <c r="BT135" s="2" t="str">
        <f t="shared" si="73"/>
        <v>M</v>
      </c>
      <c r="BU135" s="2" t="str">
        <f t="shared" si="73"/>
        <v>TUHEIAVA</v>
      </c>
      <c r="BV135" s="2" t="str">
        <f t="shared" si="73"/>
        <v>Richard, Ariihau</v>
      </c>
      <c r="BW135" s="2">
        <f>SUMIFS(Import!BW$2:BW$237,Import!$F$2:$F$237,$F135,Import!$G$2:$G$237,$G135)</f>
        <v>99</v>
      </c>
      <c r="BX135" s="2">
        <f>SUMIFS(Import!BX$2:BX$237,Import!$F$2:$F$237,$F135,Import!$G$2:$G$237,$G135)</f>
        <v>7.05</v>
      </c>
      <c r="BY135" s="2">
        <f>SUMIFS(Import!BY$2:BY$237,Import!$F$2:$F$237,$F135,Import!$G$2:$G$237,$G135)</f>
        <v>19.260000000000002</v>
      </c>
      <c r="BZ135" s="2">
        <f>SUMIFS(Import!BZ$2:BZ$237,Import!$F$2:$F$237,$F135,Import!$G$2:$G$237,$G135)</f>
        <v>0</v>
      </c>
      <c r="CA135" s="2">
        <f t="shared" si="74"/>
        <v>0</v>
      </c>
      <c r="CB135" s="2">
        <f t="shared" si="74"/>
        <v>0</v>
      </c>
      <c r="CC135" s="2">
        <f t="shared" si="74"/>
        <v>0</v>
      </c>
      <c r="CD135" s="2">
        <f>SUMIFS(Import!CD$2:CD$237,Import!$F$2:$F$237,$F135,Import!$G$2:$G$237,$G135)</f>
        <v>0</v>
      </c>
      <c r="CE135" s="2">
        <f>SUMIFS(Import!CE$2:CE$237,Import!$F$2:$F$237,$F135,Import!$G$2:$G$237,$G135)</f>
        <v>0</v>
      </c>
      <c r="CF135" s="2">
        <f>SUMIFS(Import!CF$2:CF$237,Import!$F$2:$F$237,$F135,Import!$G$2:$G$237,$G135)</f>
        <v>0</v>
      </c>
      <c r="CG135" s="2">
        <f>SUMIFS(Import!CG$2:CG$237,Import!$F$2:$F$237,$F135,Import!$G$2:$G$237,$G135)</f>
        <v>0</v>
      </c>
      <c r="CH135" s="2">
        <f t="shared" si="75"/>
        <v>0</v>
      </c>
      <c r="CI135" s="2">
        <f t="shared" si="75"/>
        <v>0</v>
      </c>
      <c r="CJ135" s="2">
        <f t="shared" si="75"/>
        <v>0</v>
      </c>
      <c r="CK135" s="2">
        <f>SUMIFS(Import!CK$2:CK$237,Import!$F$2:$F$237,$F135,Import!$G$2:$G$237,$G135)</f>
        <v>0</v>
      </c>
      <c r="CL135" s="2">
        <f>SUMIFS(Import!CL$2:CL$237,Import!$F$2:$F$237,$F135,Import!$G$2:$G$237,$G135)</f>
        <v>0</v>
      </c>
      <c r="CM135" s="2">
        <f>SUMIFS(Import!CM$2:CM$237,Import!$F$2:$F$237,$F135,Import!$G$2:$G$237,$G135)</f>
        <v>0</v>
      </c>
      <c r="CN135" s="2">
        <f>SUMIFS(Import!CN$2:CN$237,Import!$F$2:$F$237,$F135,Import!$G$2:$G$237,$G135)</f>
        <v>0</v>
      </c>
      <c r="CO135" s="3">
        <f t="shared" si="76"/>
        <v>0</v>
      </c>
      <c r="CP135" s="3">
        <f t="shared" si="76"/>
        <v>0</v>
      </c>
      <c r="CQ135" s="3">
        <f t="shared" si="76"/>
        <v>0</v>
      </c>
      <c r="CR135" s="2">
        <f>SUMIFS(Import!CR$2:CR$237,Import!$F$2:$F$237,$F135,Import!$G$2:$G$237,$G135)</f>
        <v>0</v>
      </c>
      <c r="CS135" s="2">
        <f>SUMIFS(Import!CS$2:CS$237,Import!$F$2:$F$237,$F135,Import!$G$2:$G$237,$G135)</f>
        <v>0</v>
      </c>
      <c r="CT135" s="2">
        <f>SUMIFS(Import!CT$2:CT$237,Import!$F$2:$F$237,$F135,Import!$G$2:$G$237,$G135)</f>
        <v>0</v>
      </c>
    </row>
    <row r="136" spans="1:98">
      <c r="A136" s="2" t="s">
        <v>38</v>
      </c>
      <c r="B136" s="2" t="s">
        <v>39</v>
      </c>
      <c r="C136" s="2">
        <v>1</v>
      </c>
      <c r="D136" s="2" t="s">
        <v>40</v>
      </c>
      <c r="E136" s="2">
        <v>35</v>
      </c>
      <c r="F136" s="2" t="s">
        <v>67</v>
      </c>
      <c r="G136" s="2">
        <v>12</v>
      </c>
      <c r="H136" s="2">
        <f>IF(SUMIFS(Import!H$2:H$237,Import!$F$2:$F$237,$F136,Import!$G$2:$G$237,$G136)=0,Data_T1!$H136,SUMIFS(Import!H$2:H$237,Import!$F$2:$F$237,$F136,Import!$G$2:$G$237,$G136))</f>
        <v>1491</v>
      </c>
      <c r="I136" s="2">
        <f>SUMIFS(Import!I$2:I$237,Import!$F$2:$F$237,$F136,Import!$G$2:$G$237,$G136)</f>
        <v>1050</v>
      </c>
      <c r="J136" s="2">
        <f>SUMIFS(Import!J$2:J$237,Import!$F$2:$F$237,$F136,Import!$G$2:$G$237,$G136)</f>
        <v>70.42</v>
      </c>
      <c r="K136" s="2">
        <f>SUMIFS(Import!K$2:K$237,Import!$F$2:$F$237,$F136,Import!$G$2:$G$237,$G136)</f>
        <v>441</v>
      </c>
      <c r="L136" s="2">
        <f>SUMIFS(Import!L$2:L$237,Import!$F$2:$F$237,$F136,Import!$G$2:$G$237,$G136)</f>
        <v>29.58</v>
      </c>
      <c r="M136" s="2">
        <f>SUMIFS(Import!M$2:M$237,Import!$F$2:$F$237,$F136,Import!$G$2:$G$237,$G136)</f>
        <v>3</v>
      </c>
      <c r="N136" s="2">
        <f>SUMIFS(Import!N$2:N$237,Import!$F$2:$F$237,$F136,Import!$G$2:$G$237,$G136)</f>
        <v>0.2</v>
      </c>
      <c r="O136" s="2">
        <f>SUMIFS(Import!O$2:O$237,Import!$F$2:$F$237,$F136,Import!$G$2:$G$237,$G136)</f>
        <v>0.68</v>
      </c>
      <c r="P136" s="2">
        <f>SUMIFS(Import!P$2:P$237,Import!$F$2:$F$237,$F136,Import!$G$2:$G$237,$G136)</f>
        <v>3</v>
      </c>
      <c r="Q136" s="2">
        <f>SUMIFS(Import!Q$2:Q$237,Import!$F$2:$F$237,$F136,Import!$G$2:$G$237,$G136)</f>
        <v>0.2</v>
      </c>
      <c r="R136" s="2">
        <f>SUMIFS(Import!R$2:R$237,Import!$F$2:$F$237,$F136,Import!$G$2:$G$237,$G136)</f>
        <v>0.68</v>
      </c>
      <c r="S136" s="2">
        <f>SUMIFS(Import!S$2:S$237,Import!$F$2:$F$237,$F136,Import!$G$2:$G$237,$G136)</f>
        <v>435</v>
      </c>
      <c r="T136" s="2">
        <f>SUMIFS(Import!T$2:T$237,Import!$F$2:$F$237,$F136,Import!$G$2:$G$237,$G136)</f>
        <v>29.18</v>
      </c>
      <c r="U136" s="2">
        <f>SUMIFS(Import!U$2:U$237,Import!$F$2:$F$237,$F136,Import!$G$2:$G$237,$G136)</f>
        <v>98.64</v>
      </c>
      <c r="V136" s="2">
        <f>SUMIFS(Import!V$2:V$237,Import!$F$2:$F$237,$F136,Import!$G$2:$G$237,$G136)</f>
        <v>1</v>
      </c>
      <c r="W136" s="2" t="str">
        <f t="shared" si="66"/>
        <v>M</v>
      </c>
      <c r="X136" s="2" t="str">
        <f t="shared" si="66"/>
        <v>GREIG</v>
      </c>
      <c r="Y136" s="2" t="str">
        <f t="shared" si="66"/>
        <v>Moana</v>
      </c>
      <c r="Z136" s="2">
        <f>SUMIFS(Import!Z$2:Z$237,Import!$F$2:$F$237,$F136,Import!$G$2:$G$237,$G136)</f>
        <v>61</v>
      </c>
      <c r="AA136" s="2">
        <f>SUMIFS(Import!AA$2:AA$237,Import!$F$2:$F$237,$F136,Import!$G$2:$G$237,$G136)</f>
        <v>4.09</v>
      </c>
      <c r="AB136" s="2">
        <f>SUMIFS(Import!AB$2:AB$237,Import!$F$2:$F$237,$F136,Import!$G$2:$G$237,$G136)</f>
        <v>14.02</v>
      </c>
      <c r="AC136" s="2">
        <f>SUMIFS(Import!AC$2:AC$237,Import!$F$2:$F$237,$F136,Import!$G$2:$G$237,$G136)</f>
        <v>2</v>
      </c>
      <c r="AD136" s="2" t="str">
        <f t="shared" si="67"/>
        <v>M</v>
      </c>
      <c r="AE136" s="2" t="str">
        <f t="shared" si="67"/>
        <v>MINARDI</v>
      </c>
      <c r="AF136" s="2" t="str">
        <f t="shared" si="67"/>
        <v>Eric</v>
      </c>
      <c r="AG136" s="2">
        <f>SUMIFS(Import!AG$2:AG$237,Import!$F$2:$F$237,$F136,Import!$G$2:$G$237,$G136)</f>
        <v>18</v>
      </c>
      <c r="AH136" s="2">
        <f>SUMIFS(Import!AH$2:AH$237,Import!$F$2:$F$237,$F136,Import!$G$2:$G$237,$G136)</f>
        <v>1.21</v>
      </c>
      <c r="AI136" s="2">
        <f>SUMIFS(Import!AI$2:AI$237,Import!$F$2:$F$237,$F136,Import!$G$2:$G$237,$G136)</f>
        <v>4.1399999999999997</v>
      </c>
      <c r="AJ136" s="2">
        <f>SUMIFS(Import!AJ$2:AJ$237,Import!$F$2:$F$237,$F136,Import!$G$2:$G$237,$G136)</f>
        <v>3</v>
      </c>
      <c r="AK136" s="2" t="str">
        <f t="shared" si="68"/>
        <v>F</v>
      </c>
      <c r="AL136" s="2" t="str">
        <f t="shared" si="68"/>
        <v>SAGE</v>
      </c>
      <c r="AM136" s="2" t="str">
        <f t="shared" si="68"/>
        <v>Maina</v>
      </c>
      <c r="AN136" s="2">
        <f>SUMIFS(Import!AN$2:AN$237,Import!$F$2:$F$237,$F136,Import!$G$2:$G$237,$G136)</f>
        <v>190</v>
      </c>
      <c r="AO136" s="2">
        <f>SUMIFS(Import!AO$2:AO$237,Import!$F$2:$F$237,$F136,Import!$G$2:$G$237,$G136)</f>
        <v>12.74</v>
      </c>
      <c r="AP136" s="2">
        <f>SUMIFS(Import!AP$2:AP$237,Import!$F$2:$F$237,$F136,Import!$G$2:$G$237,$G136)</f>
        <v>43.68</v>
      </c>
      <c r="AQ136" s="2">
        <f>SUMIFS(Import!AQ$2:AQ$237,Import!$F$2:$F$237,$F136,Import!$G$2:$G$237,$G136)</f>
        <v>4</v>
      </c>
      <c r="AR136" s="2" t="str">
        <f t="shared" si="69"/>
        <v>M</v>
      </c>
      <c r="AS136" s="2" t="str">
        <f t="shared" si="69"/>
        <v>BRUNEAU</v>
      </c>
      <c r="AT136" s="2" t="str">
        <f t="shared" si="69"/>
        <v>Jean-Marie</v>
      </c>
      <c r="AU136" s="2">
        <f>SUMIFS(Import!AU$2:AU$237,Import!$F$2:$F$237,$F136,Import!$G$2:$G$237,$G136)</f>
        <v>15</v>
      </c>
      <c r="AV136" s="2">
        <f>SUMIFS(Import!AV$2:AV$237,Import!$F$2:$F$237,$F136,Import!$G$2:$G$237,$G136)</f>
        <v>1.01</v>
      </c>
      <c r="AW136" s="2">
        <f>SUMIFS(Import!AW$2:AW$237,Import!$F$2:$F$237,$F136,Import!$G$2:$G$237,$G136)</f>
        <v>3.45</v>
      </c>
      <c r="AX136" s="2">
        <f>SUMIFS(Import!AX$2:AX$237,Import!$F$2:$F$237,$F136,Import!$G$2:$G$237,$G136)</f>
        <v>5</v>
      </c>
      <c r="AY136" s="2" t="str">
        <f t="shared" si="70"/>
        <v>M</v>
      </c>
      <c r="AZ136" s="2" t="str">
        <f t="shared" si="70"/>
        <v>RAMEL</v>
      </c>
      <c r="BA136" s="2" t="str">
        <f t="shared" si="70"/>
        <v>Michel</v>
      </c>
      <c r="BB136" s="2">
        <f>SUMIFS(Import!BB$2:BB$237,Import!$F$2:$F$237,$F136,Import!$G$2:$G$237,$G136)</f>
        <v>12</v>
      </c>
      <c r="BC136" s="2">
        <f>SUMIFS(Import!BC$2:BC$237,Import!$F$2:$F$237,$F136,Import!$G$2:$G$237,$G136)</f>
        <v>0.8</v>
      </c>
      <c r="BD136" s="2">
        <f>SUMIFS(Import!BD$2:BD$237,Import!$F$2:$F$237,$F136,Import!$G$2:$G$237,$G136)</f>
        <v>2.76</v>
      </c>
      <c r="BE136" s="2">
        <f>SUMIFS(Import!BE$2:BE$237,Import!$F$2:$F$237,$F136,Import!$G$2:$G$237,$G136)</f>
        <v>6</v>
      </c>
      <c r="BF136" s="2" t="str">
        <f t="shared" si="71"/>
        <v>M</v>
      </c>
      <c r="BG136" s="2" t="str">
        <f t="shared" si="71"/>
        <v>NENA</v>
      </c>
      <c r="BH136" s="2" t="str">
        <f t="shared" si="71"/>
        <v>Tauhiti</v>
      </c>
      <c r="BI136" s="2">
        <f>SUMIFS(Import!BI$2:BI$237,Import!$F$2:$F$237,$F136,Import!$G$2:$G$237,$G136)</f>
        <v>73</v>
      </c>
      <c r="BJ136" s="2">
        <f>SUMIFS(Import!BJ$2:BJ$237,Import!$F$2:$F$237,$F136,Import!$G$2:$G$237,$G136)</f>
        <v>4.9000000000000004</v>
      </c>
      <c r="BK136" s="2">
        <f>SUMIFS(Import!BK$2:BK$237,Import!$F$2:$F$237,$F136,Import!$G$2:$G$237,$G136)</f>
        <v>16.78</v>
      </c>
      <c r="BL136" s="2">
        <f>SUMIFS(Import!BL$2:BL$237,Import!$F$2:$F$237,$F136,Import!$G$2:$G$237,$G136)</f>
        <v>7</v>
      </c>
      <c r="BM136" s="2" t="str">
        <f t="shared" si="72"/>
        <v>M</v>
      </c>
      <c r="BN136" s="2" t="str">
        <f t="shared" si="72"/>
        <v>REGURON</v>
      </c>
      <c r="BO136" s="2" t="str">
        <f t="shared" si="72"/>
        <v>Karl</v>
      </c>
      <c r="BP136" s="2">
        <f>SUMIFS(Import!BP$2:BP$237,Import!$F$2:$F$237,$F136,Import!$G$2:$G$237,$G136)</f>
        <v>15</v>
      </c>
      <c r="BQ136" s="2">
        <f>SUMIFS(Import!BQ$2:BQ$237,Import!$F$2:$F$237,$F136,Import!$G$2:$G$237,$G136)</f>
        <v>1.01</v>
      </c>
      <c r="BR136" s="2">
        <f>SUMIFS(Import!BR$2:BR$237,Import!$F$2:$F$237,$F136,Import!$G$2:$G$237,$G136)</f>
        <v>3.45</v>
      </c>
      <c r="BS136" s="2">
        <f>SUMIFS(Import!BS$2:BS$237,Import!$F$2:$F$237,$F136,Import!$G$2:$G$237,$G136)</f>
        <v>8</v>
      </c>
      <c r="BT136" s="2" t="str">
        <f t="shared" si="73"/>
        <v>M</v>
      </c>
      <c r="BU136" s="2" t="str">
        <f t="shared" si="73"/>
        <v>TUHEIAVA</v>
      </c>
      <c r="BV136" s="2" t="str">
        <f t="shared" si="73"/>
        <v>Richard, Ariihau</v>
      </c>
      <c r="BW136" s="2">
        <f>SUMIFS(Import!BW$2:BW$237,Import!$F$2:$F$237,$F136,Import!$G$2:$G$237,$G136)</f>
        <v>51</v>
      </c>
      <c r="BX136" s="2">
        <f>SUMIFS(Import!BX$2:BX$237,Import!$F$2:$F$237,$F136,Import!$G$2:$G$237,$G136)</f>
        <v>3.42</v>
      </c>
      <c r="BY136" s="2">
        <f>SUMIFS(Import!BY$2:BY$237,Import!$F$2:$F$237,$F136,Import!$G$2:$G$237,$G136)</f>
        <v>11.72</v>
      </c>
      <c r="BZ136" s="2">
        <f>SUMIFS(Import!BZ$2:BZ$237,Import!$F$2:$F$237,$F136,Import!$G$2:$G$237,$G136)</f>
        <v>0</v>
      </c>
      <c r="CA136" s="2">
        <f t="shared" si="74"/>
        <v>0</v>
      </c>
      <c r="CB136" s="2">
        <f t="shared" si="74"/>
        <v>0</v>
      </c>
      <c r="CC136" s="2">
        <f t="shared" si="74"/>
        <v>0</v>
      </c>
      <c r="CD136" s="2">
        <f>SUMIFS(Import!CD$2:CD$237,Import!$F$2:$F$237,$F136,Import!$G$2:$G$237,$G136)</f>
        <v>0</v>
      </c>
      <c r="CE136" s="2">
        <f>SUMIFS(Import!CE$2:CE$237,Import!$F$2:$F$237,$F136,Import!$G$2:$G$237,$G136)</f>
        <v>0</v>
      </c>
      <c r="CF136" s="2">
        <f>SUMIFS(Import!CF$2:CF$237,Import!$F$2:$F$237,$F136,Import!$G$2:$G$237,$G136)</f>
        <v>0</v>
      </c>
      <c r="CG136" s="2">
        <f>SUMIFS(Import!CG$2:CG$237,Import!$F$2:$F$237,$F136,Import!$G$2:$G$237,$G136)</f>
        <v>0</v>
      </c>
      <c r="CH136" s="2">
        <f t="shared" si="75"/>
        <v>0</v>
      </c>
      <c r="CI136" s="2">
        <f t="shared" si="75"/>
        <v>0</v>
      </c>
      <c r="CJ136" s="2">
        <f t="shared" si="75"/>
        <v>0</v>
      </c>
      <c r="CK136" s="2">
        <f>SUMIFS(Import!CK$2:CK$237,Import!$F$2:$F$237,$F136,Import!$G$2:$G$237,$G136)</f>
        <v>0</v>
      </c>
      <c r="CL136" s="2">
        <f>SUMIFS(Import!CL$2:CL$237,Import!$F$2:$F$237,$F136,Import!$G$2:$G$237,$G136)</f>
        <v>0</v>
      </c>
      <c r="CM136" s="2">
        <f>SUMIFS(Import!CM$2:CM$237,Import!$F$2:$F$237,$F136,Import!$G$2:$G$237,$G136)</f>
        <v>0</v>
      </c>
      <c r="CN136" s="2">
        <f>SUMIFS(Import!CN$2:CN$237,Import!$F$2:$F$237,$F136,Import!$G$2:$G$237,$G136)</f>
        <v>0</v>
      </c>
      <c r="CO136" s="3">
        <f t="shared" si="76"/>
        <v>0</v>
      </c>
      <c r="CP136" s="3">
        <f t="shared" si="76"/>
        <v>0</v>
      </c>
      <c r="CQ136" s="3">
        <f t="shared" si="76"/>
        <v>0</v>
      </c>
      <c r="CR136" s="2">
        <f>SUMIFS(Import!CR$2:CR$237,Import!$F$2:$F$237,$F136,Import!$G$2:$G$237,$G136)</f>
        <v>0</v>
      </c>
      <c r="CS136" s="2">
        <f>SUMIFS(Import!CS$2:CS$237,Import!$F$2:$F$237,$F136,Import!$G$2:$G$237,$G136)</f>
        <v>0</v>
      </c>
      <c r="CT136" s="2">
        <f>SUMIFS(Import!CT$2:CT$237,Import!$F$2:$F$237,$F136,Import!$G$2:$G$237,$G136)</f>
        <v>0</v>
      </c>
    </row>
    <row r="137" spans="1:98">
      <c r="A137" s="2" t="s">
        <v>38</v>
      </c>
      <c r="B137" s="2" t="s">
        <v>39</v>
      </c>
      <c r="C137" s="2">
        <v>1</v>
      </c>
      <c r="D137" s="2" t="s">
        <v>40</v>
      </c>
      <c r="E137" s="2">
        <v>35</v>
      </c>
      <c r="F137" s="2" t="s">
        <v>67</v>
      </c>
      <c r="G137" s="2">
        <v>13</v>
      </c>
      <c r="H137" s="2">
        <f>IF(SUMIFS(Import!H$2:H$237,Import!$F$2:$F$237,$F137,Import!$G$2:$G$237,$G137)=0,Data_T1!$H137,SUMIFS(Import!H$2:H$237,Import!$F$2:$F$237,$F137,Import!$G$2:$G$237,$G137))</f>
        <v>1062</v>
      </c>
      <c r="I137" s="2">
        <f>SUMIFS(Import!I$2:I$237,Import!$F$2:$F$237,$F137,Import!$G$2:$G$237,$G137)</f>
        <v>710</v>
      </c>
      <c r="J137" s="2">
        <f>SUMIFS(Import!J$2:J$237,Import!$F$2:$F$237,$F137,Import!$G$2:$G$237,$G137)</f>
        <v>66.849999999999994</v>
      </c>
      <c r="K137" s="2">
        <f>SUMIFS(Import!K$2:K$237,Import!$F$2:$F$237,$F137,Import!$G$2:$G$237,$G137)</f>
        <v>352</v>
      </c>
      <c r="L137" s="2">
        <f>SUMIFS(Import!L$2:L$237,Import!$F$2:$F$237,$F137,Import!$G$2:$G$237,$G137)</f>
        <v>33.15</v>
      </c>
      <c r="M137" s="2">
        <f>SUMIFS(Import!M$2:M$237,Import!$F$2:$F$237,$F137,Import!$G$2:$G$237,$G137)</f>
        <v>7</v>
      </c>
      <c r="N137" s="2">
        <f>SUMIFS(Import!N$2:N$237,Import!$F$2:$F$237,$F137,Import!$G$2:$G$237,$G137)</f>
        <v>0.66</v>
      </c>
      <c r="O137" s="2">
        <f>SUMIFS(Import!O$2:O$237,Import!$F$2:$F$237,$F137,Import!$G$2:$G$237,$G137)</f>
        <v>1.99</v>
      </c>
      <c r="P137" s="2">
        <f>SUMIFS(Import!P$2:P$237,Import!$F$2:$F$237,$F137,Import!$G$2:$G$237,$G137)</f>
        <v>1</v>
      </c>
      <c r="Q137" s="2">
        <f>SUMIFS(Import!Q$2:Q$237,Import!$F$2:$F$237,$F137,Import!$G$2:$G$237,$G137)</f>
        <v>0.09</v>
      </c>
      <c r="R137" s="2">
        <f>SUMIFS(Import!R$2:R$237,Import!$F$2:$F$237,$F137,Import!$G$2:$G$237,$G137)</f>
        <v>0.28000000000000003</v>
      </c>
      <c r="S137" s="2">
        <f>SUMIFS(Import!S$2:S$237,Import!$F$2:$F$237,$F137,Import!$G$2:$G$237,$G137)</f>
        <v>344</v>
      </c>
      <c r="T137" s="2">
        <f>SUMIFS(Import!T$2:T$237,Import!$F$2:$F$237,$F137,Import!$G$2:$G$237,$G137)</f>
        <v>32.39</v>
      </c>
      <c r="U137" s="2">
        <f>SUMIFS(Import!U$2:U$237,Import!$F$2:$F$237,$F137,Import!$G$2:$G$237,$G137)</f>
        <v>97.73</v>
      </c>
      <c r="V137" s="2">
        <f>SUMIFS(Import!V$2:V$237,Import!$F$2:$F$237,$F137,Import!$G$2:$G$237,$G137)</f>
        <v>1</v>
      </c>
      <c r="W137" s="2" t="str">
        <f t="shared" si="66"/>
        <v>M</v>
      </c>
      <c r="X137" s="2" t="str">
        <f t="shared" si="66"/>
        <v>GREIG</v>
      </c>
      <c r="Y137" s="2" t="str">
        <f t="shared" si="66"/>
        <v>Moana</v>
      </c>
      <c r="Z137" s="2">
        <f>SUMIFS(Import!Z$2:Z$237,Import!$F$2:$F$237,$F137,Import!$G$2:$G$237,$G137)</f>
        <v>38</v>
      </c>
      <c r="AA137" s="2">
        <f>SUMIFS(Import!AA$2:AA$237,Import!$F$2:$F$237,$F137,Import!$G$2:$G$237,$G137)</f>
        <v>3.58</v>
      </c>
      <c r="AB137" s="2">
        <f>SUMIFS(Import!AB$2:AB$237,Import!$F$2:$F$237,$F137,Import!$G$2:$G$237,$G137)</f>
        <v>11.05</v>
      </c>
      <c r="AC137" s="2">
        <f>SUMIFS(Import!AC$2:AC$237,Import!$F$2:$F$237,$F137,Import!$G$2:$G$237,$G137)</f>
        <v>2</v>
      </c>
      <c r="AD137" s="2" t="str">
        <f t="shared" si="67"/>
        <v>M</v>
      </c>
      <c r="AE137" s="2" t="str">
        <f t="shared" si="67"/>
        <v>MINARDI</v>
      </c>
      <c r="AF137" s="2" t="str">
        <f t="shared" si="67"/>
        <v>Eric</v>
      </c>
      <c r="AG137" s="2">
        <f>SUMIFS(Import!AG$2:AG$237,Import!$F$2:$F$237,$F137,Import!$G$2:$G$237,$G137)</f>
        <v>17</v>
      </c>
      <c r="AH137" s="2">
        <f>SUMIFS(Import!AH$2:AH$237,Import!$F$2:$F$237,$F137,Import!$G$2:$G$237,$G137)</f>
        <v>1.6</v>
      </c>
      <c r="AI137" s="2">
        <f>SUMIFS(Import!AI$2:AI$237,Import!$F$2:$F$237,$F137,Import!$G$2:$G$237,$G137)</f>
        <v>4.9400000000000004</v>
      </c>
      <c r="AJ137" s="2">
        <f>SUMIFS(Import!AJ$2:AJ$237,Import!$F$2:$F$237,$F137,Import!$G$2:$G$237,$G137)</f>
        <v>3</v>
      </c>
      <c r="AK137" s="2" t="str">
        <f t="shared" si="68"/>
        <v>F</v>
      </c>
      <c r="AL137" s="2" t="str">
        <f t="shared" si="68"/>
        <v>SAGE</v>
      </c>
      <c r="AM137" s="2" t="str">
        <f t="shared" si="68"/>
        <v>Maina</v>
      </c>
      <c r="AN137" s="2">
        <f>SUMIFS(Import!AN$2:AN$237,Import!$F$2:$F$237,$F137,Import!$G$2:$G$237,$G137)</f>
        <v>150</v>
      </c>
      <c r="AO137" s="2">
        <f>SUMIFS(Import!AO$2:AO$237,Import!$F$2:$F$237,$F137,Import!$G$2:$G$237,$G137)</f>
        <v>14.12</v>
      </c>
      <c r="AP137" s="2">
        <f>SUMIFS(Import!AP$2:AP$237,Import!$F$2:$F$237,$F137,Import!$G$2:$G$237,$G137)</f>
        <v>43.6</v>
      </c>
      <c r="AQ137" s="2">
        <f>SUMIFS(Import!AQ$2:AQ$237,Import!$F$2:$F$237,$F137,Import!$G$2:$G$237,$G137)</f>
        <v>4</v>
      </c>
      <c r="AR137" s="2" t="str">
        <f t="shared" si="69"/>
        <v>M</v>
      </c>
      <c r="AS137" s="2" t="str">
        <f t="shared" si="69"/>
        <v>BRUNEAU</v>
      </c>
      <c r="AT137" s="2" t="str">
        <f t="shared" si="69"/>
        <v>Jean-Marie</v>
      </c>
      <c r="AU137" s="2">
        <f>SUMIFS(Import!AU$2:AU$237,Import!$F$2:$F$237,$F137,Import!$G$2:$G$237,$G137)</f>
        <v>21</v>
      </c>
      <c r="AV137" s="2">
        <f>SUMIFS(Import!AV$2:AV$237,Import!$F$2:$F$237,$F137,Import!$G$2:$G$237,$G137)</f>
        <v>1.98</v>
      </c>
      <c r="AW137" s="2">
        <f>SUMIFS(Import!AW$2:AW$237,Import!$F$2:$F$237,$F137,Import!$G$2:$G$237,$G137)</f>
        <v>6.1</v>
      </c>
      <c r="AX137" s="2">
        <f>SUMIFS(Import!AX$2:AX$237,Import!$F$2:$F$237,$F137,Import!$G$2:$G$237,$G137)</f>
        <v>5</v>
      </c>
      <c r="AY137" s="2" t="str">
        <f t="shared" si="70"/>
        <v>M</v>
      </c>
      <c r="AZ137" s="2" t="str">
        <f t="shared" si="70"/>
        <v>RAMEL</v>
      </c>
      <c r="BA137" s="2" t="str">
        <f t="shared" si="70"/>
        <v>Michel</v>
      </c>
      <c r="BB137" s="2">
        <f>SUMIFS(Import!BB$2:BB$237,Import!$F$2:$F$237,$F137,Import!$G$2:$G$237,$G137)</f>
        <v>5</v>
      </c>
      <c r="BC137" s="2">
        <f>SUMIFS(Import!BC$2:BC$237,Import!$F$2:$F$237,$F137,Import!$G$2:$G$237,$G137)</f>
        <v>0.47</v>
      </c>
      <c r="BD137" s="2">
        <f>SUMIFS(Import!BD$2:BD$237,Import!$F$2:$F$237,$F137,Import!$G$2:$G$237,$G137)</f>
        <v>1.45</v>
      </c>
      <c r="BE137" s="2">
        <f>SUMIFS(Import!BE$2:BE$237,Import!$F$2:$F$237,$F137,Import!$G$2:$G$237,$G137)</f>
        <v>6</v>
      </c>
      <c r="BF137" s="2" t="str">
        <f t="shared" si="71"/>
        <v>M</v>
      </c>
      <c r="BG137" s="2" t="str">
        <f t="shared" si="71"/>
        <v>NENA</v>
      </c>
      <c r="BH137" s="2" t="str">
        <f t="shared" si="71"/>
        <v>Tauhiti</v>
      </c>
      <c r="BI137" s="2">
        <f>SUMIFS(Import!BI$2:BI$237,Import!$F$2:$F$237,$F137,Import!$G$2:$G$237,$G137)</f>
        <v>68</v>
      </c>
      <c r="BJ137" s="2">
        <f>SUMIFS(Import!BJ$2:BJ$237,Import!$F$2:$F$237,$F137,Import!$G$2:$G$237,$G137)</f>
        <v>6.4</v>
      </c>
      <c r="BK137" s="2">
        <f>SUMIFS(Import!BK$2:BK$237,Import!$F$2:$F$237,$F137,Import!$G$2:$G$237,$G137)</f>
        <v>19.77</v>
      </c>
      <c r="BL137" s="2">
        <f>SUMIFS(Import!BL$2:BL$237,Import!$F$2:$F$237,$F137,Import!$G$2:$G$237,$G137)</f>
        <v>7</v>
      </c>
      <c r="BM137" s="2" t="str">
        <f t="shared" si="72"/>
        <v>M</v>
      </c>
      <c r="BN137" s="2" t="str">
        <f t="shared" si="72"/>
        <v>REGURON</v>
      </c>
      <c r="BO137" s="2" t="str">
        <f t="shared" si="72"/>
        <v>Karl</v>
      </c>
      <c r="BP137" s="2">
        <f>SUMIFS(Import!BP$2:BP$237,Import!$F$2:$F$237,$F137,Import!$G$2:$G$237,$G137)</f>
        <v>12</v>
      </c>
      <c r="BQ137" s="2">
        <f>SUMIFS(Import!BQ$2:BQ$237,Import!$F$2:$F$237,$F137,Import!$G$2:$G$237,$G137)</f>
        <v>1.1299999999999999</v>
      </c>
      <c r="BR137" s="2">
        <f>SUMIFS(Import!BR$2:BR$237,Import!$F$2:$F$237,$F137,Import!$G$2:$G$237,$G137)</f>
        <v>3.49</v>
      </c>
      <c r="BS137" s="2">
        <f>SUMIFS(Import!BS$2:BS$237,Import!$F$2:$F$237,$F137,Import!$G$2:$G$237,$G137)</f>
        <v>8</v>
      </c>
      <c r="BT137" s="2" t="str">
        <f t="shared" si="73"/>
        <v>M</v>
      </c>
      <c r="BU137" s="2" t="str">
        <f t="shared" si="73"/>
        <v>TUHEIAVA</v>
      </c>
      <c r="BV137" s="2" t="str">
        <f t="shared" si="73"/>
        <v>Richard, Ariihau</v>
      </c>
      <c r="BW137" s="2">
        <f>SUMIFS(Import!BW$2:BW$237,Import!$F$2:$F$237,$F137,Import!$G$2:$G$237,$G137)</f>
        <v>33</v>
      </c>
      <c r="BX137" s="2">
        <f>SUMIFS(Import!BX$2:BX$237,Import!$F$2:$F$237,$F137,Import!$G$2:$G$237,$G137)</f>
        <v>3.11</v>
      </c>
      <c r="BY137" s="2">
        <f>SUMIFS(Import!BY$2:BY$237,Import!$F$2:$F$237,$F137,Import!$G$2:$G$237,$G137)</f>
        <v>9.59</v>
      </c>
      <c r="BZ137" s="2">
        <f>SUMIFS(Import!BZ$2:BZ$237,Import!$F$2:$F$237,$F137,Import!$G$2:$G$237,$G137)</f>
        <v>0</v>
      </c>
      <c r="CA137" s="2">
        <f t="shared" si="74"/>
        <v>0</v>
      </c>
      <c r="CB137" s="2">
        <f t="shared" si="74"/>
        <v>0</v>
      </c>
      <c r="CC137" s="2">
        <f t="shared" si="74"/>
        <v>0</v>
      </c>
      <c r="CD137" s="2">
        <f>SUMIFS(Import!CD$2:CD$237,Import!$F$2:$F$237,$F137,Import!$G$2:$G$237,$G137)</f>
        <v>0</v>
      </c>
      <c r="CE137" s="2">
        <f>SUMIFS(Import!CE$2:CE$237,Import!$F$2:$F$237,$F137,Import!$G$2:$G$237,$G137)</f>
        <v>0</v>
      </c>
      <c r="CF137" s="2">
        <f>SUMIFS(Import!CF$2:CF$237,Import!$F$2:$F$237,$F137,Import!$G$2:$G$237,$G137)</f>
        <v>0</v>
      </c>
      <c r="CG137" s="2">
        <f>SUMIFS(Import!CG$2:CG$237,Import!$F$2:$F$237,$F137,Import!$G$2:$G$237,$G137)</f>
        <v>0</v>
      </c>
      <c r="CH137" s="2">
        <f t="shared" si="75"/>
        <v>0</v>
      </c>
      <c r="CI137" s="2">
        <f t="shared" si="75"/>
        <v>0</v>
      </c>
      <c r="CJ137" s="2">
        <f t="shared" si="75"/>
        <v>0</v>
      </c>
      <c r="CK137" s="2">
        <f>SUMIFS(Import!CK$2:CK$237,Import!$F$2:$F$237,$F137,Import!$G$2:$G$237,$G137)</f>
        <v>0</v>
      </c>
      <c r="CL137" s="2">
        <f>SUMIFS(Import!CL$2:CL$237,Import!$F$2:$F$237,$F137,Import!$G$2:$G$237,$G137)</f>
        <v>0</v>
      </c>
      <c r="CM137" s="2">
        <f>SUMIFS(Import!CM$2:CM$237,Import!$F$2:$F$237,$F137,Import!$G$2:$G$237,$G137)</f>
        <v>0</v>
      </c>
      <c r="CN137" s="2">
        <f>SUMIFS(Import!CN$2:CN$237,Import!$F$2:$F$237,$F137,Import!$G$2:$G$237,$G137)</f>
        <v>0</v>
      </c>
      <c r="CO137" s="3">
        <f t="shared" si="76"/>
        <v>0</v>
      </c>
      <c r="CP137" s="3">
        <f t="shared" si="76"/>
        <v>0</v>
      </c>
      <c r="CQ137" s="3">
        <f t="shared" si="76"/>
        <v>0</v>
      </c>
      <c r="CR137" s="2">
        <f>SUMIFS(Import!CR$2:CR$237,Import!$F$2:$F$237,$F137,Import!$G$2:$G$237,$G137)</f>
        <v>0</v>
      </c>
      <c r="CS137" s="2">
        <f>SUMIFS(Import!CS$2:CS$237,Import!$F$2:$F$237,$F137,Import!$G$2:$G$237,$G137)</f>
        <v>0</v>
      </c>
      <c r="CT137" s="2">
        <f>SUMIFS(Import!CT$2:CT$237,Import!$F$2:$F$237,$F137,Import!$G$2:$G$237,$G137)</f>
        <v>0</v>
      </c>
    </row>
    <row r="138" spans="1:98">
      <c r="A138" s="2" t="s">
        <v>38</v>
      </c>
      <c r="B138" s="2" t="s">
        <v>39</v>
      </c>
      <c r="C138" s="2">
        <v>1</v>
      </c>
      <c r="D138" s="2" t="s">
        <v>40</v>
      </c>
      <c r="E138" s="2">
        <v>35</v>
      </c>
      <c r="F138" s="2" t="s">
        <v>67</v>
      </c>
      <c r="G138" s="2">
        <v>14</v>
      </c>
      <c r="H138" s="2">
        <f>IF(SUMIFS(Import!H$2:H$237,Import!$F$2:$F$237,$F138,Import!$G$2:$G$237,$G138)=0,Data_T1!$H138,SUMIFS(Import!H$2:H$237,Import!$F$2:$F$237,$F138,Import!$G$2:$G$237,$G138))</f>
        <v>1490</v>
      </c>
      <c r="I138" s="2">
        <f>SUMIFS(Import!I$2:I$237,Import!$F$2:$F$237,$F138,Import!$G$2:$G$237,$G138)</f>
        <v>968</v>
      </c>
      <c r="J138" s="2">
        <f>SUMIFS(Import!J$2:J$237,Import!$F$2:$F$237,$F138,Import!$G$2:$G$237,$G138)</f>
        <v>64.97</v>
      </c>
      <c r="K138" s="2">
        <f>SUMIFS(Import!K$2:K$237,Import!$F$2:$F$237,$F138,Import!$G$2:$G$237,$G138)</f>
        <v>522</v>
      </c>
      <c r="L138" s="2">
        <f>SUMIFS(Import!L$2:L$237,Import!$F$2:$F$237,$F138,Import!$G$2:$G$237,$G138)</f>
        <v>35.03</v>
      </c>
      <c r="M138" s="2">
        <f>SUMIFS(Import!M$2:M$237,Import!$F$2:$F$237,$F138,Import!$G$2:$G$237,$G138)</f>
        <v>6</v>
      </c>
      <c r="N138" s="2">
        <f>SUMIFS(Import!N$2:N$237,Import!$F$2:$F$237,$F138,Import!$G$2:$G$237,$G138)</f>
        <v>0.4</v>
      </c>
      <c r="O138" s="2">
        <f>SUMIFS(Import!O$2:O$237,Import!$F$2:$F$237,$F138,Import!$G$2:$G$237,$G138)</f>
        <v>1.1499999999999999</v>
      </c>
      <c r="P138" s="2">
        <f>SUMIFS(Import!P$2:P$237,Import!$F$2:$F$237,$F138,Import!$G$2:$G$237,$G138)</f>
        <v>4</v>
      </c>
      <c r="Q138" s="2">
        <f>SUMIFS(Import!Q$2:Q$237,Import!$F$2:$F$237,$F138,Import!$G$2:$G$237,$G138)</f>
        <v>0.27</v>
      </c>
      <c r="R138" s="2">
        <f>SUMIFS(Import!R$2:R$237,Import!$F$2:$F$237,$F138,Import!$G$2:$G$237,$G138)</f>
        <v>0.77</v>
      </c>
      <c r="S138" s="2">
        <f>SUMIFS(Import!S$2:S$237,Import!$F$2:$F$237,$F138,Import!$G$2:$G$237,$G138)</f>
        <v>512</v>
      </c>
      <c r="T138" s="2">
        <f>SUMIFS(Import!T$2:T$237,Import!$F$2:$F$237,$F138,Import!$G$2:$G$237,$G138)</f>
        <v>34.36</v>
      </c>
      <c r="U138" s="2">
        <f>SUMIFS(Import!U$2:U$237,Import!$F$2:$F$237,$F138,Import!$G$2:$G$237,$G138)</f>
        <v>98.08</v>
      </c>
      <c r="V138" s="2">
        <f>SUMIFS(Import!V$2:V$237,Import!$F$2:$F$237,$F138,Import!$G$2:$G$237,$G138)</f>
        <v>1</v>
      </c>
      <c r="W138" s="2" t="str">
        <f t="shared" si="66"/>
        <v>M</v>
      </c>
      <c r="X138" s="2" t="str">
        <f t="shared" si="66"/>
        <v>GREIG</v>
      </c>
      <c r="Y138" s="2" t="str">
        <f t="shared" si="66"/>
        <v>Moana</v>
      </c>
      <c r="Z138" s="2">
        <f>SUMIFS(Import!Z$2:Z$237,Import!$F$2:$F$237,$F138,Import!$G$2:$G$237,$G138)</f>
        <v>96</v>
      </c>
      <c r="AA138" s="2">
        <f>SUMIFS(Import!AA$2:AA$237,Import!$F$2:$F$237,$F138,Import!$G$2:$G$237,$G138)</f>
        <v>6.44</v>
      </c>
      <c r="AB138" s="2">
        <f>SUMIFS(Import!AB$2:AB$237,Import!$F$2:$F$237,$F138,Import!$G$2:$G$237,$G138)</f>
        <v>18.75</v>
      </c>
      <c r="AC138" s="2">
        <f>SUMIFS(Import!AC$2:AC$237,Import!$F$2:$F$237,$F138,Import!$G$2:$G$237,$G138)</f>
        <v>2</v>
      </c>
      <c r="AD138" s="2" t="str">
        <f t="shared" si="67"/>
        <v>M</v>
      </c>
      <c r="AE138" s="2" t="str">
        <f t="shared" si="67"/>
        <v>MINARDI</v>
      </c>
      <c r="AF138" s="2" t="str">
        <f t="shared" si="67"/>
        <v>Eric</v>
      </c>
      <c r="AG138" s="2">
        <f>SUMIFS(Import!AG$2:AG$237,Import!$F$2:$F$237,$F138,Import!$G$2:$G$237,$G138)</f>
        <v>12</v>
      </c>
      <c r="AH138" s="2">
        <f>SUMIFS(Import!AH$2:AH$237,Import!$F$2:$F$237,$F138,Import!$G$2:$G$237,$G138)</f>
        <v>0.81</v>
      </c>
      <c r="AI138" s="2">
        <f>SUMIFS(Import!AI$2:AI$237,Import!$F$2:$F$237,$F138,Import!$G$2:$G$237,$G138)</f>
        <v>2.34</v>
      </c>
      <c r="AJ138" s="2">
        <f>SUMIFS(Import!AJ$2:AJ$237,Import!$F$2:$F$237,$F138,Import!$G$2:$G$237,$G138)</f>
        <v>3</v>
      </c>
      <c r="AK138" s="2" t="str">
        <f t="shared" si="68"/>
        <v>F</v>
      </c>
      <c r="AL138" s="2" t="str">
        <f t="shared" si="68"/>
        <v>SAGE</v>
      </c>
      <c r="AM138" s="2" t="str">
        <f t="shared" si="68"/>
        <v>Maina</v>
      </c>
      <c r="AN138" s="2">
        <f>SUMIFS(Import!AN$2:AN$237,Import!$F$2:$F$237,$F138,Import!$G$2:$G$237,$G138)</f>
        <v>209</v>
      </c>
      <c r="AO138" s="2">
        <f>SUMIFS(Import!AO$2:AO$237,Import!$F$2:$F$237,$F138,Import!$G$2:$G$237,$G138)</f>
        <v>14.03</v>
      </c>
      <c r="AP138" s="2">
        <f>SUMIFS(Import!AP$2:AP$237,Import!$F$2:$F$237,$F138,Import!$G$2:$G$237,$G138)</f>
        <v>40.82</v>
      </c>
      <c r="AQ138" s="2">
        <f>SUMIFS(Import!AQ$2:AQ$237,Import!$F$2:$F$237,$F138,Import!$G$2:$G$237,$G138)</f>
        <v>4</v>
      </c>
      <c r="AR138" s="2" t="str">
        <f t="shared" si="69"/>
        <v>M</v>
      </c>
      <c r="AS138" s="2" t="str">
        <f t="shared" si="69"/>
        <v>BRUNEAU</v>
      </c>
      <c r="AT138" s="2" t="str">
        <f t="shared" si="69"/>
        <v>Jean-Marie</v>
      </c>
      <c r="AU138" s="2">
        <f>SUMIFS(Import!AU$2:AU$237,Import!$F$2:$F$237,$F138,Import!$G$2:$G$237,$G138)</f>
        <v>12</v>
      </c>
      <c r="AV138" s="2">
        <f>SUMIFS(Import!AV$2:AV$237,Import!$F$2:$F$237,$F138,Import!$G$2:$G$237,$G138)</f>
        <v>0.81</v>
      </c>
      <c r="AW138" s="2">
        <f>SUMIFS(Import!AW$2:AW$237,Import!$F$2:$F$237,$F138,Import!$G$2:$G$237,$G138)</f>
        <v>2.34</v>
      </c>
      <c r="AX138" s="2">
        <f>SUMIFS(Import!AX$2:AX$237,Import!$F$2:$F$237,$F138,Import!$G$2:$G$237,$G138)</f>
        <v>5</v>
      </c>
      <c r="AY138" s="2" t="str">
        <f t="shared" si="70"/>
        <v>M</v>
      </c>
      <c r="AZ138" s="2" t="str">
        <f t="shared" si="70"/>
        <v>RAMEL</v>
      </c>
      <c r="BA138" s="2" t="str">
        <f t="shared" si="70"/>
        <v>Michel</v>
      </c>
      <c r="BB138" s="2">
        <f>SUMIFS(Import!BB$2:BB$237,Import!$F$2:$F$237,$F138,Import!$G$2:$G$237,$G138)</f>
        <v>4</v>
      </c>
      <c r="BC138" s="2">
        <f>SUMIFS(Import!BC$2:BC$237,Import!$F$2:$F$237,$F138,Import!$G$2:$G$237,$G138)</f>
        <v>0.27</v>
      </c>
      <c r="BD138" s="2">
        <f>SUMIFS(Import!BD$2:BD$237,Import!$F$2:$F$237,$F138,Import!$G$2:$G$237,$G138)</f>
        <v>0.78</v>
      </c>
      <c r="BE138" s="2">
        <f>SUMIFS(Import!BE$2:BE$237,Import!$F$2:$F$237,$F138,Import!$G$2:$G$237,$G138)</f>
        <v>6</v>
      </c>
      <c r="BF138" s="2" t="str">
        <f t="shared" si="71"/>
        <v>M</v>
      </c>
      <c r="BG138" s="2" t="str">
        <f t="shared" si="71"/>
        <v>NENA</v>
      </c>
      <c r="BH138" s="2" t="str">
        <f t="shared" si="71"/>
        <v>Tauhiti</v>
      </c>
      <c r="BI138" s="2">
        <f>SUMIFS(Import!BI$2:BI$237,Import!$F$2:$F$237,$F138,Import!$G$2:$G$237,$G138)</f>
        <v>105</v>
      </c>
      <c r="BJ138" s="2">
        <f>SUMIFS(Import!BJ$2:BJ$237,Import!$F$2:$F$237,$F138,Import!$G$2:$G$237,$G138)</f>
        <v>7.05</v>
      </c>
      <c r="BK138" s="2">
        <f>SUMIFS(Import!BK$2:BK$237,Import!$F$2:$F$237,$F138,Import!$G$2:$G$237,$G138)</f>
        <v>20.51</v>
      </c>
      <c r="BL138" s="2">
        <f>SUMIFS(Import!BL$2:BL$237,Import!$F$2:$F$237,$F138,Import!$G$2:$G$237,$G138)</f>
        <v>7</v>
      </c>
      <c r="BM138" s="2" t="str">
        <f t="shared" si="72"/>
        <v>M</v>
      </c>
      <c r="BN138" s="2" t="str">
        <f t="shared" si="72"/>
        <v>REGURON</v>
      </c>
      <c r="BO138" s="2" t="str">
        <f t="shared" si="72"/>
        <v>Karl</v>
      </c>
      <c r="BP138" s="2">
        <f>SUMIFS(Import!BP$2:BP$237,Import!$F$2:$F$237,$F138,Import!$G$2:$G$237,$G138)</f>
        <v>10</v>
      </c>
      <c r="BQ138" s="2">
        <f>SUMIFS(Import!BQ$2:BQ$237,Import!$F$2:$F$237,$F138,Import!$G$2:$G$237,$G138)</f>
        <v>0.67</v>
      </c>
      <c r="BR138" s="2">
        <f>SUMIFS(Import!BR$2:BR$237,Import!$F$2:$F$237,$F138,Import!$G$2:$G$237,$G138)</f>
        <v>1.95</v>
      </c>
      <c r="BS138" s="2">
        <f>SUMIFS(Import!BS$2:BS$237,Import!$F$2:$F$237,$F138,Import!$G$2:$G$237,$G138)</f>
        <v>8</v>
      </c>
      <c r="BT138" s="2" t="str">
        <f t="shared" si="73"/>
        <v>M</v>
      </c>
      <c r="BU138" s="2" t="str">
        <f t="shared" si="73"/>
        <v>TUHEIAVA</v>
      </c>
      <c r="BV138" s="2" t="str">
        <f t="shared" si="73"/>
        <v>Richard, Ariihau</v>
      </c>
      <c r="BW138" s="2">
        <f>SUMIFS(Import!BW$2:BW$237,Import!$F$2:$F$237,$F138,Import!$G$2:$G$237,$G138)</f>
        <v>64</v>
      </c>
      <c r="BX138" s="2">
        <f>SUMIFS(Import!BX$2:BX$237,Import!$F$2:$F$237,$F138,Import!$G$2:$G$237,$G138)</f>
        <v>4.3</v>
      </c>
      <c r="BY138" s="2">
        <f>SUMIFS(Import!BY$2:BY$237,Import!$F$2:$F$237,$F138,Import!$G$2:$G$237,$G138)</f>
        <v>12.5</v>
      </c>
      <c r="BZ138" s="2">
        <f>SUMIFS(Import!BZ$2:BZ$237,Import!$F$2:$F$237,$F138,Import!$G$2:$G$237,$G138)</f>
        <v>0</v>
      </c>
      <c r="CA138" s="2">
        <f t="shared" si="74"/>
        <v>0</v>
      </c>
      <c r="CB138" s="2">
        <f t="shared" si="74"/>
        <v>0</v>
      </c>
      <c r="CC138" s="2">
        <f t="shared" si="74"/>
        <v>0</v>
      </c>
      <c r="CD138" s="2">
        <f>SUMIFS(Import!CD$2:CD$237,Import!$F$2:$F$237,$F138,Import!$G$2:$G$237,$G138)</f>
        <v>0</v>
      </c>
      <c r="CE138" s="2">
        <f>SUMIFS(Import!CE$2:CE$237,Import!$F$2:$F$237,$F138,Import!$G$2:$G$237,$G138)</f>
        <v>0</v>
      </c>
      <c r="CF138" s="2">
        <f>SUMIFS(Import!CF$2:CF$237,Import!$F$2:$F$237,$F138,Import!$G$2:$G$237,$G138)</f>
        <v>0</v>
      </c>
      <c r="CG138" s="2">
        <f>SUMIFS(Import!CG$2:CG$237,Import!$F$2:$F$237,$F138,Import!$G$2:$G$237,$G138)</f>
        <v>0</v>
      </c>
      <c r="CH138" s="2">
        <f t="shared" si="75"/>
        <v>0</v>
      </c>
      <c r="CI138" s="2">
        <f t="shared" si="75"/>
        <v>0</v>
      </c>
      <c r="CJ138" s="2">
        <f t="shared" si="75"/>
        <v>0</v>
      </c>
      <c r="CK138" s="2">
        <f>SUMIFS(Import!CK$2:CK$237,Import!$F$2:$F$237,$F138,Import!$G$2:$G$237,$G138)</f>
        <v>0</v>
      </c>
      <c r="CL138" s="2">
        <f>SUMIFS(Import!CL$2:CL$237,Import!$F$2:$F$237,$F138,Import!$G$2:$G$237,$G138)</f>
        <v>0</v>
      </c>
      <c r="CM138" s="2">
        <f>SUMIFS(Import!CM$2:CM$237,Import!$F$2:$F$237,$F138,Import!$G$2:$G$237,$G138)</f>
        <v>0</v>
      </c>
      <c r="CN138" s="2">
        <f>SUMIFS(Import!CN$2:CN$237,Import!$F$2:$F$237,$F138,Import!$G$2:$G$237,$G138)</f>
        <v>0</v>
      </c>
      <c r="CO138" s="3">
        <f t="shared" si="76"/>
        <v>0</v>
      </c>
      <c r="CP138" s="3">
        <f t="shared" si="76"/>
        <v>0</v>
      </c>
      <c r="CQ138" s="3">
        <f t="shared" si="76"/>
        <v>0</v>
      </c>
      <c r="CR138" s="2">
        <f>SUMIFS(Import!CR$2:CR$237,Import!$F$2:$F$237,$F138,Import!$G$2:$G$237,$G138)</f>
        <v>0</v>
      </c>
      <c r="CS138" s="2">
        <f>SUMIFS(Import!CS$2:CS$237,Import!$F$2:$F$237,$F138,Import!$G$2:$G$237,$G138)</f>
        <v>0</v>
      </c>
      <c r="CT138" s="2">
        <f>SUMIFS(Import!CT$2:CT$237,Import!$F$2:$F$237,$F138,Import!$G$2:$G$237,$G138)</f>
        <v>0</v>
      </c>
    </row>
    <row r="139" spans="1:98">
      <c r="A139" s="2" t="s">
        <v>38</v>
      </c>
      <c r="B139" s="2" t="s">
        <v>39</v>
      </c>
      <c r="C139" s="2">
        <v>1</v>
      </c>
      <c r="D139" s="2" t="s">
        <v>40</v>
      </c>
      <c r="E139" s="2">
        <v>35</v>
      </c>
      <c r="F139" s="2" t="s">
        <v>67</v>
      </c>
      <c r="G139" s="2">
        <v>15</v>
      </c>
      <c r="H139" s="2">
        <f>IF(SUMIFS(Import!H$2:H$237,Import!$F$2:$F$237,$F139,Import!$G$2:$G$237,$G139)=0,Data_T1!$H139,SUMIFS(Import!H$2:H$237,Import!$F$2:$F$237,$F139,Import!$G$2:$G$237,$G139))</f>
        <v>1441</v>
      </c>
      <c r="I139" s="2">
        <f>SUMIFS(Import!I$2:I$237,Import!$F$2:$F$237,$F139,Import!$G$2:$G$237,$G139)</f>
        <v>938</v>
      </c>
      <c r="J139" s="2">
        <f>SUMIFS(Import!J$2:J$237,Import!$F$2:$F$237,$F139,Import!$G$2:$G$237,$G139)</f>
        <v>65.09</v>
      </c>
      <c r="K139" s="2">
        <f>SUMIFS(Import!K$2:K$237,Import!$F$2:$F$237,$F139,Import!$G$2:$G$237,$G139)</f>
        <v>503</v>
      </c>
      <c r="L139" s="2">
        <f>SUMIFS(Import!L$2:L$237,Import!$F$2:$F$237,$F139,Import!$G$2:$G$237,$G139)</f>
        <v>34.909999999999997</v>
      </c>
      <c r="M139" s="2">
        <f>SUMIFS(Import!M$2:M$237,Import!$F$2:$F$237,$F139,Import!$G$2:$G$237,$G139)</f>
        <v>8</v>
      </c>
      <c r="N139" s="2">
        <f>SUMIFS(Import!N$2:N$237,Import!$F$2:$F$237,$F139,Import!$G$2:$G$237,$G139)</f>
        <v>0.56000000000000005</v>
      </c>
      <c r="O139" s="2">
        <f>SUMIFS(Import!O$2:O$237,Import!$F$2:$F$237,$F139,Import!$G$2:$G$237,$G139)</f>
        <v>1.59</v>
      </c>
      <c r="P139" s="2">
        <f>SUMIFS(Import!P$2:P$237,Import!$F$2:$F$237,$F139,Import!$G$2:$G$237,$G139)</f>
        <v>8</v>
      </c>
      <c r="Q139" s="2">
        <f>SUMIFS(Import!Q$2:Q$237,Import!$F$2:$F$237,$F139,Import!$G$2:$G$237,$G139)</f>
        <v>0.56000000000000005</v>
      </c>
      <c r="R139" s="2">
        <f>SUMIFS(Import!R$2:R$237,Import!$F$2:$F$237,$F139,Import!$G$2:$G$237,$G139)</f>
        <v>1.59</v>
      </c>
      <c r="S139" s="2">
        <f>SUMIFS(Import!S$2:S$237,Import!$F$2:$F$237,$F139,Import!$G$2:$G$237,$G139)</f>
        <v>487</v>
      </c>
      <c r="T139" s="2">
        <f>SUMIFS(Import!T$2:T$237,Import!$F$2:$F$237,$F139,Import!$G$2:$G$237,$G139)</f>
        <v>33.799999999999997</v>
      </c>
      <c r="U139" s="2">
        <f>SUMIFS(Import!U$2:U$237,Import!$F$2:$F$237,$F139,Import!$G$2:$G$237,$G139)</f>
        <v>96.82</v>
      </c>
      <c r="V139" s="2">
        <f>SUMIFS(Import!V$2:V$237,Import!$F$2:$F$237,$F139,Import!$G$2:$G$237,$G139)</f>
        <v>1</v>
      </c>
      <c r="W139" s="2" t="str">
        <f t="shared" si="66"/>
        <v>M</v>
      </c>
      <c r="X139" s="2" t="str">
        <f t="shared" si="66"/>
        <v>GREIG</v>
      </c>
      <c r="Y139" s="2" t="str">
        <f t="shared" si="66"/>
        <v>Moana</v>
      </c>
      <c r="Z139" s="2">
        <f>SUMIFS(Import!Z$2:Z$237,Import!$F$2:$F$237,$F139,Import!$G$2:$G$237,$G139)</f>
        <v>113</v>
      </c>
      <c r="AA139" s="2">
        <f>SUMIFS(Import!AA$2:AA$237,Import!$F$2:$F$237,$F139,Import!$G$2:$G$237,$G139)</f>
        <v>7.84</v>
      </c>
      <c r="AB139" s="2">
        <f>SUMIFS(Import!AB$2:AB$237,Import!$F$2:$F$237,$F139,Import!$G$2:$G$237,$G139)</f>
        <v>23.2</v>
      </c>
      <c r="AC139" s="2">
        <f>SUMIFS(Import!AC$2:AC$237,Import!$F$2:$F$237,$F139,Import!$G$2:$G$237,$G139)</f>
        <v>2</v>
      </c>
      <c r="AD139" s="2" t="str">
        <f t="shared" si="67"/>
        <v>M</v>
      </c>
      <c r="AE139" s="2" t="str">
        <f t="shared" si="67"/>
        <v>MINARDI</v>
      </c>
      <c r="AF139" s="2" t="str">
        <f t="shared" si="67"/>
        <v>Eric</v>
      </c>
      <c r="AG139" s="2">
        <f>SUMIFS(Import!AG$2:AG$237,Import!$F$2:$F$237,$F139,Import!$G$2:$G$237,$G139)</f>
        <v>10</v>
      </c>
      <c r="AH139" s="2">
        <f>SUMIFS(Import!AH$2:AH$237,Import!$F$2:$F$237,$F139,Import!$G$2:$G$237,$G139)</f>
        <v>0.69</v>
      </c>
      <c r="AI139" s="2">
        <f>SUMIFS(Import!AI$2:AI$237,Import!$F$2:$F$237,$F139,Import!$G$2:$G$237,$G139)</f>
        <v>2.0499999999999998</v>
      </c>
      <c r="AJ139" s="2">
        <f>SUMIFS(Import!AJ$2:AJ$237,Import!$F$2:$F$237,$F139,Import!$G$2:$G$237,$G139)</f>
        <v>3</v>
      </c>
      <c r="AK139" s="2" t="str">
        <f t="shared" si="68"/>
        <v>F</v>
      </c>
      <c r="AL139" s="2" t="str">
        <f t="shared" si="68"/>
        <v>SAGE</v>
      </c>
      <c r="AM139" s="2" t="str">
        <f t="shared" si="68"/>
        <v>Maina</v>
      </c>
      <c r="AN139" s="2">
        <f>SUMIFS(Import!AN$2:AN$237,Import!$F$2:$F$237,$F139,Import!$G$2:$G$237,$G139)</f>
        <v>157</v>
      </c>
      <c r="AO139" s="2">
        <f>SUMIFS(Import!AO$2:AO$237,Import!$F$2:$F$237,$F139,Import!$G$2:$G$237,$G139)</f>
        <v>10.9</v>
      </c>
      <c r="AP139" s="2">
        <f>SUMIFS(Import!AP$2:AP$237,Import!$F$2:$F$237,$F139,Import!$G$2:$G$237,$G139)</f>
        <v>32.24</v>
      </c>
      <c r="AQ139" s="2">
        <f>SUMIFS(Import!AQ$2:AQ$237,Import!$F$2:$F$237,$F139,Import!$G$2:$G$237,$G139)</f>
        <v>4</v>
      </c>
      <c r="AR139" s="2" t="str">
        <f t="shared" si="69"/>
        <v>M</v>
      </c>
      <c r="AS139" s="2" t="str">
        <f t="shared" si="69"/>
        <v>BRUNEAU</v>
      </c>
      <c r="AT139" s="2" t="str">
        <f t="shared" si="69"/>
        <v>Jean-Marie</v>
      </c>
      <c r="AU139" s="2">
        <f>SUMIFS(Import!AU$2:AU$237,Import!$F$2:$F$237,$F139,Import!$G$2:$G$237,$G139)</f>
        <v>22</v>
      </c>
      <c r="AV139" s="2">
        <f>SUMIFS(Import!AV$2:AV$237,Import!$F$2:$F$237,$F139,Import!$G$2:$G$237,$G139)</f>
        <v>1.53</v>
      </c>
      <c r="AW139" s="2">
        <f>SUMIFS(Import!AW$2:AW$237,Import!$F$2:$F$237,$F139,Import!$G$2:$G$237,$G139)</f>
        <v>4.5199999999999996</v>
      </c>
      <c r="AX139" s="2">
        <f>SUMIFS(Import!AX$2:AX$237,Import!$F$2:$F$237,$F139,Import!$G$2:$G$237,$G139)</f>
        <v>5</v>
      </c>
      <c r="AY139" s="2" t="str">
        <f t="shared" si="70"/>
        <v>M</v>
      </c>
      <c r="AZ139" s="2" t="str">
        <f t="shared" si="70"/>
        <v>RAMEL</v>
      </c>
      <c r="BA139" s="2" t="str">
        <f t="shared" si="70"/>
        <v>Michel</v>
      </c>
      <c r="BB139" s="2">
        <f>SUMIFS(Import!BB$2:BB$237,Import!$F$2:$F$237,$F139,Import!$G$2:$G$237,$G139)</f>
        <v>2</v>
      </c>
      <c r="BC139" s="2">
        <f>SUMIFS(Import!BC$2:BC$237,Import!$F$2:$F$237,$F139,Import!$G$2:$G$237,$G139)</f>
        <v>0.14000000000000001</v>
      </c>
      <c r="BD139" s="2">
        <f>SUMIFS(Import!BD$2:BD$237,Import!$F$2:$F$237,$F139,Import!$G$2:$G$237,$G139)</f>
        <v>0.41</v>
      </c>
      <c r="BE139" s="2">
        <f>SUMIFS(Import!BE$2:BE$237,Import!$F$2:$F$237,$F139,Import!$G$2:$G$237,$G139)</f>
        <v>6</v>
      </c>
      <c r="BF139" s="2" t="str">
        <f t="shared" si="71"/>
        <v>M</v>
      </c>
      <c r="BG139" s="2" t="str">
        <f t="shared" si="71"/>
        <v>NENA</v>
      </c>
      <c r="BH139" s="2" t="str">
        <f t="shared" si="71"/>
        <v>Tauhiti</v>
      </c>
      <c r="BI139" s="2">
        <f>SUMIFS(Import!BI$2:BI$237,Import!$F$2:$F$237,$F139,Import!$G$2:$G$237,$G139)</f>
        <v>88</v>
      </c>
      <c r="BJ139" s="2">
        <f>SUMIFS(Import!BJ$2:BJ$237,Import!$F$2:$F$237,$F139,Import!$G$2:$G$237,$G139)</f>
        <v>6.11</v>
      </c>
      <c r="BK139" s="2">
        <f>SUMIFS(Import!BK$2:BK$237,Import!$F$2:$F$237,$F139,Import!$G$2:$G$237,$G139)</f>
        <v>18.07</v>
      </c>
      <c r="BL139" s="2">
        <f>SUMIFS(Import!BL$2:BL$237,Import!$F$2:$F$237,$F139,Import!$G$2:$G$237,$G139)</f>
        <v>7</v>
      </c>
      <c r="BM139" s="2" t="str">
        <f t="shared" si="72"/>
        <v>M</v>
      </c>
      <c r="BN139" s="2" t="str">
        <f t="shared" si="72"/>
        <v>REGURON</v>
      </c>
      <c r="BO139" s="2" t="str">
        <f t="shared" si="72"/>
        <v>Karl</v>
      </c>
      <c r="BP139" s="2">
        <f>SUMIFS(Import!BP$2:BP$237,Import!$F$2:$F$237,$F139,Import!$G$2:$G$237,$G139)</f>
        <v>7</v>
      </c>
      <c r="BQ139" s="2">
        <f>SUMIFS(Import!BQ$2:BQ$237,Import!$F$2:$F$237,$F139,Import!$G$2:$G$237,$G139)</f>
        <v>0.49</v>
      </c>
      <c r="BR139" s="2">
        <f>SUMIFS(Import!BR$2:BR$237,Import!$F$2:$F$237,$F139,Import!$G$2:$G$237,$G139)</f>
        <v>1.44</v>
      </c>
      <c r="BS139" s="2">
        <f>SUMIFS(Import!BS$2:BS$237,Import!$F$2:$F$237,$F139,Import!$G$2:$G$237,$G139)</f>
        <v>8</v>
      </c>
      <c r="BT139" s="2" t="str">
        <f t="shared" si="73"/>
        <v>M</v>
      </c>
      <c r="BU139" s="2" t="str">
        <f t="shared" si="73"/>
        <v>TUHEIAVA</v>
      </c>
      <c r="BV139" s="2" t="str">
        <f t="shared" si="73"/>
        <v>Richard, Ariihau</v>
      </c>
      <c r="BW139" s="2">
        <f>SUMIFS(Import!BW$2:BW$237,Import!$F$2:$F$237,$F139,Import!$G$2:$G$237,$G139)</f>
        <v>88</v>
      </c>
      <c r="BX139" s="2">
        <f>SUMIFS(Import!BX$2:BX$237,Import!$F$2:$F$237,$F139,Import!$G$2:$G$237,$G139)</f>
        <v>6.11</v>
      </c>
      <c r="BY139" s="2">
        <f>SUMIFS(Import!BY$2:BY$237,Import!$F$2:$F$237,$F139,Import!$G$2:$G$237,$G139)</f>
        <v>18.07</v>
      </c>
      <c r="BZ139" s="2">
        <f>SUMIFS(Import!BZ$2:BZ$237,Import!$F$2:$F$237,$F139,Import!$G$2:$G$237,$G139)</f>
        <v>0</v>
      </c>
      <c r="CA139" s="2">
        <f t="shared" si="74"/>
        <v>0</v>
      </c>
      <c r="CB139" s="2">
        <f t="shared" si="74"/>
        <v>0</v>
      </c>
      <c r="CC139" s="2">
        <f t="shared" si="74"/>
        <v>0</v>
      </c>
      <c r="CD139" s="2">
        <f>SUMIFS(Import!CD$2:CD$237,Import!$F$2:$F$237,$F139,Import!$G$2:$G$237,$G139)</f>
        <v>0</v>
      </c>
      <c r="CE139" s="2">
        <f>SUMIFS(Import!CE$2:CE$237,Import!$F$2:$F$237,$F139,Import!$G$2:$G$237,$G139)</f>
        <v>0</v>
      </c>
      <c r="CF139" s="2">
        <f>SUMIFS(Import!CF$2:CF$237,Import!$F$2:$F$237,$F139,Import!$G$2:$G$237,$G139)</f>
        <v>0</v>
      </c>
      <c r="CG139" s="2">
        <f>SUMIFS(Import!CG$2:CG$237,Import!$F$2:$F$237,$F139,Import!$G$2:$G$237,$G139)</f>
        <v>0</v>
      </c>
      <c r="CH139" s="2">
        <f t="shared" si="75"/>
        <v>0</v>
      </c>
      <c r="CI139" s="2">
        <f t="shared" si="75"/>
        <v>0</v>
      </c>
      <c r="CJ139" s="2">
        <f t="shared" si="75"/>
        <v>0</v>
      </c>
      <c r="CK139" s="2">
        <f>SUMIFS(Import!CK$2:CK$237,Import!$F$2:$F$237,$F139,Import!$G$2:$G$237,$G139)</f>
        <v>0</v>
      </c>
      <c r="CL139" s="2">
        <f>SUMIFS(Import!CL$2:CL$237,Import!$F$2:$F$237,$F139,Import!$G$2:$G$237,$G139)</f>
        <v>0</v>
      </c>
      <c r="CM139" s="2">
        <f>SUMIFS(Import!CM$2:CM$237,Import!$F$2:$F$237,$F139,Import!$G$2:$G$237,$G139)</f>
        <v>0</v>
      </c>
      <c r="CN139" s="2">
        <f>SUMIFS(Import!CN$2:CN$237,Import!$F$2:$F$237,$F139,Import!$G$2:$G$237,$G139)</f>
        <v>0</v>
      </c>
      <c r="CO139" s="3">
        <f t="shared" si="76"/>
        <v>0</v>
      </c>
      <c r="CP139" s="3">
        <f t="shared" si="76"/>
        <v>0</v>
      </c>
      <c r="CQ139" s="3">
        <f t="shared" si="76"/>
        <v>0</v>
      </c>
      <c r="CR139" s="2">
        <f>SUMIFS(Import!CR$2:CR$237,Import!$F$2:$F$237,$F139,Import!$G$2:$G$237,$G139)</f>
        <v>0</v>
      </c>
      <c r="CS139" s="2">
        <f>SUMIFS(Import!CS$2:CS$237,Import!$F$2:$F$237,$F139,Import!$G$2:$G$237,$G139)</f>
        <v>0</v>
      </c>
      <c r="CT139" s="2">
        <f>SUMIFS(Import!CT$2:CT$237,Import!$F$2:$F$237,$F139,Import!$G$2:$G$237,$G139)</f>
        <v>0</v>
      </c>
    </row>
    <row r="140" spans="1:98">
      <c r="A140" s="2" t="s">
        <v>38</v>
      </c>
      <c r="B140" s="2" t="s">
        <v>39</v>
      </c>
      <c r="C140" s="2">
        <v>1</v>
      </c>
      <c r="D140" s="2" t="s">
        <v>40</v>
      </c>
      <c r="E140" s="2">
        <v>36</v>
      </c>
      <c r="F140" s="2" t="s">
        <v>68</v>
      </c>
      <c r="G140" s="2">
        <v>1</v>
      </c>
      <c r="H140" s="2">
        <f>IF(SUMIFS(Import!H$2:H$237,Import!$F$2:$F$237,$F140,Import!$G$2:$G$237,$G140)=0,Data_T1!$H140,SUMIFS(Import!H$2:H$237,Import!$F$2:$F$237,$F140,Import!$G$2:$G$237,$G140))</f>
        <v>1186</v>
      </c>
      <c r="I140" s="2">
        <f>SUMIFS(Import!I$2:I$237,Import!$F$2:$F$237,$F140,Import!$G$2:$G$237,$G140)</f>
        <v>778</v>
      </c>
      <c r="J140" s="2">
        <f>SUMIFS(Import!J$2:J$237,Import!$F$2:$F$237,$F140,Import!$G$2:$G$237,$G140)</f>
        <v>65.599999999999994</v>
      </c>
      <c r="K140" s="2">
        <f>SUMIFS(Import!K$2:K$237,Import!$F$2:$F$237,$F140,Import!$G$2:$G$237,$G140)</f>
        <v>408</v>
      </c>
      <c r="L140" s="2">
        <f>SUMIFS(Import!L$2:L$237,Import!$F$2:$F$237,$F140,Import!$G$2:$G$237,$G140)</f>
        <v>34.4</v>
      </c>
      <c r="M140" s="2">
        <f>SUMIFS(Import!M$2:M$237,Import!$F$2:$F$237,$F140,Import!$G$2:$G$237,$G140)</f>
        <v>5</v>
      </c>
      <c r="N140" s="2">
        <f>SUMIFS(Import!N$2:N$237,Import!$F$2:$F$237,$F140,Import!$G$2:$G$237,$G140)</f>
        <v>0.42</v>
      </c>
      <c r="O140" s="2">
        <f>SUMIFS(Import!O$2:O$237,Import!$F$2:$F$237,$F140,Import!$G$2:$G$237,$G140)</f>
        <v>1.23</v>
      </c>
      <c r="P140" s="2">
        <f>SUMIFS(Import!P$2:P$237,Import!$F$2:$F$237,$F140,Import!$G$2:$G$237,$G140)</f>
        <v>4</v>
      </c>
      <c r="Q140" s="2">
        <f>SUMIFS(Import!Q$2:Q$237,Import!$F$2:$F$237,$F140,Import!$G$2:$G$237,$G140)</f>
        <v>0.34</v>
      </c>
      <c r="R140" s="2">
        <f>SUMIFS(Import!R$2:R$237,Import!$F$2:$F$237,$F140,Import!$G$2:$G$237,$G140)</f>
        <v>0.98</v>
      </c>
      <c r="S140" s="2">
        <f>SUMIFS(Import!S$2:S$237,Import!$F$2:$F$237,$F140,Import!$G$2:$G$237,$G140)</f>
        <v>399</v>
      </c>
      <c r="T140" s="2">
        <f>SUMIFS(Import!T$2:T$237,Import!$F$2:$F$237,$F140,Import!$G$2:$G$237,$G140)</f>
        <v>33.64</v>
      </c>
      <c r="U140" s="2">
        <f>SUMIFS(Import!U$2:U$237,Import!$F$2:$F$237,$F140,Import!$G$2:$G$237,$G140)</f>
        <v>97.79</v>
      </c>
      <c r="V140" s="2">
        <f>SUMIFS(Import!V$2:V$237,Import!$F$2:$F$237,$F140,Import!$G$2:$G$237,$G140)</f>
        <v>1</v>
      </c>
      <c r="W140" s="2" t="str">
        <f t="shared" si="66"/>
        <v>M</v>
      </c>
      <c r="X140" s="2" t="str">
        <f t="shared" si="66"/>
        <v>GREIG</v>
      </c>
      <c r="Y140" s="2" t="str">
        <f t="shared" si="66"/>
        <v>Moana</v>
      </c>
      <c r="Z140" s="2">
        <f>SUMIFS(Import!Z$2:Z$237,Import!$F$2:$F$237,$F140,Import!$G$2:$G$237,$G140)</f>
        <v>112</v>
      </c>
      <c r="AA140" s="2">
        <f>SUMIFS(Import!AA$2:AA$237,Import!$F$2:$F$237,$F140,Import!$G$2:$G$237,$G140)</f>
        <v>9.44</v>
      </c>
      <c r="AB140" s="2">
        <f>SUMIFS(Import!AB$2:AB$237,Import!$F$2:$F$237,$F140,Import!$G$2:$G$237,$G140)</f>
        <v>28.07</v>
      </c>
      <c r="AC140" s="2">
        <f>SUMIFS(Import!AC$2:AC$237,Import!$F$2:$F$237,$F140,Import!$G$2:$G$237,$G140)</f>
        <v>2</v>
      </c>
      <c r="AD140" s="2" t="str">
        <f t="shared" si="67"/>
        <v>M</v>
      </c>
      <c r="AE140" s="2" t="str">
        <f t="shared" si="67"/>
        <v>MINARDI</v>
      </c>
      <c r="AF140" s="2" t="str">
        <f t="shared" si="67"/>
        <v>Eric</v>
      </c>
      <c r="AG140" s="2">
        <f>SUMIFS(Import!AG$2:AG$237,Import!$F$2:$F$237,$F140,Import!$G$2:$G$237,$G140)</f>
        <v>10</v>
      </c>
      <c r="AH140" s="2">
        <f>SUMIFS(Import!AH$2:AH$237,Import!$F$2:$F$237,$F140,Import!$G$2:$G$237,$G140)</f>
        <v>0.84</v>
      </c>
      <c r="AI140" s="2">
        <f>SUMIFS(Import!AI$2:AI$237,Import!$F$2:$F$237,$F140,Import!$G$2:$G$237,$G140)</f>
        <v>2.5099999999999998</v>
      </c>
      <c r="AJ140" s="2">
        <f>SUMIFS(Import!AJ$2:AJ$237,Import!$F$2:$F$237,$F140,Import!$G$2:$G$237,$G140)</f>
        <v>3</v>
      </c>
      <c r="AK140" s="2" t="str">
        <f t="shared" si="68"/>
        <v>F</v>
      </c>
      <c r="AL140" s="2" t="str">
        <f t="shared" si="68"/>
        <v>SAGE</v>
      </c>
      <c r="AM140" s="2" t="str">
        <f t="shared" si="68"/>
        <v>Maina</v>
      </c>
      <c r="AN140" s="2">
        <f>SUMIFS(Import!AN$2:AN$237,Import!$F$2:$F$237,$F140,Import!$G$2:$G$237,$G140)</f>
        <v>209</v>
      </c>
      <c r="AO140" s="2">
        <f>SUMIFS(Import!AO$2:AO$237,Import!$F$2:$F$237,$F140,Import!$G$2:$G$237,$G140)</f>
        <v>17.62</v>
      </c>
      <c r="AP140" s="2">
        <f>SUMIFS(Import!AP$2:AP$237,Import!$F$2:$F$237,$F140,Import!$G$2:$G$237,$G140)</f>
        <v>52.38</v>
      </c>
      <c r="AQ140" s="2">
        <f>SUMIFS(Import!AQ$2:AQ$237,Import!$F$2:$F$237,$F140,Import!$G$2:$G$237,$G140)</f>
        <v>4</v>
      </c>
      <c r="AR140" s="2" t="str">
        <f t="shared" si="69"/>
        <v>M</v>
      </c>
      <c r="AS140" s="2" t="str">
        <f t="shared" si="69"/>
        <v>BRUNEAU</v>
      </c>
      <c r="AT140" s="2" t="str">
        <f t="shared" si="69"/>
        <v>Jean-Marie</v>
      </c>
      <c r="AU140" s="2">
        <f>SUMIFS(Import!AU$2:AU$237,Import!$F$2:$F$237,$F140,Import!$G$2:$G$237,$G140)</f>
        <v>2</v>
      </c>
      <c r="AV140" s="2">
        <f>SUMIFS(Import!AV$2:AV$237,Import!$F$2:$F$237,$F140,Import!$G$2:$G$237,$G140)</f>
        <v>0.17</v>
      </c>
      <c r="AW140" s="2">
        <f>SUMIFS(Import!AW$2:AW$237,Import!$F$2:$F$237,$F140,Import!$G$2:$G$237,$G140)</f>
        <v>0.5</v>
      </c>
      <c r="AX140" s="2">
        <f>SUMIFS(Import!AX$2:AX$237,Import!$F$2:$F$237,$F140,Import!$G$2:$G$237,$G140)</f>
        <v>5</v>
      </c>
      <c r="AY140" s="2" t="str">
        <f t="shared" si="70"/>
        <v>M</v>
      </c>
      <c r="AZ140" s="2" t="str">
        <f t="shared" si="70"/>
        <v>RAMEL</v>
      </c>
      <c r="BA140" s="2" t="str">
        <f t="shared" si="70"/>
        <v>Michel</v>
      </c>
      <c r="BB140" s="2">
        <f>SUMIFS(Import!BB$2:BB$237,Import!$F$2:$F$237,$F140,Import!$G$2:$G$237,$G140)</f>
        <v>0</v>
      </c>
      <c r="BC140" s="2">
        <f>SUMIFS(Import!BC$2:BC$237,Import!$F$2:$F$237,$F140,Import!$G$2:$G$237,$G140)</f>
        <v>0</v>
      </c>
      <c r="BD140" s="2">
        <f>SUMIFS(Import!BD$2:BD$237,Import!$F$2:$F$237,$F140,Import!$G$2:$G$237,$G140)</f>
        <v>0</v>
      </c>
      <c r="BE140" s="2">
        <f>SUMIFS(Import!BE$2:BE$237,Import!$F$2:$F$237,$F140,Import!$G$2:$G$237,$G140)</f>
        <v>6</v>
      </c>
      <c r="BF140" s="2" t="str">
        <f t="shared" si="71"/>
        <v>M</v>
      </c>
      <c r="BG140" s="2" t="str">
        <f t="shared" si="71"/>
        <v>NENA</v>
      </c>
      <c r="BH140" s="2" t="str">
        <f t="shared" si="71"/>
        <v>Tauhiti</v>
      </c>
      <c r="BI140" s="2">
        <f>SUMIFS(Import!BI$2:BI$237,Import!$F$2:$F$237,$F140,Import!$G$2:$G$237,$G140)</f>
        <v>24</v>
      </c>
      <c r="BJ140" s="2">
        <f>SUMIFS(Import!BJ$2:BJ$237,Import!$F$2:$F$237,$F140,Import!$G$2:$G$237,$G140)</f>
        <v>2.02</v>
      </c>
      <c r="BK140" s="2">
        <f>SUMIFS(Import!BK$2:BK$237,Import!$F$2:$F$237,$F140,Import!$G$2:$G$237,$G140)</f>
        <v>6.02</v>
      </c>
      <c r="BL140" s="2">
        <f>SUMIFS(Import!BL$2:BL$237,Import!$F$2:$F$237,$F140,Import!$G$2:$G$237,$G140)</f>
        <v>7</v>
      </c>
      <c r="BM140" s="2" t="str">
        <f t="shared" si="72"/>
        <v>M</v>
      </c>
      <c r="BN140" s="2" t="str">
        <f t="shared" si="72"/>
        <v>REGURON</v>
      </c>
      <c r="BO140" s="2" t="str">
        <f t="shared" si="72"/>
        <v>Karl</v>
      </c>
      <c r="BP140" s="2">
        <f>SUMIFS(Import!BP$2:BP$237,Import!$F$2:$F$237,$F140,Import!$G$2:$G$237,$G140)</f>
        <v>11</v>
      </c>
      <c r="BQ140" s="2">
        <f>SUMIFS(Import!BQ$2:BQ$237,Import!$F$2:$F$237,$F140,Import!$G$2:$G$237,$G140)</f>
        <v>0.93</v>
      </c>
      <c r="BR140" s="2">
        <f>SUMIFS(Import!BR$2:BR$237,Import!$F$2:$F$237,$F140,Import!$G$2:$G$237,$G140)</f>
        <v>2.76</v>
      </c>
      <c r="BS140" s="2">
        <f>SUMIFS(Import!BS$2:BS$237,Import!$F$2:$F$237,$F140,Import!$G$2:$G$237,$G140)</f>
        <v>8</v>
      </c>
      <c r="BT140" s="2" t="str">
        <f t="shared" si="73"/>
        <v>M</v>
      </c>
      <c r="BU140" s="2" t="str">
        <f t="shared" si="73"/>
        <v>TUHEIAVA</v>
      </c>
      <c r="BV140" s="2" t="str">
        <f t="shared" si="73"/>
        <v>Richard, Ariihau</v>
      </c>
      <c r="BW140" s="2">
        <f>SUMIFS(Import!BW$2:BW$237,Import!$F$2:$F$237,$F140,Import!$G$2:$G$237,$G140)</f>
        <v>31</v>
      </c>
      <c r="BX140" s="2">
        <f>SUMIFS(Import!BX$2:BX$237,Import!$F$2:$F$237,$F140,Import!$G$2:$G$237,$G140)</f>
        <v>2.61</v>
      </c>
      <c r="BY140" s="2">
        <f>SUMIFS(Import!BY$2:BY$237,Import!$F$2:$F$237,$F140,Import!$G$2:$G$237,$G140)</f>
        <v>7.77</v>
      </c>
      <c r="BZ140" s="2">
        <f>SUMIFS(Import!BZ$2:BZ$237,Import!$F$2:$F$237,$F140,Import!$G$2:$G$237,$G140)</f>
        <v>0</v>
      </c>
      <c r="CA140" s="2">
        <f t="shared" si="74"/>
        <v>0</v>
      </c>
      <c r="CB140" s="2">
        <f t="shared" si="74"/>
        <v>0</v>
      </c>
      <c r="CC140" s="2">
        <f t="shared" si="74"/>
        <v>0</v>
      </c>
      <c r="CD140" s="2">
        <f>SUMIFS(Import!CD$2:CD$237,Import!$F$2:$F$237,$F140,Import!$G$2:$G$237,$G140)</f>
        <v>0</v>
      </c>
      <c r="CE140" s="2">
        <f>SUMIFS(Import!CE$2:CE$237,Import!$F$2:$F$237,$F140,Import!$G$2:$G$237,$G140)</f>
        <v>0</v>
      </c>
      <c r="CF140" s="2">
        <f>SUMIFS(Import!CF$2:CF$237,Import!$F$2:$F$237,$F140,Import!$G$2:$G$237,$G140)</f>
        <v>0</v>
      </c>
      <c r="CG140" s="2">
        <f>SUMIFS(Import!CG$2:CG$237,Import!$F$2:$F$237,$F140,Import!$G$2:$G$237,$G140)</f>
        <v>0</v>
      </c>
      <c r="CH140" s="2">
        <f t="shared" si="75"/>
        <v>0</v>
      </c>
      <c r="CI140" s="2">
        <f t="shared" si="75"/>
        <v>0</v>
      </c>
      <c r="CJ140" s="2">
        <f t="shared" si="75"/>
        <v>0</v>
      </c>
      <c r="CK140" s="2">
        <f>SUMIFS(Import!CK$2:CK$237,Import!$F$2:$F$237,$F140,Import!$G$2:$G$237,$G140)</f>
        <v>0</v>
      </c>
      <c r="CL140" s="2">
        <f>SUMIFS(Import!CL$2:CL$237,Import!$F$2:$F$237,$F140,Import!$G$2:$G$237,$G140)</f>
        <v>0</v>
      </c>
      <c r="CM140" s="2">
        <f>SUMIFS(Import!CM$2:CM$237,Import!$F$2:$F$237,$F140,Import!$G$2:$G$237,$G140)</f>
        <v>0</v>
      </c>
      <c r="CN140" s="2">
        <f>SUMIFS(Import!CN$2:CN$237,Import!$F$2:$F$237,$F140,Import!$G$2:$G$237,$G140)</f>
        <v>0</v>
      </c>
      <c r="CO140" s="3">
        <f t="shared" si="76"/>
        <v>0</v>
      </c>
      <c r="CP140" s="3">
        <f t="shared" si="76"/>
        <v>0</v>
      </c>
      <c r="CQ140" s="3">
        <f t="shared" si="76"/>
        <v>0</v>
      </c>
      <c r="CR140" s="2">
        <f>SUMIFS(Import!CR$2:CR$237,Import!$F$2:$F$237,$F140,Import!$G$2:$G$237,$G140)</f>
        <v>0</v>
      </c>
      <c r="CS140" s="2">
        <f>SUMIFS(Import!CS$2:CS$237,Import!$F$2:$F$237,$F140,Import!$G$2:$G$237,$G140)</f>
        <v>0</v>
      </c>
      <c r="CT140" s="2">
        <f>SUMIFS(Import!CT$2:CT$237,Import!$F$2:$F$237,$F140,Import!$G$2:$G$237,$G140)</f>
        <v>0</v>
      </c>
    </row>
    <row r="141" spans="1:98">
      <c r="A141" s="2" t="s">
        <v>38</v>
      </c>
      <c r="B141" s="2" t="s">
        <v>39</v>
      </c>
      <c r="C141" s="2">
        <v>1</v>
      </c>
      <c r="D141" s="2" t="s">
        <v>40</v>
      </c>
      <c r="E141" s="2">
        <v>36</v>
      </c>
      <c r="F141" s="2" t="s">
        <v>68</v>
      </c>
      <c r="G141" s="2">
        <v>2</v>
      </c>
      <c r="H141" s="2">
        <f>IF(SUMIFS(Import!H$2:H$237,Import!$F$2:$F$237,$F141,Import!$G$2:$G$237,$G141)=0,Data_T1!$H141,SUMIFS(Import!H$2:H$237,Import!$F$2:$F$237,$F141,Import!$G$2:$G$237,$G141))</f>
        <v>1051</v>
      </c>
      <c r="I141" s="2">
        <f>SUMIFS(Import!I$2:I$237,Import!$F$2:$F$237,$F141,Import!$G$2:$G$237,$G141)</f>
        <v>613</v>
      </c>
      <c r="J141" s="2">
        <f>SUMIFS(Import!J$2:J$237,Import!$F$2:$F$237,$F141,Import!$G$2:$G$237,$G141)</f>
        <v>58.33</v>
      </c>
      <c r="K141" s="2">
        <f>SUMIFS(Import!K$2:K$237,Import!$F$2:$F$237,$F141,Import!$G$2:$G$237,$G141)</f>
        <v>438</v>
      </c>
      <c r="L141" s="2">
        <f>SUMIFS(Import!L$2:L$237,Import!$F$2:$F$237,$F141,Import!$G$2:$G$237,$G141)</f>
        <v>41.67</v>
      </c>
      <c r="M141" s="2">
        <f>SUMIFS(Import!M$2:M$237,Import!$F$2:$F$237,$F141,Import!$G$2:$G$237,$G141)</f>
        <v>4</v>
      </c>
      <c r="N141" s="2">
        <f>SUMIFS(Import!N$2:N$237,Import!$F$2:$F$237,$F141,Import!$G$2:$G$237,$G141)</f>
        <v>0.38</v>
      </c>
      <c r="O141" s="2">
        <f>SUMIFS(Import!O$2:O$237,Import!$F$2:$F$237,$F141,Import!$G$2:$G$237,$G141)</f>
        <v>0.91</v>
      </c>
      <c r="P141" s="2">
        <f>SUMIFS(Import!P$2:P$237,Import!$F$2:$F$237,$F141,Import!$G$2:$G$237,$G141)</f>
        <v>6</v>
      </c>
      <c r="Q141" s="2">
        <f>SUMIFS(Import!Q$2:Q$237,Import!$F$2:$F$237,$F141,Import!$G$2:$G$237,$G141)</f>
        <v>0.56999999999999995</v>
      </c>
      <c r="R141" s="2">
        <f>SUMIFS(Import!R$2:R$237,Import!$F$2:$F$237,$F141,Import!$G$2:$G$237,$G141)</f>
        <v>1.37</v>
      </c>
      <c r="S141" s="2">
        <f>SUMIFS(Import!S$2:S$237,Import!$F$2:$F$237,$F141,Import!$G$2:$G$237,$G141)</f>
        <v>428</v>
      </c>
      <c r="T141" s="2">
        <f>SUMIFS(Import!T$2:T$237,Import!$F$2:$F$237,$F141,Import!$G$2:$G$237,$G141)</f>
        <v>40.72</v>
      </c>
      <c r="U141" s="2">
        <f>SUMIFS(Import!U$2:U$237,Import!$F$2:$F$237,$F141,Import!$G$2:$G$237,$G141)</f>
        <v>97.72</v>
      </c>
      <c r="V141" s="2">
        <f>SUMIFS(Import!V$2:V$237,Import!$F$2:$F$237,$F141,Import!$G$2:$G$237,$G141)</f>
        <v>1</v>
      </c>
      <c r="W141" s="2" t="str">
        <f t="shared" si="66"/>
        <v>M</v>
      </c>
      <c r="X141" s="2" t="str">
        <f t="shared" si="66"/>
        <v>GREIG</v>
      </c>
      <c r="Y141" s="2" t="str">
        <f t="shared" si="66"/>
        <v>Moana</v>
      </c>
      <c r="Z141" s="2">
        <f>SUMIFS(Import!Z$2:Z$237,Import!$F$2:$F$237,$F141,Import!$G$2:$G$237,$G141)</f>
        <v>146</v>
      </c>
      <c r="AA141" s="2">
        <f>SUMIFS(Import!AA$2:AA$237,Import!$F$2:$F$237,$F141,Import!$G$2:$G$237,$G141)</f>
        <v>13.89</v>
      </c>
      <c r="AB141" s="2">
        <f>SUMIFS(Import!AB$2:AB$237,Import!$F$2:$F$237,$F141,Import!$G$2:$G$237,$G141)</f>
        <v>34.11</v>
      </c>
      <c r="AC141" s="2">
        <f>SUMIFS(Import!AC$2:AC$237,Import!$F$2:$F$237,$F141,Import!$G$2:$G$237,$G141)</f>
        <v>2</v>
      </c>
      <c r="AD141" s="2" t="str">
        <f t="shared" si="67"/>
        <v>M</v>
      </c>
      <c r="AE141" s="2" t="str">
        <f t="shared" si="67"/>
        <v>MINARDI</v>
      </c>
      <c r="AF141" s="2" t="str">
        <f t="shared" si="67"/>
        <v>Eric</v>
      </c>
      <c r="AG141" s="2">
        <f>SUMIFS(Import!AG$2:AG$237,Import!$F$2:$F$237,$F141,Import!$G$2:$G$237,$G141)</f>
        <v>5</v>
      </c>
      <c r="AH141" s="2">
        <f>SUMIFS(Import!AH$2:AH$237,Import!$F$2:$F$237,$F141,Import!$G$2:$G$237,$G141)</f>
        <v>0.48</v>
      </c>
      <c r="AI141" s="2">
        <f>SUMIFS(Import!AI$2:AI$237,Import!$F$2:$F$237,$F141,Import!$G$2:$G$237,$G141)</f>
        <v>1.17</v>
      </c>
      <c r="AJ141" s="2">
        <f>SUMIFS(Import!AJ$2:AJ$237,Import!$F$2:$F$237,$F141,Import!$G$2:$G$237,$G141)</f>
        <v>3</v>
      </c>
      <c r="AK141" s="2" t="str">
        <f t="shared" si="68"/>
        <v>F</v>
      </c>
      <c r="AL141" s="2" t="str">
        <f t="shared" si="68"/>
        <v>SAGE</v>
      </c>
      <c r="AM141" s="2" t="str">
        <f t="shared" si="68"/>
        <v>Maina</v>
      </c>
      <c r="AN141" s="2">
        <f>SUMIFS(Import!AN$2:AN$237,Import!$F$2:$F$237,$F141,Import!$G$2:$G$237,$G141)</f>
        <v>211</v>
      </c>
      <c r="AO141" s="2">
        <f>SUMIFS(Import!AO$2:AO$237,Import!$F$2:$F$237,$F141,Import!$G$2:$G$237,$G141)</f>
        <v>20.079999999999998</v>
      </c>
      <c r="AP141" s="2">
        <f>SUMIFS(Import!AP$2:AP$237,Import!$F$2:$F$237,$F141,Import!$G$2:$G$237,$G141)</f>
        <v>49.3</v>
      </c>
      <c r="AQ141" s="2">
        <f>SUMIFS(Import!AQ$2:AQ$237,Import!$F$2:$F$237,$F141,Import!$G$2:$G$237,$G141)</f>
        <v>4</v>
      </c>
      <c r="AR141" s="2" t="str">
        <f t="shared" si="69"/>
        <v>M</v>
      </c>
      <c r="AS141" s="2" t="str">
        <f t="shared" si="69"/>
        <v>BRUNEAU</v>
      </c>
      <c r="AT141" s="2" t="str">
        <f t="shared" si="69"/>
        <v>Jean-Marie</v>
      </c>
      <c r="AU141" s="2">
        <f>SUMIFS(Import!AU$2:AU$237,Import!$F$2:$F$237,$F141,Import!$G$2:$G$237,$G141)</f>
        <v>2</v>
      </c>
      <c r="AV141" s="2">
        <f>SUMIFS(Import!AV$2:AV$237,Import!$F$2:$F$237,$F141,Import!$G$2:$G$237,$G141)</f>
        <v>0.19</v>
      </c>
      <c r="AW141" s="2">
        <f>SUMIFS(Import!AW$2:AW$237,Import!$F$2:$F$237,$F141,Import!$G$2:$G$237,$G141)</f>
        <v>0.47</v>
      </c>
      <c r="AX141" s="2">
        <f>SUMIFS(Import!AX$2:AX$237,Import!$F$2:$F$237,$F141,Import!$G$2:$G$237,$G141)</f>
        <v>5</v>
      </c>
      <c r="AY141" s="2" t="str">
        <f t="shared" si="70"/>
        <v>M</v>
      </c>
      <c r="AZ141" s="2" t="str">
        <f t="shared" si="70"/>
        <v>RAMEL</v>
      </c>
      <c r="BA141" s="2" t="str">
        <f t="shared" si="70"/>
        <v>Michel</v>
      </c>
      <c r="BB141" s="2">
        <f>SUMIFS(Import!BB$2:BB$237,Import!$F$2:$F$237,$F141,Import!$G$2:$G$237,$G141)</f>
        <v>4</v>
      </c>
      <c r="BC141" s="2">
        <f>SUMIFS(Import!BC$2:BC$237,Import!$F$2:$F$237,$F141,Import!$G$2:$G$237,$G141)</f>
        <v>0.38</v>
      </c>
      <c r="BD141" s="2">
        <f>SUMIFS(Import!BD$2:BD$237,Import!$F$2:$F$237,$F141,Import!$G$2:$G$237,$G141)</f>
        <v>0.93</v>
      </c>
      <c r="BE141" s="2">
        <f>SUMIFS(Import!BE$2:BE$237,Import!$F$2:$F$237,$F141,Import!$G$2:$G$237,$G141)</f>
        <v>6</v>
      </c>
      <c r="BF141" s="2" t="str">
        <f t="shared" si="71"/>
        <v>M</v>
      </c>
      <c r="BG141" s="2" t="str">
        <f t="shared" si="71"/>
        <v>NENA</v>
      </c>
      <c r="BH141" s="2" t="str">
        <f t="shared" si="71"/>
        <v>Tauhiti</v>
      </c>
      <c r="BI141" s="2">
        <f>SUMIFS(Import!BI$2:BI$237,Import!$F$2:$F$237,$F141,Import!$G$2:$G$237,$G141)</f>
        <v>19</v>
      </c>
      <c r="BJ141" s="2">
        <f>SUMIFS(Import!BJ$2:BJ$237,Import!$F$2:$F$237,$F141,Import!$G$2:$G$237,$G141)</f>
        <v>1.81</v>
      </c>
      <c r="BK141" s="2">
        <f>SUMIFS(Import!BK$2:BK$237,Import!$F$2:$F$237,$F141,Import!$G$2:$G$237,$G141)</f>
        <v>4.4400000000000004</v>
      </c>
      <c r="BL141" s="2">
        <f>SUMIFS(Import!BL$2:BL$237,Import!$F$2:$F$237,$F141,Import!$G$2:$G$237,$G141)</f>
        <v>7</v>
      </c>
      <c r="BM141" s="2" t="str">
        <f t="shared" si="72"/>
        <v>M</v>
      </c>
      <c r="BN141" s="2" t="str">
        <f t="shared" si="72"/>
        <v>REGURON</v>
      </c>
      <c r="BO141" s="2" t="str">
        <f t="shared" si="72"/>
        <v>Karl</v>
      </c>
      <c r="BP141" s="2">
        <f>SUMIFS(Import!BP$2:BP$237,Import!$F$2:$F$237,$F141,Import!$G$2:$G$237,$G141)</f>
        <v>4</v>
      </c>
      <c r="BQ141" s="2">
        <f>SUMIFS(Import!BQ$2:BQ$237,Import!$F$2:$F$237,$F141,Import!$G$2:$G$237,$G141)</f>
        <v>0.38</v>
      </c>
      <c r="BR141" s="2">
        <f>SUMIFS(Import!BR$2:BR$237,Import!$F$2:$F$237,$F141,Import!$G$2:$G$237,$G141)</f>
        <v>0.93</v>
      </c>
      <c r="BS141" s="2">
        <f>SUMIFS(Import!BS$2:BS$237,Import!$F$2:$F$237,$F141,Import!$G$2:$G$237,$G141)</f>
        <v>8</v>
      </c>
      <c r="BT141" s="2" t="str">
        <f t="shared" si="73"/>
        <v>M</v>
      </c>
      <c r="BU141" s="2" t="str">
        <f t="shared" si="73"/>
        <v>TUHEIAVA</v>
      </c>
      <c r="BV141" s="2" t="str">
        <f t="shared" si="73"/>
        <v>Richard, Ariihau</v>
      </c>
      <c r="BW141" s="2">
        <f>SUMIFS(Import!BW$2:BW$237,Import!$F$2:$F$237,$F141,Import!$G$2:$G$237,$G141)</f>
        <v>37</v>
      </c>
      <c r="BX141" s="2">
        <f>SUMIFS(Import!BX$2:BX$237,Import!$F$2:$F$237,$F141,Import!$G$2:$G$237,$G141)</f>
        <v>3.52</v>
      </c>
      <c r="BY141" s="2">
        <f>SUMIFS(Import!BY$2:BY$237,Import!$F$2:$F$237,$F141,Import!$G$2:$G$237,$G141)</f>
        <v>8.64</v>
      </c>
      <c r="BZ141" s="2">
        <f>SUMIFS(Import!BZ$2:BZ$237,Import!$F$2:$F$237,$F141,Import!$G$2:$G$237,$G141)</f>
        <v>0</v>
      </c>
      <c r="CA141" s="2">
        <f t="shared" si="74"/>
        <v>0</v>
      </c>
      <c r="CB141" s="2">
        <f t="shared" si="74"/>
        <v>0</v>
      </c>
      <c r="CC141" s="2">
        <f t="shared" si="74"/>
        <v>0</v>
      </c>
      <c r="CD141" s="2">
        <f>SUMIFS(Import!CD$2:CD$237,Import!$F$2:$F$237,$F141,Import!$G$2:$G$237,$G141)</f>
        <v>0</v>
      </c>
      <c r="CE141" s="2">
        <f>SUMIFS(Import!CE$2:CE$237,Import!$F$2:$F$237,$F141,Import!$G$2:$G$237,$G141)</f>
        <v>0</v>
      </c>
      <c r="CF141" s="2">
        <f>SUMIFS(Import!CF$2:CF$237,Import!$F$2:$F$237,$F141,Import!$G$2:$G$237,$G141)</f>
        <v>0</v>
      </c>
      <c r="CG141" s="2">
        <f>SUMIFS(Import!CG$2:CG$237,Import!$F$2:$F$237,$F141,Import!$G$2:$G$237,$G141)</f>
        <v>0</v>
      </c>
      <c r="CH141" s="2">
        <f t="shared" si="75"/>
        <v>0</v>
      </c>
      <c r="CI141" s="2">
        <f t="shared" si="75"/>
        <v>0</v>
      </c>
      <c r="CJ141" s="2">
        <f t="shared" si="75"/>
        <v>0</v>
      </c>
      <c r="CK141" s="2">
        <f>SUMIFS(Import!CK$2:CK$237,Import!$F$2:$F$237,$F141,Import!$G$2:$G$237,$G141)</f>
        <v>0</v>
      </c>
      <c r="CL141" s="2">
        <f>SUMIFS(Import!CL$2:CL$237,Import!$F$2:$F$237,$F141,Import!$G$2:$G$237,$G141)</f>
        <v>0</v>
      </c>
      <c r="CM141" s="2">
        <f>SUMIFS(Import!CM$2:CM$237,Import!$F$2:$F$237,$F141,Import!$G$2:$G$237,$G141)</f>
        <v>0</v>
      </c>
      <c r="CN141" s="2">
        <f>SUMIFS(Import!CN$2:CN$237,Import!$F$2:$F$237,$F141,Import!$G$2:$G$237,$G141)</f>
        <v>0</v>
      </c>
      <c r="CO141" s="3">
        <f t="shared" si="76"/>
        <v>0</v>
      </c>
      <c r="CP141" s="3">
        <f t="shared" si="76"/>
        <v>0</v>
      </c>
      <c r="CQ141" s="3">
        <f t="shared" si="76"/>
        <v>0</v>
      </c>
      <c r="CR141" s="2">
        <f>SUMIFS(Import!CR$2:CR$237,Import!$F$2:$F$237,$F141,Import!$G$2:$G$237,$G141)</f>
        <v>0</v>
      </c>
      <c r="CS141" s="2">
        <f>SUMIFS(Import!CS$2:CS$237,Import!$F$2:$F$237,$F141,Import!$G$2:$G$237,$G141)</f>
        <v>0</v>
      </c>
      <c r="CT141" s="2">
        <f>SUMIFS(Import!CT$2:CT$237,Import!$F$2:$F$237,$F141,Import!$G$2:$G$237,$G141)</f>
        <v>0</v>
      </c>
    </row>
    <row r="142" spans="1:98">
      <c r="A142" s="2" t="s">
        <v>38</v>
      </c>
      <c r="B142" s="2" t="s">
        <v>39</v>
      </c>
      <c r="C142" s="2">
        <v>1</v>
      </c>
      <c r="D142" s="2" t="s">
        <v>40</v>
      </c>
      <c r="E142" s="2">
        <v>36</v>
      </c>
      <c r="F142" s="2" t="s">
        <v>68</v>
      </c>
      <c r="G142" s="2">
        <v>3</v>
      </c>
      <c r="H142" s="2">
        <f>IF(SUMIFS(Import!H$2:H$237,Import!$F$2:$F$237,$F142,Import!$G$2:$G$237,$G142)=0,Data_T1!$H142,SUMIFS(Import!H$2:H$237,Import!$F$2:$F$237,$F142,Import!$G$2:$G$237,$G142))</f>
        <v>926</v>
      </c>
      <c r="I142" s="2">
        <f>SUMIFS(Import!I$2:I$237,Import!$F$2:$F$237,$F142,Import!$G$2:$G$237,$G142)</f>
        <v>584</v>
      </c>
      <c r="J142" s="2">
        <f>SUMIFS(Import!J$2:J$237,Import!$F$2:$F$237,$F142,Import!$G$2:$G$237,$G142)</f>
        <v>63.07</v>
      </c>
      <c r="K142" s="2">
        <f>SUMIFS(Import!K$2:K$237,Import!$F$2:$F$237,$F142,Import!$G$2:$G$237,$G142)</f>
        <v>342</v>
      </c>
      <c r="L142" s="2">
        <f>SUMIFS(Import!L$2:L$237,Import!$F$2:$F$237,$F142,Import!$G$2:$G$237,$G142)</f>
        <v>36.93</v>
      </c>
      <c r="M142" s="2">
        <f>SUMIFS(Import!M$2:M$237,Import!$F$2:$F$237,$F142,Import!$G$2:$G$237,$G142)</f>
        <v>5</v>
      </c>
      <c r="N142" s="2">
        <f>SUMIFS(Import!N$2:N$237,Import!$F$2:$F$237,$F142,Import!$G$2:$G$237,$G142)</f>
        <v>0.54</v>
      </c>
      <c r="O142" s="2">
        <f>SUMIFS(Import!O$2:O$237,Import!$F$2:$F$237,$F142,Import!$G$2:$G$237,$G142)</f>
        <v>1.46</v>
      </c>
      <c r="P142" s="2">
        <f>SUMIFS(Import!P$2:P$237,Import!$F$2:$F$237,$F142,Import!$G$2:$G$237,$G142)</f>
        <v>4</v>
      </c>
      <c r="Q142" s="2">
        <f>SUMIFS(Import!Q$2:Q$237,Import!$F$2:$F$237,$F142,Import!$G$2:$G$237,$G142)</f>
        <v>0.43</v>
      </c>
      <c r="R142" s="2">
        <f>SUMIFS(Import!R$2:R$237,Import!$F$2:$F$237,$F142,Import!$G$2:$G$237,$G142)</f>
        <v>1.17</v>
      </c>
      <c r="S142" s="2">
        <f>SUMIFS(Import!S$2:S$237,Import!$F$2:$F$237,$F142,Import!$G$2:$G$237,$G142)</f>
        <v>333</v>
      </c>
      <c r="T142" s="2">
        <f>SUMIFS(Import!T$2:T$237,Import!$F$2:$F$237,$F142,Import!$G$2:$G$237,$G142)</f>
        <v>35.96</v>
      </c>
      <c r="U142" s="2">
        <f>SUMIFS(Import!U$2:U$237,Import!$F$2:$F$237,$F142,Import!$G$2:$G$237,$G142)</f>
        <v>97.37</v>
      </c>
      <c r="V142" s="2">
        <f>SUMIFS(Import!V$2:V$237,Import!$F$2:$F$237,$F142,Import!$G$2:$G$237,$G142)</f>
        <v>1</v>
      </c>
      <c r="W142" s="2" t="str">
        <f t="shared" ref="W142:Y161" si="77">VLOOKUP($C142,Import_Donnees,COLUMN()-2,FALSE)</f>
        <v>M</v>
      </c>
      <c r="X142" s="2" t="str">
        <f t="shared" si="77"/>
        <v>GREIG</v>
      </c>
      <c r="Y142" s="2" t="str">
        <f t="shared" si="77"/>
        <v>Moana</v>
      </c>
      <c r="Z142" s="2">
        <f>SUMIFS(Import!Z$2:Z$237,Import!$F$2:$F$237,$F142,Import!$G$2:$G$237,$G142)</f>
        <v>68</v>
      </c>
      <c r="AA142" s="2">
        <f>SUMIFS(Import!AA$2:AA$237,Import!$F$2:$F$237,$F142,Import!$G$2:$G$237,$G142)</f>
        <v>7.34</v>
      </c>
      <c r="AB142" s="2">
        <f>SUMIFS(Import!AB$2:AB$237,Import!$F$2:$F$237,$F142,Import!$G$2:$G$237,$G142)</f>
        <v>20.420000000000002</v>
      </c>
      <c r="AC142" s="2">
        <f>SUMIFS(Import!AC$2:AC$237,Import!$F$2:$F$237,$F142,Import!$G$2:$G$237,$G142)</f>
        <v>2</v>
      </c>
      <c r="AD142" s="2" t="str">
        <f t="shared" ref="AD142:AF161" si="78">VLOOKUP($C142,Import_Donnees,COLUMN()-2,FALSE)</f>
        <v>M</v>
      </c>
      <c r="AE142" s="2" t="str">
        <f t="shared" si="78"/>
        <v>MINARDI</v>
      </c>
      <c r="AF142" s="2" t="str">
        <f t="shared" si="78"/>
        <v>Eric</v>
      </c>
      <c r="AG142" s="2">
        <f>SUMIFS(Import!AG$2:AG$237,Import!$F$2:$F$237,$F142,Import!$G$2:$G$237,$G142)</f>
        <v>7</v>
      </c>
      <c r="AH142" s="2">
        <f>SUMIFS(Import!AH$2:AH$237,Import!$F$2:$F$237,$F142,Import!$G$2:$G$237,$G142)</f>
        <v>0.76</v>
      </c>
      <c r="AI142" s="2">
        <f>SUMIFS(Import!AI$2:AI$237,Import!$F$2:$F$237,$F142,Import!$G$2:$G$237,$G142)</f>
        <v>2.1</v>
      </c>
      <c r="AJ142" s="2">
        <f>SUMIFS(Import!AJ$2:AJ$237,Import!$F$2:$F$237,$F142,Import!$G$2:$G$237,$G142)</f>
        <v>3</v>
      </c>
      <c r="AK142" s="2" t="str">
        <f t="shared" ref="AK142:AM161" si="79">VLOOKUP($C142,Import_Donnees,COLUMN()-2,FALSE)</f>
        <v>F</v>
      </c>
      <c r="AL142" s="2" t="str">
        <f t="shared" si="79"/>
        <v>SAGE</v>
      </c>
      <c r="AM142" s="2" t="str">
        <f t="shared" si="79"/>
        <v>Maina</v>
      </c>
      <c r="AN142" s="2">
        <f>SUMIFS(Import!AN$2:AN$237,Import!$F$2:$F$237,$F142,Import!$G$2:$G$237,$G142)</f>
        <v>209</v>
      </c>
      <c r="AO142" s="2">
        <f>SUMIFS(Import!AO$2:AO$237,Import!$F$2:$F$237,$F142,Import!$G$2:$G$237,$G142)</f>
        <v>22.57</v>
      </c>
      <c r="AP142" s="2">
        <f>SUMIFS(Import!AP$2:AP$237,Import!$F$2:$F$237,$F142,Import!$G$2:$G$237,$G142)</f>
        <v>62.76</v>
      </c>
      <c r="AQ142" s="2">
        <f>SUMIFS(Import!AQ$2:AQ$237,Import!$F$2:$F$237,$F142,Import!$G$2:$G$237,$G142)</f>
        <v>4</v>
      </c>
      <c r="AR142" s="2" t="str">
        <f t="shared" ref="AR142:AT161" si="80">VLOOKUP($C142,Import_Donnees,COLUMN()-2,FALSE)</f>
        <v>M</v>
      </c>
      <c r="AS142" s="2" t="str">
        <f t="shared" si="80"/>
        <v>BRUNEAU</v>
      </c>
      <c r="AT142" s="2" t="str">
        <f t="shared" si="80"/>
        <v>Jean-Marie</v>
      </c>
      <c r="AU142" s="2">
        <f>SUMIFS(Import!AU$2:AU$237,Import!$F$2:$F$237,$F142,Import!$G$2:$G$237,$G142)</f>
        <v>11</v>
      </c>
      <c r="AV142" s="2">
        <f>SUMIFS(Import!AV$2:AV$237,Import!$F$2:$F$237,$F142,Import!$G$2:$G$237,$G142)</f>
        <v>1.19</v>
      </c>
      <c r="AW142" s="2">
        <f>SUMIFS(Import!AW$2:AW$237,Import!$F$2:$F$237,$F142,Import!$G$2:$G$237,$G142)</f>
        <v>3.3</v>
      </c>
      <c r="AX142" s="2">
        <f>SUMIFS(Import!AX$2:AX$237,Import!$F$2:$F$237,$F142,Import!$G$2:$G$237,$G142)</f>
        <v>5</v>
      </c>
      <c r="AY142" s="2" t="str">
        <f t="shared" ref="AY142:BA161" si="81">VLOOKUP($C142,Import_Donnees,COLUMN()-2,FALSE)</f>
        <v>M</v>
      </c>
      <c r="AZ142" s="2" t="str">
        <f t="shared" si="81"/>
        <v>RAMEL</v>
      </c>
      <c r="BA142" s="2" t="str">
        <f t="shared" si="81"/>
        <v>Michel</v>
      </c>
      <c r="BB142" s="2">
        <f>SUMIFS(Import!BB$2:BB$237,Import!$F$2:$F$237,$F142,Import!$G$2:$G$237,$G142)</f>
        <v>8</v>
      </c>
      <c r="BC142" s="2">
        <f>SUMIFS(Import!BC$2:BC$237,Import!$F$2:$F$237,$F142,Import!$G$2:$G$237,$G142)</f>
        <v>0.86</v>
      </c>
      <c r="BD142" s="2">
        <f>SUMIFS(Import!BD$2:BD$237,Import!$F$2:$F$237,$F142,Import!$G$2:$G$237,$G142)</f>
        <v>2.4</v>
      </c>
      <c r="BE142" s="2">
        <f>SUMIFS(Import!BE$2:BE$237,Import!$F$2:$F$237,$F142,Import!$G$2:$G$237,$G142)</f>
        <v>6</v>
      </c>
      <c r="BF142" s="2" t="str">
        <f t="shared" ref="BF142:BH161" si="82">VLOOKUP($C142,Import_Donnees,COLUMN()-2,FALSE)</f>
        <v>M</v>
      </c>
      <c r="BG142" s="2" t="str">
        <f t="shared" si="82"/>
        <v>NENA</v>
      </c>
      <c r="BH142" s="2" t="str">
        <f t="shared" si="82"/>
        <v>Tauhiti</v>
      </c>
      <c r="BI142" s="2">
        <f>SUMIFS(Import!BI$2:BI$237,Import!$F$2:$F$237,$F142,Import!$G$2:$G$237,$G142)</f>
        <v>17</v>
      </c>
      <c r="BJ142" s="2">
        <f>SUMIFS(Import!BJ$2:BJ$237,Import!$F$2:$F$237,$F142,Import!$G$2:$G$237,$G142)</f>
        <v>1.84</v>
      </c>
      <c r="BK142" s="2">
        <f>SUMIFS(Import!BK$2:BK$237,Import!$F$2:$F$237,$F142,Import!$G$2:$G$237,$G142)</f>
        <v>5.1100000000000003</v>
      </c>
      <c r="BL142" s="2">
        <f>SUMIFS(Import!BL$2:BL$237,Import!$F$2:$F$237,$F142,Import!$G$2:$G$237,$G142)</f>
        <v>7</v>
      </c>
      <c r="BM142" s="2" t="str">
        <f t="shared" ref="BM142:BO161" si="83">VLOOKUP($C142,Import_Donnees,COLUMN()-2,FALSE)</f>
        <v>M</v>
      </c>
      <c r="BN142" s="2" t="str">
        <f t="shared" si="83"/>
        <v>REGURON</v>
      </c>
      <c r="BO142" s="2" t="str">
        <f t="shared" si="83"/>
        <v>Karl</v>
      </c>
      <c r="BP142" s="2">
        <f>SUMIFS(Import!BP$2:BP$237,Import!$F$2:$F$237,$F142,Import!$G$2:$G$237,$G142)</f>
        <v>6</v>
      </c>
      <c r="BQ142" s="2">
        <f>SUMIFS(Import!BQ$2:BQ$237,Import!$F$2:$F$237,$F142,Import!$G$2:$G$237,$G142)</f>
        <v>0.65</v>
      </c>
      <c r="BR142" s="2">
        <f>SUMIFS(Import!BR$2:BR$237,Import!$F$2:$F$237,$F142,Import!$G$2:$G$237,$G142)</f>
        <v>1.8</v>
      </c>
      <c r="BS142" s="2">
        <f>SUMIFS(Import!BS$2:BS$237,Import!$F$2:$F$237,$F142,Import!$G$2:$G$237,$G142)</f>
        <v>8</v>
      </c>
      <c r="BT142" s="2" t="str">
        <f t="shared" ref="BT142:BV161" si="84">VLOOKUP($C142,Import_Donnees,COLUMN()-2,FALSE)</f>
        <v>M</v>
      </c>
      <c r="BU142" s="2" t="str">
        <f t="shared" si="84"/>
        <v>TUHEIAVA</v>
      </c>
      <c r="BV142" s="2" t="str">
        <f t="shared" si="84"/>
        <v>Richard, Ariihau</v>
      </c>
      <c r="BW142" s="2">
        <f>SUMIFS(Import!BW$2:BW$237,Import!$F$2:$F$237,$F142,Import!$G$2:$G$237,$G142)</f>
        <v>7</v>
      </c>
      <c r="BX142" s="2">
        <f>SUMIFS(Import!BX$2:BX$237,Import!$F$2:$F$237,$F142,Import!$G$2:$G$237,$G142)</f>
        <v>0.76</v>
      </c>
      <c r="BY142" s="2">
        <f>SUMIFS(Import!BY$2:BY$237,Import!$F$2:$F$237,$F142,Import!$G$2:$G$237,$G142)</f>
        <v>2.1</v>
      </c>
      <c r="BZ142" s="2">
        <f>SUMIFS(Import!BZ$2:BZ$237,Import!$F$2:$F$237,$F142,Import!$G$2:$G$237,$G142)</f>
        <v>0</v>
      </c>
      <c r="CA142" s="2">
        <f t="shared" ref="CA142:CC161" si="85">VLOOKUP($C142,Import_Donnees,COLUMN()-2,FALSE)</f>
        <v>0</v>
      </c>
      <c r="CB142" s="2">
        <f t="shared" si="85"/>
        <v>0</v>
      </c>
      <c r="CC142" s="2">
        <f t="shared" si="85"/>
        <v>0</v>
      </c>
      <c r="CD142" s="2">
        <f>SUMIFS(Import!CD$2:CD$237,Import!$F$2:$F$237,$F142,Import!$G$2:$G$237,$G142)</f>
        <v>0</v>
      </c>
      <c r="CE142" s="2">
        <f>SUMIFS(Import!CE$2:CE$237,Import!$F$2:$F$237,$F142,Import!$G$2:$G$237,$G142)</f>
        <v>0</v>
      </c>
      <c r="CF142" s="2">
        <f>SUMIFS(Import!CF$2:CF$237,Import!$F$2:$F$237,$F142,Import!$G$2:$G$237,$G142)</f>
        <v>0</v>
      </c>
      <c r="CG142" s="2">
        <f>SUMIFS(Import!CG$2:CG$237,Import!$F$2:$F$237,$F142,Import!$G$2:$G$237,$G142)</f>
        <v>0</v>
      </c>
      <c r="CH142" s="2">
        <f t="shared" ref="CH142:CJ161" si="86">VLOOKUP($C142,Import_Donnees,COLUMN()-2,FALSE)</f>
        <v>0</v>
      </c>
      <c r="CI142" s="2">
        <f t="shared" si="86"/>
        <v>0</v>
      </c>
      <c r="CJ142" s="2">
        <f t="shared" si="86"/>
        <v>0</v>
      </c>
      <c r="CK142" s="2">
        <f>SUMIFS(Import!CK$2:CK$237,Import!$F$2:$F$237,$F142,Import!$G$2:$G$237,$G142)</f>
        <v>0</v>
      </c>
      <c r="CL142" s="2">
        <f>SUMIFS(Import!CL$2:CL$237,Import!$F$2:$F$237,$F142,Import!$G$2:$G$237,$G142)</f>
        <v>0</v>
      </c>
      <c r="CM142" s="2">
        <f>SUMIFS(Import!CM$2:CM$237,Import!$F$2:$F$237,$F142,Import!$G$2:$G$237,$G142)</f>
        <v>0</v>
      </c>
      <c r="CN142" s="2">
        <f>SUMIFS(Import!CN$2:CN$237,Import!$F$2:$F$237,$F142,Import!$G$2:$G$237,$G142)</f>
        <v>0</v>
      </c>
      <c r="CO142" s="3">
        <f t="shared" ref="CO142:CQ161" si="87">VLOOKUP($C142,Import_Donnees,COLUMN()-2,FALSE)</f>
        <v>0</v>
      </c>
      <c r="CP142" s="3">
        <f t="shared" si="87"/>
        <v>0</v>
      </c>
      <c r="CQ142" s="3">
        <f t="shared" si="87"/>
        <v>0</v>
      </c>
      <c r="CR142" s="2">
        <f>SUMIFS(Import!CR$2:CR$237,Import!$F$2:$F$237,$F142,Import!$G$2:$G$237,$G142)</f>
        <v>0</v>
      </c>
      <c r="CS142" s="2">
        <f>SUMIFS(Import!CS$2:CS$237,Import!$F$2:$F$237,$F142,Import!$G$2:$G$237,$G142)</f>
        <v>0</v>
      </c>
      <c r="CT142" s="2">
        <f>SUMIFS(Import!CT$2:CT$237,Import!$F$2:$F$237,$F142,Import!$G$2:$G$237,$G142)</f>
        <v>0</v>
      </c>
    </row>
    <row r="143" spans="1:98">
      <c r="A143" s="2" t="s">
        <v>38</v>
      </c>
      <c r="B143" s="2" t="s">
        <v>39</v>
      </c>
      <c r="C143" s="2">
        <v>1</v>
      </c>
      <c r="D143" s="2" t="s">
        <v>40</v>
      </c>
      <c r="E143" s="2">
        <v>36</v>
      </c>
      <c r="F143" s="2" t="s">
        <v>68</v>
      </c>
      <c r="G143" s="2">
        <v>4</v>
      </c>
      <c r="H143" s="2">
        <f>IF(SUMIFS(Import!H$2:H$237,Import!$F$2:$F$237,$F143,Import!$G$2:$G$237,$G143)=0,Data_T1!$H143,SUMIFS(Import!H$2:H$237,Import!$F$2:$F$237,$F143,Import!$G$2:$G$237,$G143))</f>
        <v>982</v>
      </c>
      <c r="I143" s="2">
        <f>SUMIFS(Import!I$2:I$237,Import!$F$2:$F$237,$F143,Import!$G$2:$G$237,$G143)</f>
        <v>640</v>
      </c>
      <c r="J143" s="2">
        <f>SUMIFS(Import!J$2:J$237,Import!$F$2:$F$237,$F143,Import!$G$2:$G$237,$G143)</f>
        <v>65.17</v>
      </c>
      <c r="K143" s="2">
        <f>SUMIFS(Import!K$2:K$237,Import!$F$2:$F$237,$F143,Import!$G$2:$G$237,$G143)</f>
        <v>342</v>
      </c>
      <c r="L143" s="2">
        <f>SUMIFS(Import!L$2:L$237,Import!$F$2:$F$237,$F143,Import!$G$2:$G$237,$G143)</f>
        <v>34.83</v>
      </c>
      <c r="M143" s="2">
        <f>SUMIFS(Import!M$2:M$237,Import!$F$2:$F$237,$F143,Import!$G$2:$G$237,$G143)</f>
        <v>4</v>
      </c>
      <c r="N143" s="2">
        <f>SUMIFS(Import!N$2:N$237,Import!$F$2:$F$237,$F143,Import!$G$2:$G$237,$G143)</f>
        <v>0.41</v>
      </c>
      <c r="O143" s="2">
        <f>SUMIFS(Import!O$2:O$237,Import!$F$2:$F$237,$F143,Import!$G$2:$G$237,$G143)</f>
        <v>1.17</v>
      </c>
      <c r="P143" s="2">
        <f>SUMIFS(Import!P$2:P$237,Import!$F$2:$F$237,$F143,Import!$G$2:$G$237,$G143)</f>
        <v>9</v>
      </c>
      <c r="Q143" s="2">
        <f>SUMIFS(Import!Q$2:Q$237,Import!$F$2:$F$237,$F143,Import!$G$2:$G$237,$G143)</f>
        <v>0.92</v>
      </c>
      <c r="R143" s="2">
        <f>SUMIFS(Import!R$2:R$237,Import!$F$2:$F$237,$F143,Import!$G$2:$G$237,$G143)</f>
        <v>2.63</v>
      </c>
      <c r="S143" s="2">
        <f>SUMIFS(Import!S$2:S$237,Import!$F$2:$F$237,$F143,Import!$G$2:$G$237,$G143)</f>
        <v>329</v>
      </c>
      <c r="T143" s="2">
        <f>SUMIFS(Import!T$2:T$237,Import!$F$2:$F$237,$F143,Import!$G$2:$G$237,$G143)</f>
        <v>33.5</v>
      </c>
      <c r="U143" s="2">
        <f>SUMIFS(Import!U$2:U$237,Import!$F$2:$F$237,$F143,Import!$G$2:$G$237,$G143)</f>
        <v>96.2</v>
      </c>
      <c r="V143" s="2">
        <f>SUMIFS(Import!V$2:V$237,Import!$F$2:$F$237,$F143,Import!$G$2:$G$237,$G143)</f>
        <v>1</v>
      </c>
      <c r="W143" s="2" t="str">
        <f t="shared" si="77"/>
        <v>M</v>
      </c>
      <c r="X143" s="2" t="str">
        <f t="shared" si="77"/>
        <v>GREIG</v>
      </c>
      <c r="Y143" s="2" t="str">
        <f t="shared" si="77"/>
        <v>Moana</v>
      </c>
      <c r="Z143" s="2">
        <f>SUMIFS(Import!Z$2:Z$237,Import!$F$2:$F$237,$F143,Import!$G$2:$G$237,$G143)</f>
        <v>52</v>
      </c>
      <c r="AA143" s="2">
        <f>SUMIFS(Import!AA$2:AA$237,Import!$F$2:$F$237,$F143,Import!$G$2:$G$237,$G143)</f>
        <v>5.3</v>
      </c>
      <c r="AB143" s="2">
        <f>SUMIFS(Import!AB$2:AB$237,Import!$F$2:$F$237,$F143,Import!$G$2:$G$237,$G143)</f>
        <v>15.81</v>
      </c>
      <c r="AC143" s="2">
        <f>SUMIFS(Import!AC$2:AC$237,Import!$F$2:$F$237,$F143,Import!$G$2:$G$237,$G143)</f>
        <v>2</v>
      </c>
      <c r="AD143" s="2" t="str">
        <f t="shared" si="78"/>
        <v>M</v>
      </c>
      <c r="AE143" s="2" t="str">
        <f t="shared" si="78"/>
        <v>MINARDI</v>
      </c>
      <c r="AF143" s="2" t="str">
        <f t="shared" si="78"/>
        <v>Eric</v>
      </c>
      <c r="AG143" s="2">
        <f>SUMIFS(Import!AG$2:AG$237,Import!$F$2:$F$237,$F143,Import!$G$2:$G$237,$G143)</f>
        <v>9</v>
      </c>
      <c r="AH143" s="2">
        <f>SUMIFS(Import!AH$2:AH$237,Import!$F$2:$F$237,$F143,Import!$G$2:$G$237,$G143)</f>
        <v>0.92</v>
      </c>
      <c r="AI143" s="2">
        <f>SUMIFS(Import!AI$2:AI$237,Import!$F$2:$F$237,$F143,Import!$G$2:$G$237,$G143)</f>
        <v>2.74</v>
      </c>
      <c r="AJ143" s="2">
        <f>SUMIFS(Import!AJ$2:AJ$237,Import!$F$2:$F$237,$F143,Import!$G$2:$G$237,$G143)</f>
        <v>3</v>
      </c>
      <c r="AK143" s="2" t="str">
        <f t="shared" si="79"/>
        <v>F</v>
      </c>
      <c r="AL143" s="2" t="str">
        <f t="shared" si="79"/>
        <v>SAGE</v>
      </c>
      <c r="AM143" s="2" t="str">
        <f t="shared" si="79"/>
        <v>Maina</v>
      </c>
      <c r="AN143" s="2">
        <f>SUMIFS(Import!AN$2:AN$237,Import!$F$2:$F$237,$F143,Import!$G$2:$G$237,$G143)</f>
        <v>203</v>
      </c>
      <c r="AO143" s="2">
        <f>SUMIFS(Import!AO$2:AO$237,Import!$F$2:$F$237,$F143,Import!$G$2:$G$237,$G143)</f>
        <v>20.67</v>
      </c>
      <c r="AP143" s="2">
        <f>SUMIFS(Import!AP$2:AP$237,Import!$F$2:$F$237,$F143,Import!$G$2:$G$237,$G143)</f>
        <v>61.7</v>
      </c>
      <c r="AQ143" s="2">
        <f>SUMIFS(Import!AQ$2:AQ$237,Import!$F$2:$F$237,$F143,Import!$G$2:$G$237,$G143)</f>
        <v>4</v>
      </c>
      <c r="AR143" s="2" t="str">
        <f t="shared" si="80"/>
        <v>M</v>
      </c>
      <c r="AS143" s="2" t="str">
        <f t="shared" si="80"/>
        <v>BRUNEAU</v>
      </c>
      <c r="AT143" s="2" t="str">
        <f t="shared" si="80"/>
        <v>Jean-Marie</v>
      </c>
      <c r="AU143" s="2">
        <f>SUMIFS(Import!AU$2:AU$237,Import!$F$2:$F$237,$F143,Import!$G$2:$G$237,$G143)</f>
        <v>11</v>
      </c>
      <c r="AV143" s="2">
        <f>SUMIFS(Import!AV$2:AV$237,Import!$F$2:$F$237,$F143,Import!$G$2:$G$237,$G143)</f>
        <v>1.1200000000000001</v>
      </c>
      <c r="AW143" s="2">
        <f>SUMIFS(Import!AW$2:AW$237,Import!$F$2:$F$237,$F143,Import!$G$2:$G$237,$G143)</f>
        <v>3.34</v>
      </c>
      <c r="AX143" s="2">
        <f>SUMIFS(Import!AX$2:AX$237,Import!$F$2:$F$237,$F143,Import!$G$2:$G$237,$G143)</f>
        <v>5</v>
      </c>
      <c r="AY143" s="2" t="str">
        <f t="shared" si="81"/>
        <v>M</v>
      </c>
      <c r="AZ143" s="2" t="str">
        <f t="shared" si="81"/>
        <v>RAMEL</v>
      </c>
      <c r="BA143" s="2" t="str">
        <f t="shared" si="81"/>
        <v>Michel</v>
      </c>
      <c r="BB143" s="2">
        <f>SUMIFS(Import!BB$2:BB$237,Import!$F$2:$F$237,$F143,Import!$G$2:$G$237,$G143)</f>
        <v>5</v>
      </c>
      <c r="BC143" s="2">
        <f>SUMIFS(Import!BC$2:BC$237,Import!$F$2:$F$237,$F143,Import!$G$2:$G$237,$G143)</f>
        <v>0.51</v>
      </c>
      <c r="BD143" s="2">
        <f>SUMIFS(Import!BD$2:BD$237,Import!$F$2:$F$237,$F143,Import!$G$2:$G$237,$G143)</f>
        <v>1.52</v>
      </c>
      <c r="BE143" s="2">
        <f>SUMIFS(Import!BE$2:BE$237,Import!$F$2:$F$237,$F143,Import!$G$2:$G$237,$G143)</f>
        <v>6</v>
      </c>
      <c r="BF143" s="2" t="str">
        <f t="shared" si="82"/>
        <v>M</v>
      </c>
      <c r="BG143" s="2" t="str">
        <f t="shared" si="82"/>
        <v>NENA</v>
      </c>
      <c r="BH143" s="2" t="str">
        <f t="shared" si="82"/>
        <v>Tauhiti</v>
      </c>
      <c r="BI143" s="2">
        <f>SUMIFS(Import!BI$2:BI$237,Import!$F$2:$F$237,$F143,Import!$G$2:$G$237,$G143)</f>
        <v>28</v>
      </c>
      <c r="BJ143" s="2">
        <f>SUMIFS(Import!BJ$2:BJ$237,Import!$F$2:$F$237,$F143,Import!$G$2:$G$237,$G143)</f>
        <v>2.85</v>
      </c>
      <c r="BK143" s="2">
        <f>SUMIFS(Import!BK$2:BK$237,Import!$F$2:$F$237,$F143,Import!$G$2:$G$237,$G143)</f>
        <v>8.51</v>
      </c>
      <c r="BL143" s="2">
        <f>SUMIFS(Import!BL$2:BL$237,Import!$F$2:$F$237,$F143,Import!$G$2:$G$237,$G143)</f>
        <v>7</v>
      </c>
      <c r="BM143" s="2" t="str">
        <f t="shared" si="83"/>
        <v>M</v>
      </c>
      <c r="BN143" s="2" t="str">
        <f t="shared" si="83"/>
        <v>REGURON</v>
      </c>
      <c r="BO143" s="2" t="str">
        <f t="shared" si="83"/>
        <v>Karl</v>
      </c>
      <c r="BP143" s="2">
        <f>SUMIFS(Import!BP$2:BP$237,Import!$F$2:$F$237,$F143,Import!$G$2:$G$237,$G143)</f>
        <v>3</v>
      </c>
      <c r="BQ143" s="2">
        <f>SUMIFS(Import!BQ$2:BQ$237,Import!$F$2:$F$237,$F143,Import!$G$2:$G$237,$G143)</f>
        <v>0.31</v>
      </c>
      <c r="BR143" s="2">
        <f>SUMIFS(Import!BR$2:BR$237,Import!$F$2:$F$237,$F143,Import!$G$2:$G$237,$G143)</f>
        <v>0.91</v>
      </c>
      <c r="BS143" s="2">
        <f>SUMIFS(Import!BS$2:BS$237,Import!$F$2:$F$237,$F143,Import!$G$2:$G$237,$G143)</f>
        <v>8</v>
      </c>
      <c r="BT143" s="2" t="str">
        <f t="shared" si="84"/>
        <v>M</v>
      </c>
      <c r="BU143" s="2" t="str">
        <f t="shared" si="84"/>
        <v>TUHEIAVA</v>
      </c>
      <c r="BV143" s="2" t="str">
        <f t="shared" si="84"/>
        <v>Richard, Ariihau</v>
      </c>
      <c r="BW143" s="2">
        <f>SUMIFS(Import!BW$2:BW$237,Import!$F$2:$F$237,$F143,Import!$G$2:$G$237,$G143)</f>
        <v>18</v>
      </c>
      <c r="BX143" s="2">
        <f>SUMIFS(Import!BX$2:BX$237,Import!$F$2:$F$237,$F143,Import!$G$2:$G$237,$G143)</f>
        <v>1.83</v>
      </c>
      <c r="BY143" s="2">
        <f>SUMIFS(Import!BY$2:BY$237,Import!$F$2:$F$237,$F143,Import!$G$2:$G$237,$G143)</f>
        <v>5.47</v>
      </c>
      <c r="BZ143" s="2">
        <f>SUMIFS(Import!BZ$2:BZ$237,Import!$F$2:$F$237,$F143,Import!$G$2:$G$237,$G143)</f>
        <v>0</v>
      </c>
      <c r="CA143" s="2">
        <f t="shared" si="85"/>
        <v>0</v>
      </c>
      <c r="CB143" s="2">
        <f t="shared" si="85"/>
        <v>0</v>
      </c>
      <c r="CC143" s="2">
        <f t="shared" si="85"/>
        <v>0</v>
      </c>
      <c r="CD143" s="2">
        <f>SUMIFS(Import!CD$2:CD$237,Import!$F$2:$F$237,$F143,Import!$G$2:$G$237,$G143)</f>
        <v>0</v>
      </c>
      <c r="CE143" s="2">
        <f>SUMIFS(Import!CE$2:CE$237,Import!$F$2:$F$237,$F143,Import!$G$2:$G$237,$G143)</f>
        <v>0</v>
      </c>
      <c r="CF143" s="2">
        <f>SUMIFS(Import!CF$2:CF$237,Import!$F$2:$F$237,$F143,Import!$G$2:$G$237,$G143)</f>
        <v>0</v>
      </c>
      <c r="CG143" s="2">
        <f>SUMIFS(Import!CG$2:CG$237,Import!$F$2:$F$237,$F143,Import!$G$2:$G$237,$G143)</f>
        <v>0</v>
      </c>
      <c r="CH143" s="2">
        <f t="shared" si="86"/>
        <v>0</v>
      </c>
      <c r="CI143" s="2">
        <f t="shared" si="86"/>
        <v>0</v>
      </c>
      <c r="CJ143" s="2">
        <f t="shared" si="86"/>
        <v>0</v>
      </c>
      <c r="CK143" s="2">
        <f>SUMIFS(Import!CK$2:CK$237,Import!$F$2:$F$237,$F143,Import!$G$2:$G$237,$G143)</f>
        <v>0</v>
      </c>
      <c r="CL143" s="2">
        <f>SUMIFS(Import!CL$2:CL$237,Import!$F$2:$F$237,$F143,Import!$G$2:$G$237,$G143)</f>
        <v>0</v>
      </c>
      <c r="CM143" s="2">
        <f>SUMIFS(Import!CM$2:CM$237,Import!$F$2:$F$237,$F143,Import!$G$2:$G$237,$G143)</f>
        <v>0</v>
      </c>
      <c r="CN143" s="2">
        <f>SUMIFS(Import!CN$2:CN$237,Import!$F$2:$F$237,$F143,Import!$G$2:$G$237,$G143)</f>
        <v>0</v>
      </c>
      <c r="CO143" s="3">
        <f t="shared" si="87"/>
        <v>0</v>
      </c>
      <c r="CP143" s="3">
        <f t="shared" si="87"/>
        <v>0</v>
      </c>
      <c r="CQ143" s="3">
        <f t="shared" si="87"/>
        <v>0</v>
      </c>
      <c r="CR143" s="2">
        <f>SUMIFS(Import!CR$2:CR$237,Import!$F$2:$F$237,$F143,Import!$G$2:$G$237,$G143)</f>
        <v>0</v>
      </c>
      <c r="CS143" s="2">
        <f>SUMIFS(Import!CS$2:CS$237,Import!$F$2:$F$237,$F143,Import!$G$2:$G$237,$G143)</f>
        <v>0</v>
      </c>
      <c r="CT143" s="2">
        <f>SUMIFS(Import!CT$2:CT$237,Import!$F$2:$F$237,$F143,Import!$G$2:$G$237,$G143)</f>
        <v>0</v>
      </c>
    </row>
    <row r="144" spans="1:98">
      <c r="A144" s="2" t="s">
        <v>38</v>
      </c>
      <c r="B144" s="2" t="s">
        <v>39</v>
      </c>
      <c r="C144" s="2">
        <v>1</v>
      </c>
      <c r="D144" s="2" t="s">
        <v>40</v>
      </c>
      <c r="E144" s="2">
        <v>36</v>
      </c>
      <c r="F144" s="2" t="s">
        <v>68</v>
      </c>
      <c r="G144" s="2">
        <v>5</v>
      </c>
      <c r="H144" s="2">
        <f>IF(SUMIFS(Import!H$2:H$237,Import!$F$2:$F$237,$F144,Import!$G$2:$G$237,$G144)=0,Data_T1!$H144,SUMIFS(Import!H$2:H$237,Import!$F$2:$F$237,$F144,Import!$G$2:$G$237,$G144))</f>
        <v>1193</v>
      </c>
      <c r="I144" s="2">
        <f>SUMIFS(Import!I$2:I$237,Import!$F$2:$F$237,$F144,Import!$G$2:$G$237,$G144)</f>
        <v>749</v>
      </c>
      <c r="J144" s="2">
        <f>SUMIFS(Import!J$2:J$237,Import!$F$2:$F$237,$F144,Import!$G$2:$G$237,$G144)</f>
        <v>62.78</v>
      </c>
      <c r="K144" s="2">
        <f>SUMIFS(Import!K$2:K$237,Import!$F$2:$F$237,$F144,Import!$G$2:$G$237,$G144)</f>
        <v>444</v>
      </c>
      <c r="L144" s="2">
        <f>SUMIFS(Import!L$2:L$237,Import!$F$2:$F$237,$F144,Import!$G$2:$G$237,$G144)</f>
        <v>37.22</v>
      </c>
      <c r="M144" s="2">
        <f>SUMIFS(Import!M$2:M$237,Import!$F$2:$F$237,$F144,Import!$G$2:$G$237,$G144)</f>
        <v>8</v>
      </c>
      <c r="N144" s="2">
        <f>SUMIFS(Import!N$2:N$237,Import!$F$2:$F$237,$F144,Import!$G$2:$G$237,$G144)</f>
        <v>0.67</v>
      </c>
      <c r="O144" s="2">
        <f>SUMIFS(Import!O$2:O$237,Import!$F$2:$F$237,$F144,Import!$G$2:$G$237,$G144)</f>
        <v>1.8</v>
      </c>
      <c r="P144" s="2">
        <f>SUMIFS(Import!P$2:P$237,Import!$F$2:$F$237,$F144,Import!$G$2:$G$237,$G144)</f>
        <v>5</v>
      </c>
      <c r="Q144" s="2">
        <f>SUMIFS(Import!Q$2:Q$237,Import!$F$2:$F$237,$F144,Import!$G$2:$G$237,$G144)</f>
        <v>0.42</v>
      </c>
      <c r="R144" s="2">
        <f>SUMIFS(Import!R$2:R$237,Import!$F$2:$F$237,$F144,Import!$G$2:$G$237,$G144)</f>
        <v>1.1299999999999999</v>
      </c>
      <c r="S144" s="2">
        <f>SUMIFS(Import!S$2:S$237,Import!$F$2:$F$237,$F144,Import!$G$2:$G$237,$G144)</f>
        <v>431</v>
      </c>
      <c r="T144" s="2">
        <f>SUMIFS(Import!T$2:T$237,Import!$F$2:$F$237,$F144,Import!$G$2:$G$237,$G144)</f>
        <v>36.130000000000003</v>
      </c>
      <c r="U144" s="2">
        <f>SUMIFS(Import!U$2:U$237,Import!$F$2:$F$237,$F144,Import!$G$2:$G$237,$G144)</f>
        <v>97.07</v>
      </c>
      <c r="V144" s="2">
        <f>SUMIFS(Import!V$2:V$237,Import!$F$2:$F$237,$F144,Import!$G$2:$G$237,$G144)</f>
        <v>1</v>
      </c>
      <c r="W144" s="2" t="str">
        <f t="shared" si="77"/>
        <v>M</v>
      </c>
      <c r="X144" s="2" t="str">
        <f t="shared" si="77"/>
        <v>GREIG</v>
      </c>
      <c r="Y144" s="2" t="str">
        <f t="shared" si="77"/>
        <v>Moana</v>
      </c>
      <c r="Z144" s="2">
        <f>SUMIFS(Import!Z$2:Z$237,Import!$F$2:$F$237,$F144,Import!$G$2:$G$237,$G144)</f>
        <v>74</v>
      </c>
      <c r="AA144" s="2">
        <f>SUMIFS(Import!AA$2:AA$237,Import!$F$2:$F$237,$F144,Import!$G$2:$G$237,$G144)</f>
        <v>6.2</v>
      </c>
      <c r="AB144" s="2">
        <f>SUMIFS(Import!AB$2:AB$237,Import!$F$2:$F$237,$F144,Import!$G$2:$G$237,$G144)</f>
        <v>17.170000000000002</v>
      </c>
      <c r="AC144" s="2">
        <f>SUMIFS(Import!AC$2:AC$237,Import!$F$2:$F$237,$F144,Import!$G$2:$G$237,$G144)</f>
        <v>2</v>
      </c>
      <c r="AD144" s="2" t="str">
        <f t="shared" si="78"/>
        <v>M</v>
      </c>
      <c r="AE144" s="2" t="str">
        <f t="shared" si="78"/>
        <v>MINARDI</v>
      </c>
      <c r="AF144" s="2" t="str">
        <f t="shared" si="78"/>
        <v>Eric</v>
      </c>
      <c r="AG144" s="2">
        <f>SUMIFS(Import!AG$2:AG$237,Import!$F$2:$F$237,$F144,Import!$G$2:$G$237,$G144)</f>
        <v>12</v>
      </c>
      <c r="AH144" s="2">
        <f>SUMIFS(Import!AH$2:AH$237,Import!$F$2:$F$237,$F144,Import!$G$2:$G$237,$G144)</f>
        <v>1.01</v>
      </c>
      <c r="AI144" s="2">
        <f>SUMIFS(Import!AI$2:AI$237,Import!$F$2:$F$237,$F144,Import!$G$2:$G$237,$G144)</f>
        <v>2.78</v>
      </c>
      <c r="AJ144" s="2">
        <f>SUMIFS(Import!AJ$2:AJ$237,Import!$F$2:$F$237,$F144,Import!$G$2:$G$237,$G144)</f>
        <v>3</v>
      </c>
      <c r="AK144" s="2" t="str">
        <f t="shared" si="79"/>
        <v>F</v>
      </c>
      <c r="AL144" s="2" t="str">
        <f t="shared" si="79"/>
        <v>SAGE</v>
      </c>
      <c r="AM144" s="2" t="str">
        <f t="shared" si="79"/>
        <v>Maina</v>
      </c>
      <c r="AN144" s="2">
        <f>SUMIFS(Import!AN$2:AN$237,Import!$F$2:$F$237,$F144,Import!$G$2:$G$237,$G144)</f>
        <v>254</v>
      </c>
      <c r="AO144" s="2">
        <f>SUMIFS(Import!AO$2:AO$237,Import!$F$2:$F$237,$F144,Import!$G$2:$G$237,$G144)</f>
        <v>21.29</v>
      </c>
      <c r="AP144" s="2">
        <f>SUMIFS(Import!AP$2:AP$237,Import!$F$2:$F$237,$F144,Import!$G$2:$G$237,$G144)</f>
        <v>58.93</v>
      </c>
      <c r="AQ144" s="2">
        <f>SUMIFS(Import!AQ$2:AQ$237,Import!$F$2:$F$237,$F144,Import!$G$2:$G$237,$G144)</f>
        <v>4</v>
      </c>
      <c r="AR144" s="2" t="str">
        <f t="shared" si="80"/>
        <v>M</v>
      </c>
      <c r="AS144" s="2" t="str">
        <f t="shared" si="80"/>
        <v>BRUNEAU</v>
      </c>
      <c r="AT144" s="2" t="str">
        <f t="shared" si="80"/>
        <v>Jean-Marie</v>
      </c>
      <c r="AU144" s="2">
        <f>SUMIFS(Import!AU$2:AU$237,Import!$F$2:$F$237,$F144,Import!$G$2:$G$237,$G144)</f>
        <v>14</v>
      </c>
      <c r="AV144" s="2">
        <f>SUMIFS(Import!AV$2:AV$237,Import!$F$2:$F$237,$F144,Import!$G$2:$G$237,$G144)</f>
        <v>1.17</v>
      </c>
      <c r="AW144" s="2">
        <f>SUMIFS(Import!AW$2:AW$237,Import!$F$2:$F$237,$F144,Import!$G$2:$G$237,$G144)</f>
        <v>3.25</v>
      </c>
      <c r="AX144" s="2">
        <f>SUMIFS(Import!AX$2:AX$237,Import!$F$2:$F$237,$F144,Import!$G$2:$G$237,$G144)</f>
        <v>5</v>
      </c>
      <c r="AY144" s="2" t="str">
        <f t="shared" si="81"/>
        <v>M</v>
      </c>
      <c r="AZ144" s="2" t="str">
        <f t="shared" si="81"/>
        <v>RAMEL</v>
      </c>
      <c r="BA144" s="2" t="str">
        <f t="shared" si="81"/>
        <v>Michel</v>
      </c>
      <c r="BB144" s="2">
        <f>SUMIFS(Import!BB$2:BB$237,Import!$F$2:$F$237,$F144,Import!$G$2:$G$237,$G144)</f>
        <v>5</v>
      </c>
      <c r="BC144" s="2">
        <f>SUMIFS(Import!BC$2:BC$237,Import!$F$2:$F$237,$F144,Import!$G$2:$G$237,$G144)</f>
        <v>0.42</v>
      </c>
      <c r="BD144" s="2">
        <f>SUMIFS(Import!BD$2:BD$237,Import!$F$2:$F$237,$F144,Import!$G$2:$G$237,$G144)</f>
        <v>1.1599999999999999</v>
      </c>
      <c r="BE144" s="2">
        <f>SUMIFS(Import!BE$2:BE$237,Import!$F$2:$F$237,$F144,Import!$G$2:$G$237,$G144)</f>
        <v>6</v>
      </c>
      <c r="BF144" s="2" t="str">
        <f t="shared" si="82"/>
        <v>M</v>
      </c>
      <c r="BG144" s="2" t="str">
        <f t="shared" si="82"/>
        <v>NENA</v>
      </c>
      <c r="BH144" s="2" t="str">
        <f t="shared" si="82"/>
        <v>Tauhiti</v>
      </c>
      <c r="BI144" s="2">
        <f>SUMIFS(Import!BI$2:BI$237,Import!$F$2:$F$237,$F144,Import!$G$2:$G$237,$G144)</f>
        <v>28</v>
      </c>
      <c r="BJ144" s="2">
        <f>SUMIFS(Import!BJ$2:BJ$237,Import!$F$2:$F$237,$F144,Import!$G$2:$G$237,$G144)</f>
        <v>2.35</v>
      </c>
      <c r="BK144" s="2">
        <f>SUMIFS(Import!BK$2:BK$237,Import!$F$2:$F$237,$F144,Import!$G$2:$G$237,$G144)</f>
        <v>6.5</v>
      </c>
      <c r="BL144" s="2">
        <f>SUMIFS(Import!BL$2:BL$237,Import!$F$2:$F$237,$F144,Import!$G$2:$G$237,$G144)</f>
        <v>7</v>
      </c>
      <c r="BM144" s="2" t="str">
        <f t="shared" si="83"/>
        <v>M</v>
      </c>
      <c r="BN144" s="2" t="str">
        <f t="shared" si="83"/>
        <v>REGURON</v>
      </c>
      <c r="BO144" s="2" t="str">
        <f t="shared" si="83"/>
        <v>Karl</v>
      </c>
      <c r="BP144" s="2">
        <f>SUMIFS(Import!BP$2:BP$237,Import!$F$2:$F$237,$F144,Import!$G$2:$G$237,$G144)</f>
        <v>9</v>
      </c>
      <c r="BQ144" s="2">
        <f>SUMIFS(Import!BQ$2:BQ$237,Import!$F$2:$F$237,$F144,Import!$G$2:$G$237,$G144)</f>
        <v>0.75</v>
      </c>
      <c r="BR144" s="2">
        <f>SUMIFS(Import!BR$2:BR$237,Import!$F$2:$F$237,$F144,Import!$G$2:$G$237,$G144)</f>
        <v>2.09</v>
      </c>
      <c r="BS144" s="2">
        <f>SUMIFS(Import!BS$2:BS$237,Import!$F$2:$F$237,$F144,Import!$G$2:$G$237,$G144)</f>
        <v>8</v>
      </c>
      <c r="BT144" s="2" t="str">
        <f t="shared" si="84"/>
        <v>M</v>
      </c>
      <c r="BU144" s="2" t="str">
        <f t="shared" si="84"/>
        <v>TUHEIAVA</v>
      </c>
      <c r="BV144" s="2" t="str">
        <f t="shared" si="84"/>
        <v>Richard, Ariihau</v>
      </c>
      <c r="BW144" s="2">
        <f>SUMIFS(Import!BW$2:BW$237,Import!$F$2:$F$237,$F144,Import!$G$2:$G$237,$G144)</f>
        <v>35</v>
      </c>
      <c r="BX144" s="2">
        <f>SUMIFS(Import!BX$2:BX$237,Import!$F$2:$F$237,$F144,Import!$G$2:$G$237,$G144)</f>
        <v>2.93</v>
      </c>
      <c r="BY144" s="2">
        <f>SUMIFS(Import!BY$2:BY$237,Import!$F$2:$F$237,$F144,Import!$G$2:$G$237,$G144)</f>
        <v>8.1199999999999992</v>
      </c>
      <c r="BZ144" s="2">
        <f>SUMIFS(Import!BZ$2:BZ$237,Import!$F$2:$F$237,$F144,Import!$G$2:$G$237,$G144)</f>
        <v>0</v>
      </c>
      <c r="CA144" s="2">
        <f t="shared" si="85"/>
        <v>0</v>
      </c>
      <c r="CB144" s="2">
        <f t="shared" si="85"/>
        <v>0</v>
      </c>
      <c r="CC144" s="2">
        <f t="shared" si="85"/>
        <v>0</v>
      </c>
      <c r="CD144" s="2">
        <f>SUMIFS(Import!CD$2:CD$237,Import!$F$2:$F$237,$F144,Import!$G$2:$G$237,$G144)</f>
        <v>0</v>
      </c>
      <c r="CE144" s="2">
        <f>SUMIFS(Import!CE$2:CE$237,Import!$F$2:$F$237,$F144,Import!$G$2:$G$237,$G144)</f>
        <v>0</v>
      </c>
      <c r="CF144" s="2">
        <f>SUMIFS(Import!CF$2:CF$237,Import!$F$2:$F$237,$F144,Import!$G$2:$G$237,$G144)</f>
        <v>0</v>
      </c>
      <c r="CG144" s="2">
        <f>SUMIFS(Import!CG$2:CG$237,Import!$F$2:$F$237,$F144,Import!$G$2:$G$237,$G144)</f>
        <v>0</v>
      </c>
      <c r="CH144" s="2">
        <f t="shared" si="86"/>
        <v>0</v>
      </c>
      <c r="CI144" s="2">
        <f t="shared" si="86"/>
        <v>0</v>
      </c>
      <c r="CJ144" s="2">
        <f t="shared" si="86"/>
        <v>0</v>
      </c>
      <c r="CK144" s="2">
        <f>SUMIFS(Import!CK$2:CK$237,Import!$F$2:$F$237,$F144,Import!$G$2:$G$237,$G144)</f>
        <v>0</v>
      </c>
      <c r="CL144" s="2">
        <f>SUMIFS(Import!CL$2:CL$237,Import!$F$2:$F$237,$F144,Import!$G$2:$G$237,$G144)</f>
        <v>0</v>
      </c>
      <c r="CM144" s="2">
        <f>SUMIFS(Import!CM$2:CM$237,Import!$F$2:$F$237,$F144,Import!$G$2:$G$237,$G144)</f>
        <v>0</v>
      </c>
      <c r="CN144" s="2">
        <f>SUMIFS(Import!CN$2:CN$237,Import!$F$2:$F$237,$F144,Import!$G$2:$G$237,$G144)</f>
        <v>0</v>
      </c>
      <c r="CO144" s="3">
        <f t="shared" si="87"/>
        <v>0</v>
      </c>
      <c r="CP144" s="3">
        <f t="shared" si="87"/>
        <v>0</v>
      </c>
      <c r="CQ144" s="3">
        <f t="shared" si="87"/>
        <v>0</v>
      </c>
      <c r="CR144" s="2">
        <f>SUMIFS(Import!CR$2:CR$237,Import!$F$2:$F$237,$F144,Import!$G$2:$G$237,$G144)</f>
        <v>0</v>
      </c>
      <c r="CS144" s="2">
        <f>SUMIFS(Import!CS$2:CS$237,Import!$F$2:$F$237,$F144,Import!$G$2:$G$237,$G144)</f>
        <v>0</v>
      </c>
      <c r="CT144" s="2">
        <f>SUMIFS(Import!CT$2:CT$237,Import!$F$2:$F$237,$F144,Import!$G$2:$G$237,$G144)</f>
        <v>0</v>
      </c>
    </row>
    <row r="145" spans="1:98">
      <c r="A145" s="2" t="s">
        <v>38</v>
      </c>
      <c r="B145" s="2" t="s">
        <v>39</v>
      </c>
      <c r="C145" s="2">
        <v>1</v>
      </c>
      <c r="D145" s="2" t="s">
        <v>40</v>
      </c>
      <c r="E145" s="2">
        <v>36</v>
      </c>
      <c r="F145" s="2" t="s">
        <v>68</v>
      </c>
      <c r="G145" s="2">
        <v>6</v>
      </c>
      <c r="H145" s="2">
        <f>IF(SUMIFS(Import!H$2:H$237,Import!$F$2:$F$237,$F145,Import!$G$2:$G$237,$G145)=0,Data_T1!$H145,SUMIFS(Import!H$2:H$237,Import!$F$2:$F$237,$F145,Import!$G$2:$G$237,$G145))</f>
        <v>1201</v>
      </c>
      <c r="I145" s="2">
        <f>SUMIFS(Import!I$2:I$237,Import!$F$2:$F$237,$F145,Import!$G$2:$G$237,$G145)</f>
        <v>730</v>
      </c>
      <c r="J145" s="2">
        <f>SUMIFS(Import!J$2:J$237,Import!$F$2:$F$237,$F145,Import!$G$2:$G$237,$G145)</f>
        <v>60.78</v>
      </c>
      <c r="K145" s="2">
        <f>SUMIFS(Import!K$2:K$237,Import!$F$2:$F$237,$F145,Import!$G$2:$G$237,$G145)</f>
        <v>471</v>
      </c>
      <c r="L145" s="2">
        <f>SUMIFS(Import!L$2:L$237,Import!$F$2:$F$237,$F145,Import!$G$2:$G$237,$G145)</f>
        <v>39.22</v>
      </c>
      <c r="M145" s="2">
        <f>SUMIFS(Import!M$2:M$237,Import!$F$2:$F$237,$F145,Import!$G$2:$G$237,$G145)</f>
        <v>14</v>
      </c>
      <c r="N145" s="2">
        <f>SUMIFS(Import!N$2:N$237,Import!$F$2:$F$237,$F145,Import!$G$2:$G$237,$G145)</f>
        <v>1.17</v>
      </c>
      <c r="O145" s="2">
        <f>SUMIFS(Import!O$2:O$237,Import!$F$2:$F$237,$F145,Import!$G$2:$G$237,$G145)</f>
        <v>2.97</v>
      </c>
      <c r="P145" s="2">
        <f>SUMIFS(Import!P$2:P$237,Import!$F$2:$F$237,$F145,Import!$G$2:$G$237,$G145)</f>
        <v>6</v>
      </c>
      <c r="Q145" s="2">
        <f>SUMIFS(Import!Q$2:Q$237,Import!$F$2:$F$237,$F145,Import!$G$2:$G$237,$G145)</f>
        <v>0.5</v>
      </c>
      <c r="R145" s="2">
        <f>SUMIFS(Import!R$2:R$237,Import!$F$2:$F$237,$F145,Import!$G$2:$G$237,$G145)</f>
        <v>1.27</v>
      </c>
      <c r="S145" s="2">
        <f>SUMIFS(Import!S$2:S$237,Import!$F$2:$F$237,$F145,Import!$G$2:$G$237,$G145)</f>
        <v>451</v>
      </c>
      <c r="T145" s="2">
        <f>SUMIFS(Import!T$2:T$237,Import!$F$2:$F$237,$F145,Import!$G$2:$G$237,$G145)</f>
        <v>37.549999999999997</v>
      </c>
      <c r="U145" s="2">
        <f>SUMIFS(Import!U$2:U$237,Import!$F$2:$F$237,$F145,Import!$G$2:$G$237,$G145)</f>
        <v>95.75</v>
      </c>
      <c r="V145" s="2">
        <f>SUMIFS(Import!V$2:V$237,Import!$F$2:$F$237,$F145,Import!$G$2:$G$237,$G145)</f>
        <v>1</v>
      </c>
      <c r="W145" s="2" t="str">
        <f t="shared" si="77"/>
        <v>M</v>
      </c>
      <c r="X145" s="2" t="str">
        <f t="shared" si="77"/>
        <v>GREIG</v>
      </c>
      <c r="Y145" s="2" t="str">
        <f t="shared" si="77"/>
        <v>Moana</v>
      </c>
      <c r="Z145" s="2">
        <f>SUMIFS(Import!Z$2:Z$237,Import!$F$2:$F$237,$F145,Import!$G$2:$G$237,$G145)</f>
        <v>113</v>
      </c>
      <c r="AA145" s="2">
        <f>SUMIFS(Import!AA$2:AA$237,Import!$F$2:$F$237,$F145,Import!$G$2:$G$237,$G145)</f>
        <v>9.41</v>
      </c>
      <c r="AB145" s="2">
        <f>SUMIFS(Import!AB$2:AB$237,Import!$F$2:$F$237,$F145,Import!$G$2:$G$237,$G145)</f>
        <v>25.06</v>
      </c>
      <c r="AC145" s="2">
        <f>SUMIFS(Import!AC$2:AC$237,Import!$F$2:$F$237,$F145,Import!$G$2:$G$237,$G145)</f>
        <v>2</v>
      </c>
      <c r="AD145" s="2" t="str">
        <f t="shared" si="78"/>
        <v>M</v>
      </c>
      <c r="AE145" s="2" t="str">
        <f t="shared" si="78"/>
        <v>MINARDI</v>
      </c>
      <c r="AF145" s="2" t="str">
        <f t="shared" si="78"/>
        <v>Eric</v>
      </c>
      <c r="AG145" s="2">
        <f>SUMIFS(Import!AG$2:AG$237,Import!$F$2:$F$237,$F145,Import!$G$2:$G$237,$G145)</f>
        <v>14</v>
      </c>
      <c r="AH145" s="2">
        <f>SUMIFS(Import!AH$2:AH$237,Import!$F$2:$F$237,$F145,Import!$G$2:$G$237,$G145)</f>
        <v>1.17</v>
      </c>
      <c r="AI145" s="2">
        <f>SUMIFS(Import!AI$2:AI$237,Import!$F$2:$F$237,$F145,Import!$G$2:$G$237,$G145)</f>
        <v>3.1</v>
      </c>
      <c r="AJ145" s="2">
        <f>SUMIFS(Import!AJ$2:AJ$237,Import!$F$2:$F$237,$F145,Import!$G$2:$G$237,$G145)</f>
        <v>3</v>
      </c>
      <c r="AK145" s="2" t="str">
        <f t="shared" si="79"/>
        <v>F</v>
      </c>
      <c r="AL145" s="2" t="str">
        <f t="shared" si="79"/>
        <v>SAGE</v>
      </c>
      <c r="AM145" s="2" t="str">
        <f t="shared" si="79"/>
        <v>Maina</v>
      </c>
      <c r="AN145" s="2">
        <f>SUMIFS(Import!AN$2:AN$237,Import!$F$2:$F$237,$F145,Import!$G$2:$G$237,$G145)</f>
        <v>206</v>
      </c>
      <c r="AO145" s="2">
        <f>SUMIFS(Import!AO$2:AO$237,Import!$F$2:$F$237,$F145,Import!$G$2:$G$237,$G145)</f>
        <v>17.149999999999999</v>
      </c>
      <c r="AP145" s="2">
        <f>SUMIFS(Import!AP$2:AP$237,Import!$F$2:$F$237,$F145,Import!$G$2:$G$237,$G145)</f>
        <v>45.68</v>
      </c>
      <c r="AQ145" s="2">
        <f>SUMIFS(Import!AQ$2:AQ$237,Import!$F$2:$F$237,$F145,Import!$G$2:$G$237,$G145)</f>
        <v>4</v>
      </c>
      <c r="AR145" s="2" t="str">
        <f t="shared" si="80"/>
        <v>M</v>
      </c>
      <c r="AS145" s="2" t="str">
        <f t="shared" si="80"/>
        <v>BRUNEAU</v>
      </c>
      <c r="AT145" s="2" t="str">
        <f t="shared" si="80"/>
        <v>Jean-Marie</v>
      </c>
      <c r="AU145" s="2">
        <f>SUMIFS(Import!AU$2:AU$237,Import!$F$2:$F$237,$F145,Import!$G$2:$G$237,$G145)</f>
        <v>7</v>
      </c>
      <c r="AV145" s="2">
        <f>SUMIFS(Import!AV$2:AV$237,Import!$F$2:$F$237,$F145,Import!$G$2:$G$237,$G145)</f>
        <v>0.57999999999999996</v>
      </c>
      <c r="AW145" s="2">
        <f>SUMIFS(Import!AW$2:AW$237,Import!$F$2:$F$237,$F145,Import!$G$2:$G$237,$G145)</f>
        <v>1.55</v>
      </c>
      <c r="AX145" s="2">
        <f>SUMIFS(Import!AX$2:AX$237,Import!$F$2:$F$237,$F145,Import!$G$2:$G$237,$G145)</f>
        <v>5</v>
      </c>
      <c r="AY145" s="2" t="str">
        <f t="shared" si="81"/>
        <v>M</v>
      </c>
      <c r="AZ145" s="2" t="str">
        <f t="shared" si="81"/>
        <v>RAMEL</v>
      </c>
      <c r="BA145" s="2" t="str">
        <f t="shared" si="81"/>
        <v>Michel</v>
      </c>
      <c r="BB145" s="2">
        <f>SUMIFS(Import!BB$2:BB$237,Import!$F$2:$F$237,$F145,Import!$G$2:$G$237,$G145)</f>
        <v>2</v>
      </c>
      <c r="BC145" s="2">
        <f>SUMIFS(Import!BC$2:BC$237,Import!$F$2:$F$237,$F145,Import!$G$2:$G$237,$G145)</f>
        <v>0.17</v>
      </c>
      <c r="BD145" s="2">
        <f>SUMIFS(Import!BD$2:BD$237,Import!$F$2:$F$237,$F145,Import!$G$2:$G$237,$G145)</f>
        <v>0.44</v>
      </c>
      <c r="BE145" s="2">
        <f>SUMIFS(Import!BE$2:BE$237,Import!$F$2:$F$237,$F145,Import!$G$2:$G$237,$G145)</f>
        <v>6</v>
      </c>
      <c r="BF145" s="2" t="str">
        <f t="shared" si="82"/>
        <v>M</v>
      </c>
      <c r="BG145" s="2" t="str">
        <f t="shared" si="82"/>
        <v>NENA</v>
      </c>
      <c r="BH145" s="2" t="str">
        <f t="shared" si="82"/>
        <v>Tauhiti</v>
      </c>
      <c r="BI145" s="2">
        <f>SUMIFS(Import!BI$2:BI$237,Import!$F$2:$F$237,$F145,Import!$G$2:$G$237,$G145)</f>
        <v>36</v>
      </c>
      <c r="BJ145" s="2">
        <f>SUMIFS(Import!BJ$2:BJ$237,Import!$F$2:$F$237,$F145,Import!$G$2:$G$237,$G145)</f>
        <v>3</v>
      </c>
      <c r="BK145" s="2">
        <f>SUMIFS(Import!BK$2:BK$237,Import!$F$2:$F$237,$F145,Import!$G$2:$G$237,$G145)</f>
        <v>7.98</v>
      </c>
      <c r="BL145" s="2">
        <f>SUMIFS(Import!BL$2:BL$237,Import!$F$2:$F$237,$F145,Import!$G$2:$G$237,$G145)</f>
        <v>7</v>
      </c>
      <c r="BM145" s="2" t="str">
        <f t="shared" si="83"/>
        <v>M</v>
      </c>
      <c r="BN145" s="2" t="str">
        <f t="shared" si="83"/>
        <v>REGURON</v>
      </c>
      <c r="BO145" s="2" t="str">
        <f t="shared" si="83"/>
        <v>Karl</v>
      </c>
      <c r="BP145" s="2">
        <f>SUMIFS(Import!BP$2:BP$237,Import!$F$2:$F$237,$F145,Import!$G$2:$G$237,$G145)</f>
        <v>11</v>
      </c>
      <c r="BQ145" s="2">
        <f>SUMIFS(Import!BQ$2:BQ$237,Import!$F$2:$F$237,$F145,Import!$G$2:$G$237,$G145)</f>
        <v>0.92</v>
      </c>
      <c r="BR145" s="2">
        <f>SUMIFS(Import!BR$2:BR$237,Import!$F$2:$F$237,$F145,Import!$G$2:$G$237,$G145)</f>
        <v>2.44</v>
      </c>
      <c r="BS145" s="2">
        <f>SUMIFS(Import!BS$2:BS$237,Import!$F$2:$F$237,$F145,Import!$G$2:$G$237,$G145)</f>
        <v>8</v>
      </c>
      <c r="BT145" s="2" t="str">
        <f t="shared" si="84"/>
        <v>M</v>
      </c>
      <c r="BU145" s="2" t="str">
        <f t="shared" si="84"/>
        <v>TUHEIAVA</v>
      </c>
      <c r="BV145" s="2" t="str">
        <f t="shared" si="84"/>
        <v>Richard, Ariihau</v>
      </c>
      <c r="BW145" s="2">
        <f>SUMIFS(Import!BW$2:BW$237,Import!$F$2:$F$237,$F145,Import!$G$2:$G$237,$G145)</f>
        <v>62</v>
      </c>
      <c r="BX145" s="2">
        <f>SUMIFS(Import!BX$2:BX$237,Import!$F$2:$F$237,$F145,Import!$G$2:$G$237,$G145)</f>
        <v>5.16</v>
      </c>
      <c r="BY145" s="2">
        <f>SUMIFS(Import!BY$2:BY$237,Import!$F$2:$F$237,$F145,Import!$G$2:$G$237,$G145)</f>
        <v>13.75</v>
      </c>
      <c r="BZ145" s="2">
        <f>SUMIFS(Import!BZ$2:BZ$237,Import!$F$2:$F$237,$F145,Import!$G$2:$G$237,$G145)</f>
        <v>0</v>
      </c>
      <c r="CA145" s="2">
        <f t="shared" si="85"/>
        <v>0</v>
      </c>
      <c r="CB145" s="2">
        <f t="shared" si="85"/>
        <v>0</v>
      </c>
      <c r="CC145" s="2">
        <f t="shared" si="85"/>
        <v>0</v>
      </c>
      <c r="CD145" s="2">
        <f>SUMIFS(Import!CD$2:CD$237,Import!$F$2:$F$237,$F145,Import!$G$2:$G$237,$G145)</f>
        <v>0</v>
      </c>
      <c r="CE145" s="2">
        <f>SUMIFS(Import!CE$2:CE$237,Import!$F$2:$F$237,$F145,Import!$G$2:$G$237,$G145)</f>
        <v>0</v>
      </c>
      <c r="CF145" s="2">
        <f>SUMIFS(Import!CF$2:CF$237,Import!$F$2:$F$237,$F145,Import!$G$2:$G$237,$G145)</f>
        <v>0</v>
      </c>
      <c r="CG145" s="2">
        <f>SUMIFS(Import!CG$2:CG$237,Import!$F$2:$F$237,$F145,Import!$G$2:$G$237,$G145)</f>
        <v>0</v>
      </c>
      <c r="CH145" s="2">
        <f t="shared" si="86"/>
        <v>0</v>
      </c>
      <c r="CI145" s="2">
        <f t="shared" si="86"/>
        <v>0</v>
      </c>
      <c r="CJ145" s="2">
        <f t="shared" si="86"/>
        <v>0</v>
      </c>
      <c r="CK145" s="2">
        <f>SUMIFS(Import!CK$2:CK$237,Import!$F$2:$F$237,$F145,Import!$G$2:$G$237,$G145)</f>
        <v>0</v>
      </c>
      <c r="CL145" s="2">
        <f>SUMIFS(Import!CL$2:CL$237,Import!$F$2:$F$237,$F145,Import!$G$2:$G$237,$G145)</f>
        <v>0</v>
      </c>
      <c r="CM145" s="2">
        <f>SUMIFS(Import!CM$2:CM$237,Import!$F$2:$F$237,$F145,Import!$G$2:$G$237,$G145)</f>
        <v>0</v>
      </c>
      <c r="CN145" s="2">
        <f>SUMIFS(Import!CN$2:CN$237,Import!$F$2:$F$237,$F145,Import!$G$2:$G$237,$G145)</f>
        <v>0</v>
      </c>
      <c r="CO145" s="3">
        <f t="shared" si="87"/>
        <v>0</v>
      </c>
      <c r="CP145" s="3">
        <f t="shared" si="87"/>
        <v>0</v>
      </c>
      <c r="CQ145" s="3">
        <f t="shared" si="87"/>
        <v>0</v>
      </c>
      <c r="CR145" s="2">
        <f>SUMIFS(Import!CR$2:CR$237,Import!$F$2:$F$237,$F145,Import!$G$2:$G$237,$G145)</f>
        <v>0</v>
      </c>
      <c r="CS145" s="2">
        <f>SUMIFS(Import!CS$2:CS$237,Import!$F$2:$F$237,$F145,Import!$G$2:$G$237,$G145)</f>
        <v>0</v>
      </c>
      <c r="CT145" s="2">
        <f>SUMIFS(Import!CT$2:CT$237,Import!$F$2:$F$237,$F145,Import!$G$2:$G$237,$G145)</f>
        <v>0</v>
      </c>
    </row>
    <row r="146" spans="1:98">
      <c r="A146" s="2" t="s">
        <v>38</v>
      </c>
      <c r="B146" s="2" t="s">
        <v>39</v>
      </c>
      <c r="C146" s="2">
        <v>1</v>
      </c>
      <c r="D146" s="2" t="s">
        <v>40</v>
      </c>
      <c r="E146" s="2">
        <v>36</v>
      </c>
      <c r="F146" s="2" t="s">
        <v>68</v>
      </c>
      <c r="G146" s="2">
        <v>7</v>
      </c>
      <c r="H146" s="2">
        <f>IF(SUMIFS(Import!H$2:H$237,Import!$F$2:$F$237,$F146,Import!$G$2:$G$237,$G146)=0,Data_T1!$H146,SUMIFS(Import!H$2:H$237,Import!$F$2:$F$237,$F146,Import!$G$2:$G$237,$G146))</f>
        <v>1070</v>
      </c>
      <c r="I146" s="2">
        <f>SUMIFS(Import!I$2:I$237,Import!$F$2:$F$237,$F146,Import!$G$2:$G$237,$G146)</f>
        <v>645</v>
      </c>
      <c r="J146" s="2">
        <f>SUMIFS(Import!J$2:J$237,Import!$F$2:$F$237,$F146,Import!$G$2:$G$237,$G146)</f>
        <v>60.28</v>
      </c>
      <c r="K146" s="2">
        <f>SUMIFS(Import!K$2:K$237,Import!$F$2:$F$237,$F146,Import!$G$2:$G$237,$G146)</f>
        <v>425</v>
      </c>
      <c r="L146" s="2">
        <f>SUMIFS(Import!L$2:L$237,Import!$F$2:$F$237,$F146,Import!$G$2:$G$237,$G146)</f>
        <v>39.72</v>
      </c>
      <c r="M146" s="2">
        <f>SUMIFS(Import!M$2:M$237,Import!$F$2:$F$237,$F146,Import!$G$2:$G$237,$G146)</f>
        <v>4</v>
      </c>
      <c r="N146" s="2">
        <f>SUMIFS(Import!N$2:N$237,Import!$F$2:$F$237,$F146,Import!$G$2:$G$237,$G146)</f>
        <v>0.37</v>
      </c>
      <c r="O146" s="2">
        <f>SUMIFS(Import!O$2:O$237,Import!$F$2:$F$237,$F146,Import!$G$2:$G$237,$G146)</f>
        <v>0.94</v>
      </c>
      <c r="P146" s="2">
        <f>SUMIFS(Import!P$2:P$237,Import!$F$2:$F$237,$F146,Import!$G$2:$G$237,$G146)</f>
        <v>7</v>
      </c>
      <c r="Q146" s="2">
        <f>SUMIFS(Import!Q$2:Q$237,Import!$F$2:$F$237,$F146,Import!$G$2:$G$237,$G146)</f>
        <v>0.65</v>
      </c>
      <c r="R146" s="2">
        <f>SUMIFS(Import!R$2:R$237,Import!$F$2:$F$237,$F146,Import!$G$2:$G$237,$G146)</f>
        <v>1.65</v>
      </c>
      <c r="S146" s="2">
        <f>SUMIFS(Import!S$2:S$237,Import!$F$2:$F$237,$F146,Import!$G$2:$G$237,$G146)</f>
        <v>414</v>
      </c>
      <c r="T146" s="2">
        <f>SUMIFS(Import!T$2:T$237,Import!$F$2:$F$237,$F146,Import!$G$2:$G$237,$G146)</f>
        <v>38.69</v>
      </c>
      <c r="U146" s="2">
        <f>SUMIFS(Import!U$2:U$237,Import!$F$2:$F$237,$F146,Import!$G$2:$G$237,$G146)</f>
        <v>97.41</v>
      </c>
      <c r="V146" s="2">
        <f>SUMIFS(Import!V$2:V$237,Import!$F$2:$F$237,$F146,Import!$G$2:$G$237,$G146)</f>
        <v>1</v>
      </c>
      <c r="W146" s="2" t="str">
        <f t="shared" si="77"/>
        <v>M</v>
      </c>
      <c r="X146" s="2" t="str">
        <f t="shared" si="77"/>
        <v>GREIG</v>
      </c>
      <c r="Y146" s="2" t="str">
        <f t="shared" si="77"/>
        <v>Moana</v>
      </c>
      <c r="Z146" s="2">
        <f>SUMIFS(Import!Z$2:Z$237,Import!$F$2:$F$237,$F146,Import!$G$2:$G$237,$G146)</f>
        <v>75</v>
      </c>
      <c r="AA146" s="2">
        <f>SUMIFS(Import!AA$2:AA$237,Import!$F$2:$F$237,$F146,Import!$G$2:$G$237,$G146)</f>
        <v>7.01</v>
      </c>
      <c r="AB146" s="2">
        <f>SUMIFS(Import!AB$2:AB$237,Import!$F$2:$F$237,$F146,Import!$G$2:$G$237,$G146)</f>
        <v>18.12</v>
      </c>
      <c r="AC146" s="2">
        <f>SUMIFS(Import!AC$2:AC$237,Import!$F$2:$F$237,$F146,Import!$G$2:$G$237,$G146)</f>
        <v>2</v>
      </c>
      <c r="AD146" s="2" t="str">
        <f t="shared" si="78"/>
        <v>M</v>
      </c>
      <c r="AE146" s="2" t="str">
        <f t="shared" si="78"/>
        <v>MINARDI</v>
      </c>
      <c r="AF146" s="2" t="str">
        <f t="shared" si="78"/>
        <v>Eric</v>
      </c>
      <c r="AG146" s="2">
        <f>SUMIFS(Import!AG$2:AG$237,Import!$F$2:$F$237,$F146,Import!$G$2:$G$237,$G146)</f>
        <v>10</v>
      </c>
      <c r="AH146" s="2">
        <f>SUMIFS(Import!AH$2:AH$237,Import!$F$2:$F$237,$F146,Import!$G$2:$G$237,$G146)</f>
        <v>0.93</v>
      </c>
      <c r="AI146" s="2">
        <f>SUMIFS(Import!AI$2:AI$237,Import!$F$2:$F$237,$F146,Import!$G$2:$G$237,$G146)</f>
        <v>2.42</v>
      </c>
      <c r="AJ146" s="2">
        <f>SUMIFS(Import!AJ$2:AJ$237,Import!$F$2:$F$237,$F146,Import!$G$2:$G$237,$G146)</f>
        <v>3</v>
      </c>
      <c r="AK146" s="2" t="str">
        <f t="shared" si="79"/>
        <v>F</v>
      </c>
      <c r="AL146" s="2" t="str">
        <f t="shared" si="79"/>
        <v>SAGE</v>
      </c>
      <c r="AM146" s="2" t="str">
        <f t="shared" si="79"/>
        <v>Maina</v>
      </c>
      <c r="AN146" s="2">
        <f>SUMIFS(Import!AN$2:AN$237,Import!$F$2:$F$237,$F146,Import!$G$2:$G$237,$G146)</f>
        <v>263</v>
      </c>
      <c r="AO146" s="2">
        <f>SUMIFS(Import!AO$2:AO$237,Import!$F$2:$F$237,$F146,Import!$G$2:$G$237,$G146)</f>
        <v>24.58</v>
      </c>
      <c r="AP146" s="2">
        <f>SUMIFS(Import!AP$2:AP$237,Import!$F$2:$F$237,$F146,Import!$G$2:$G$237,$G146)</f>
        <v>63.53</v>
      </c>
      <c r="AQ146" s="2">
        <f>SUMIFS(Import!AQ$2:AQ$237,Import!$F$2:$F$237,$F146,Import!$G$2:$G$237,$G146)</f>
        <v>4</v>
      </c>
      <c r="AR146" s="2" t="str">
        <f t="shared" si="80"/>
        <v>M</v>
      </c>
      <c r="AS146" s="2" t="str">
        <f t="shared" si="80"/>
        <v>BRUNEAU</v>
      </c>
      <c r="AT146" s="2" t="str">
        <f t="shared" si="80"/>
        <v>Jean-Marie</v>
      </c>
      <c r="AU146" s="2">
        <f>SUMIFS(Import!AU$2:AU$237,Import!$F$2:$F$237,$F146,Import!$G$2:$G$237,$G146)</f>
        <v>3</v>
      </c>
      <c r="AV146" s="2">
        <f>SUMIFS(Import!AV$2:AV$237,Import!$F$2:$F$237,$F146,Import!$G$2:$G$237,$G146)</f>
        <v>0.28000000000000003</v>
      </c>
      <c r="AW146" s="2">
        <f>SUMIFS(Import!AW$2:AW$237,Import!$F$2:$F$237,$F146,Import!$G$2:$G$237,$G146)</f>
        <v>0.72</v>
      </c>
      <c r="AX146" s="2">
        <f>SUMIFS(Import!AX$2:AX$237,Import!$F$2:$F$237,$F146,Import!$G$2:$G$237,$G146)</f>
        <v>5</v>
      </c>
      <c r="AY146" s="2" t="str">
        <f t="shared" si="81"/>
        <v>M</v>
      </c>
      <c r="AZ146" s="2" t="str">
        <f t="shared" si="81"/>
        <v>RAMEL</v>
      </c>
      <c r="BA146" s="2" t="str">
        <f t="shared" si="81"/>
        <v>Michel</v>
      </c>
      <c r="BB146" s="2">
        <f>SUMIFS(Import!BB$2:BB$237,Import!$F$2:$F$237,$F146,Import!$G$2:$G$237,$G146)</f>
        <v>5</v>
      </c>
      <c r="BC146" s="2">
        <f>SUMIFS(Import!BC$2:BC$237,Import!$F$2:$F$237,$F146,Import!$G$2:$G$237,$G146)</f>
        <v>0.47</v>
      </c>
      <c r="BD146" s="2">
        <f>SUMIFS(Import!BD$2:BD$237,Import!$F$2:$F$237,$F146,Import!$G$2:$G$237,$G146)</f>
        <v>1.21</v>
      </c>
      <c r="BE146" s="2">
        <f>SUMIFS(Import!BE$2:BE$237,Import!$F$2:$F$237,$F146,Import!$G$2:$G$237,$G146)</f>
        <v>6</v>
      </c>
      <c r="BF146" s="2" t="str">
        <f t="shared" si="82"/>
        <v>M</v>
      </c>
      <c r="BG146" s="2" t="str">
        <f t="shared" si="82"/>
        <v>NENA</v>
      </c>
      <c r="BH146" s="2" t="str">
        <f t="shared" si="82"/>
        <v>Tauhiti</v>
      </c>
      <c r="BI146" s="2">
        <f>SUMIFS(Import!BI$2:BI$237,Import!$F$2:$F$237,$F146,Import!$G$2:$G$237,$G146)</f>
        <v>20</v>
      </c>
      <c r="BJ146" s="2">
        <f>SUMIFS(Import!BJ$2:BJ$237,Import!$F$2:$F$237,$F146,Import!$G$2:$G$237,$G146)</f>
        <v>1.87</v>
      </c>
      <c r="BK146" s="2">
        <f>SUMIFS(Import!BK$2:BK$237,Import!$F$2:$F$237,$F146,Import!$G$2:$G$237,$G146)</f>
        <v>4.83</v>
      </c>
      <c r="BL146" s="2">
        <f>SUMIFS(Import!BL$2:BL$237,Import!$F$2:$F$237,$F146,Import!$G$2:$G$237,$G146)</f>
        <v>7</v>
      </c>
      <c r="BM146" s="2" t="str">
        <f t="shared" si="83"/>
        <v>M</v>
      </c>
      <c r="BN146" s="2" t="str">
        <f t="shared" si="83"/>
        <v>REGURON</v>
      </c>
      <c r="BO146" s="2" t="str">
        <f t="shared" si="83"/>
        <v>Karl</v>
      </c>
      <c r="BP146" s="2">
        <f>SUMIFS(Import!BP$2:BP$237,Import!$F$2:$F$237,$F146,Import!$G$2:$G$237,$G146)</f>
        <v>7</v>
      </c>
      <c r="BQ146" s="2">
        <f>SUMIFS(Import!BQ$2:BQ$237,Import!$F$2:$F$237,$F146,Import!$G$2:$G$237,$G146)</f>
        <v>0.65</v>
      </c>
      <c r="BR146" s="2">
        <f>SUMIFS(Import!BR$2:BR$237,Import!$F$2:$F$237,$F146,Import!$G$2:$G$237,$G146)</f>
        <v>1.69</v>
      </c>
      <c r="BS146" s="2">
        <f>SUMIFS(Import!BS$2:BS$237,Import!$F$2:$F$237,$F146,Import!$G$2:$G$237,$G146)</f>
        <v>8</v>
      </c>
      <c r="BT146" s="2" t="str">
        <f t="shared" si="84"/>
        <v>M</v>
      </c>
      <c r="BU146" s="2" t="str">
        <f t="shared" si="84"/>
        <v>TUHEIAVA</v>
      </c>
      <c r="BV146" s="2" t="str">
        <f t="shared" si="84"/>
        <v>Richard, Ariihau</v>
      </c>
      <c r="BW146" s="2">
        <f>SUMIFS(Import!BW$2:BW$237,Import!$F$2:$F$237,$F146,Import!$G$2:$G$237,$G146)</f>
        <v>31</v>
      </c>
      <c r="BX146" s="2">
        <f>SUMIFS(Import!BX$2:BX$237,Import!$F$2:$F$237,$F146,Import!$G$2:$G$237,$G146)</f>
        <v>2.9</v>
      </c>
      <c r="BY146" s="2">
        <f>SUMIFS(Import!BY$2:BY$237,Import!$F$2:$F$237,$F146,Import!$G$2:$G$237,$G146)</f>
        <v>7.49</v>
      </c>
      <c r="BZ146" s="2">
        <f>SUMIFS(Import!BZ$2:BZ$237,Import!$F$2:$F$237,$F146,Import!$G$2:$G$237,$G146)</f>
        <v>0</v>
      </c>
      <c r="CA146" s="2">
        <f t="shared" si="85"/>
        <v>0</v>
      </c>
      <c r="CB146" s="2">
        <f t="shared" si="85"/>
        <v>0</v>
      </c>
      <c r="CC146" s="2">
        <f t="shared" si="85"/>
        <v>0</v>
      </c>
      <c r="CD146" s="2">
        <f>SUMIFS(Import!CD$2:CD$237,Import!$F$2:$F$237,$F146,Import!$G$2:$G$237,$G146)</f>
        <v>0</v>
      </c>
      <c r="CE146" s="2">
        <f>SUMIFS(Import!CE$2:CE$237,Import!$F$2:$F$237,$F146,Import!$G$2:$G$237,$G146)</f>
        <v>0</v>
      </c>
      <c r="CF146" s="2">
        <f>SUMIFS(Import!CF$2:CF$237,Import!$F$2:$F$237,$F146,Import!$G$2:$G$237,$G146)</f>
        <v>0</v>
      </c>
      <c r="CG146" s="2">
        <f>SUMIFS(Import!CG$2:CG$237,Import!$F$2:$F$237,$F146,Import!$G$2:$G$237,$G146)</f>
        <v>0</v>
      </c>
      <c r="CH146" s="2">
        <f t="shared" si="86"/>
        <v>0</v>
      </c>
      <c r="CI146" s="2">
        <f t="shared" si="86"/>
        <v>0</v>
      </c>
      <c r="CJ146" s="2">
        <f t="shared" si="86"/>
        <v>0</v>
      </c>
      <c r="CK146" s="2">
        <f>SUMIFS(Import!CK$2:CK$237,Import!$F$2:$F$237,$F146,Import!$G$2:$G$237,$G146)</f>
        <v>0</v>
      </c>
      <c r="CL146" s="2">
        <f>SUMIFS(Import!CL$2:CL$237,Import!$F$2:$F$237,$F146,Import!$G$2:$G$237,$G146)</f>
        <v>0</v>
      </c>
      <c r="CM146" s="2">
        <f>SUMIFS(Import!CM$2:CM$237,Import!$F$2:$F$237,$F146,Import!$G$2:$G$237,$G146)</f>
        <v>0</v>
      </c>
      <c r="CN146" s="2">
        <f>SUMIFS(Import!CN$2:CN$237,Import!$F$2:$F$237,$F146,Import!$G$2:$G$237,$G146)</f>
        <v>0</v>
      </c>
      <c r="CO146" s="3">
        <f t="shared" si="87"/>
        <v>0</v>
      </c>
      <c r="CP146" s="3">
        <f t="shared" si="87"/>
        <v>0</v>
      </c>
      <c r="CQ146" s="3">
        <f t="shared" si="87"/>
        <v>0</v>
      </c>
      <c r="CR146" s="2">
        <f>SUMIFS(Import!CR$2:CR$237,Import!$F$2:$F$237,$F146,Import!$G$2:$G$237,$G146)</f>
        <v>0</v>
      </c>
      <c r="CS146" s="2">
        <f>SUMIFS(Import!CS$2:CS$237,Import!$F$2:$F$237,$F146,Import!$G$2:$G$237,$G146)</f>
        <v>0</v>
      </c>
      <c r="CT146" s="2">
        <f>SUMIFS(Import!CT$2:CT$237,Import!$F$2:$F$237,$F146,Import!$G$2:$G$237,$G146)</f>
        <v>0</v>
      </c>
    </row>
    <row r="147" spans="1:98">
      <c r="A147" s="2" t="s">
        <v>38</v>
      </c>
      <c r="B147" s="2" t="s">
        <v>39</v>
      </c>
      <c r="C147" s="2">
        <v>1</v>
      </c>
      <c r="D147" s="2" t="s">
        <v>40</v>
      </c>
      <c r="E147" s="2">
        <v>36</v>
      </c>
      <c r="F147" s="2" t="s">
        <v>68</v>
      </c>
      <c r="G147" s="2">
        <v>8</v>
      </c>
      <c r="H147" s="2">
        <f>IF(SUMIFS(Import!H$2:H$237,Import!$F$2:$F$237,$F147,Import!$G$2:$G$237,$G147)=0,Data_T1!$H147,SUMIFS(Import!H$2:H$237,Import!$F$2:$F$237,$F147,Import!$G$2:$G$237,$G147))</f>
        <v>1153</v>
      </c>
      <c r="I147" s="2">
        <f>SUMIFS(Import!I$2:I$237,Import!$F$2:$F$237,$F147,Import!$G$2:$G$237,$G147)</f>
        <v>670</v>
      </c>
      <c r="J147" s="2">
        <f>SUMIFS(Import!J$2:J$237,Import!$F$2:$F$237,$F147,Import!$G$2:$G$237,$G147)</f>
        <v>58.11</v>
      </c>
      <c r="K147" s="2">
        <f>SUMIFS(Import!K$2:K$237,Import!$F$2:$F$237,$F147,Import!$G$2:$G$237,$G147)</f>
        <v>483</v>
      </c>
      <c r="L147" s="2">
        <f>SUMIFS(Import!L$2:L$237,Import!$F$2:$F$237,$F147,Import!$G$2:$G$237,$G147)</f>
        <v>41.89</v>
      </c>
      <c r="M147" s="2">
        <f>SUMIFS(Import!M$2:M$237,Import!$F$2:$F$237,$F147,Import!$G$2:$G$237,$G147)</f>
        <v>18</v>
      </c>
      <c r="N147" s="2">
        <f>SUMIFS(Import!N$2:N$237,Import!$F$2:$F$237,$F147,Import!$G$2:$G$237,$G147)</f>
        <v>1.56</v>
      </c>
      <c r="O147" s="2">
        <f>SUMIFS(Import!O$2:O$237,Import!$F$2:$F$237,$F147,Import!$G$2:$G$237,$G147)</f>
        <v>3.73</v>
      </c>
      <c r="P147" s="2">
        <f>SUMIFS(Import!P$2:P$237,Import!$F$2:$F$237,$F147,Import!$G$2:$G$237,$G147)</f>
        <v>10</v>
      </c>
      <c r="Q147" s="2">
        <f>SUMIFS(Import!Q$2:Q$237,Import!$F$2:$F$237,$F147,Import!$G$2:$G$237,$G147)</f>
        <v>0.87</v>
      </c>
      <c r="R147" s="2">
        <f>SUMIFS(Import!R$2:R$237,Import!$F$2:$F$237,$F147,Import!$G$2:$G$237,$G147)</f>
        <v>2.0699999999999998</v>
      </c>
      <c r="S147" s="2">
        <f>SUMIFS(Import!S$2:S$237,Import!$F$2:$F$237,$F147,Import!$G$2:$G$237,$G147)</f>
        <v>455</v>
      </c>
      <c r="T147" s="2">
        <f>SUMIFS(Import!T$2:T$237,Import!$F$2:$F$237,$F147,Import!$G$2:$G$237,$G147)</f>
        <v>39.46</v>
      </c>
      <c r="U147" s="2">
        <f>SUMIFS(Import!U$2:U$237,Import!$F$2:$F$237,$F147,Import!$G$2:$G$237,$G147)</f>
        <v>94.2</v>
      </c>
      <c r="V147" s="2">
        <f>SUMIFS(Import!V$2:V$237,Import!$F$2:$F$237,$F147,Import!$G$2:$G$237,$G147)</f>
        <v>1</v>
      </c>
      <c r="W147" s="2" t="str">
        <f t="shared" si="77"/>
        <v>M</v>
      </c>
      <c r="X147" s="2" t="str">
        <f t="shared" si="77"/>
        <v>GREIG</v>
      </c>
      <c r="Y147" s="2" t="str">
        <f t="shared" si="77"/>
        <v>Moana</v>
      </c>
      <c r="Z147" s="2">
        <f>SUMIFS(Import!Z$2:Z$237,Import!$F$2:$F$237,$F147,Import!$G$2:$G$237,$G147)</f>
        <v>122</v>
      </c>
      <c r="AA147" s="2">
        <f>SUMIFS(Import!AA$2:AA$237,Import!$F$2:$F$237,$F147,Import!$G$2:$G$237,$G147)</f>
        <v>10.58</v>
      </c>
      <c r="AB147" s="2">
        <f>SUMIFS(Import!AB$2:AB$237,Import!$F$2:$F$237,$F147,Import!$G$2:$G$237,$G147)</f>
        <v>26.81</v>
      </c>
      <c r="AC147" s="2">
        <f>SUMIFS(Import!AC$2:AC$237,Import!$F$2:$F$237,$F147,Import!$G$2:$G$237,$G147)</f>
        <v>2</v>
      </c>
      <c r="AD147" s="2" t="str">
        <f t="shared" si="78"/>
        <v>M</v>
      </c>
      <c r="AE147" s="2" t="str">
        <f t="shared" si="78"/>
        <v>MINARDI</v>
      </c>
      <c r="AF147" s="2" t="str">
        <f t="shared" si="78"/>
        <v>Eric</v>
      </c>
      <c r="AG147" s="2">
        <f>SUMIFS(Import!AG$2:AG$237,Import!$F$2:$F$237,$F147,Import!$G$2:$G$237,$G147)</f>
        <v>12</v>
      </c>
      <c r="AH147" s="2">
        <f>SUMIFS(Import!AH$2:AH$237,Import!$F$2:$F$237,$F147,Import!$G$2:$G$237,$G147)</f>
        <v>1.04</v>
      </c>
      <c r="AI147" s="2">
        <f>SUMIFS(Import!AI$2:AI$237,Import!$F$2:$F$237,$F147,Import!$G$2:$G$237,$G147)</f>
        <v>2.64</v>
      </c>
      <c r="AJ147" s="2">
        <f>SUMIFS(Import!AJ$2:AJ$237,Import!$F$2:$F$237,$F147,Import!$G$2:$G$237,$G147)</f>
        <v>3</v>
      </c>
      <c r="AK147" s="2" t="str">
        <f t="shared" si="79"/>
        <v>F</v>
      </c>
      <c r="AL147" s="2" t="str">
        <f t="shared" si="79"/>
        <v>SAGE</v>
      </c>
      <c r="AM147" s="2" t="str">
        <f t="shared" si="79"/>
        <v>Maina</v>
      </c>
      <c r="AN147" s="2">
        <f>SUMIFS(Import!AN$2:AN$237,Import!$F$2:$F$237,$F147,Import!$G$2:$G$237,$G147)</f>
        <v>181</v>
      </c>
      <c r="AO147" s="2">
        <f>SUMIFS(Import!AO$2:AO$237,Import!$F$2:$F$237,$F147,Import!$G$2:$G$237,$G147)</f>
        <v>15.7</v>
      </c>
      <c r="AP147" s="2">
        <f>SUMIFS(Import!AP$2:AP$237,Import!$F$2:$F$237,$F147,Import!$G$2:$G$237,$G147)</f>
        <v>39.78</v>
      </c>
      <c r="AQ147" s="2">
        <f>SUMIFS(Import!AQ$2:AQ$237,Import!$F$2:$F$237,$F147,Import!$G$2:$G$237,$G147)</f>
        <v>4</v>
      </c>
      <c r="AR147" s="2" t="str">
        <f t="shared" si="80"/>
        <v>M</v>
      </c>
      <c r="AS147" s="2" t="str">
        <f t="shared" si="80"/>
        <v>BRUNEAU</v>
      </c>
      <c r="AT147" s="2" t="str">
        <f t="shared" si="80"/>
        <v>Jean-Marie</v>
      </c>
      <c r="AU147" s="2">
        <f>SUMIFS(Import!AU$2:AU$237,Import!$F$2:$F$237,$F147,Import!$G$2:$G$237,$G147)</f>
        <v>4</v>
      </c>
      <c r="AV147" s="2">
        <f>SUMIFS(Import!AV$2:AV$237,Import!$F$2:$F$237,$F147,Import!$G$2:$G$237,$G147)</f>
        <v>0.35</v>
      </c>
      <c r="AW147" s="2">
        <f>SUMIFS(Import!AW$2:AW$237,Import!$F$2:$F$237,$F147,Import!$G$2:$G$237,$G147)</f>
        <v>0.88</v>
      </c>
      <c r="AX147" s="2">
        <f>SUMIFS(Import!AX$2:AX$237,Import!$F$2:$F$237,$F147,Import!$G$2:$G$237,$G147)</f>
        <v>5</v>
      </c>
      <c r="AY147" s="2" t="str">
        <f t="shared" si="81"/>
        <v>M</v>
      </c>
      <c r="AZ147" s="2" t="str">
        <f t="shared" si="81"/>
        <v>RAMEL</v>
      </c>
      <c r="BA147" s="2" t="str">
        <f t="shared" si="81"/>
        <v>Michel</v>
      </c>
      <c r="BB147" s="2">
        <f>SUMIFS(Import!BB$2:BB$237,Import!$F$2:$F$237,$F147,Import!$G$2:$G$237,$G147)</f>
        <v>2</v>
      </c>
      <c r="BC147" s="2">
        <f>SUMIFS(Import!BC$2:BC$237,Import!$F$2:$F$237,$F147,Import!$G$2:$G$237,$G147)</f>
        <v>0.17</v>
      </c>
      <c r="BD147" s="2">
        <f>SUMIFS(Import!BD$2:BD$237,Import!$F$2:$F$237,$F147,Import!$G$2:$G$237,$G147)</f>
        <v>0.44</v>
      </c>
      <c r="BE147" s="2">
        <f>SUMIFS(Import!BE$2:BE$237,Import!$F$2:$F$237,$F147,Import!$G$2:$G$237,$G147)</f>
        <v>6</v>
      </c>
      <c r="BF147" s="2" t="str">
        <f t="shared" si="82"/>
        <v>M</v>
      </c>
      <c r="BG147" s="2" t="str">
        <f t="shared" si="82"/>
        <v>NENA</v>
      </c>
      <c r="BH147" s="2" t="str">
        <f t="shared" si="82"/>
        <v>Tauhiti</v>
      </c>
      <c r="BI147" s="2">
        <f>SUMIFS(Import!BI$2:BI$237,Import!$F$2:$F$237,$F147,Import!$G$2:$G$237,$G147)</f>
        <v>32</v>
      </c>
      <c r="BJ147" s="2">
        <f>SUMIFS(Import!BJ$2:BJ$237,Import!$F$2:$F$237,$F147,Import!$G$2:$G$237,$G147)</f>
        <v>2.78</v>
      </c>
      <c r="BK147" s="2">
        <f>SUMIFS(Import!BK$2:BK$237,Import!$F$2:$F$237,$F147,Import!$G$2:$G$237,$G147)</f>
        <v>7.03</v>
      </c>
      <c r="BL147" s="2">
        <f>SUMIFS(Import!BL$2:BL$237,Import!$F$2:$F$237,$F147,Import!$G$2:$G$237,$G147)</f>
        <v>7</v>
      </c>
      <c r="BM147" s="2" t="str">
        <f t="shared" si="83"/>
        <v>M</v>
      </c>
      <c r="BN147" s="2" t="str">
        <f t="shared" si="83"/>
        <v>REGURON</v>
      </c>
      <c r="BO147" s="2" t="str">
        <f t="shared" si="83"/>
        <v>Karl</v>
      </c>
      <c r="BP147" s="2">
        <f>SUMIFS(Import!BP$2:BP$237,Import!$F$2:$F$237,$F147,Import!$G$2:$G$237,$G147)</f>
        <v>10</v>
      </c>
      <c r="BQ147" s="2">
        <f>SUMIFS(Import!BQ$2:BQ$237,Import!$F$2:$F$237,$F147,Import!$G$2:$G$237,$G147)</f>
        <v>0.87</v>
      </c>
      <c r="BR147" s="2">
        <f>SUMIFS(Import!BR$2:BR$237,Import!$F$2:$F$237,$F147,Import!$G$2:$G$237,$G147)</f>
        <v>2.2000000000000002</v>
      </c>
      <c r="BS147" s="2">
        <f>SUMIFS(Import!BS$2:BS$237,Import!$F$2:$F$237,$F147,Import!$G$2:$G$237,$G147)</f>
        <v>8</v>
      </c>
      <c r="BT147" s="2" t="str">
        <f t="shared" si="84"/>
        <v>M</v>
      </c>
      <c r="BU147" s="2" t="str">
        <f t="shared" si="84"/>
        <v>TUHEIAVA</v>
      </c>
      <c r="BV147" s="2" t="str">
        <f t="shared" si="84"/>
        <v>Richard, Ariihau</v>
      </c>
      <c r="BW147" s="2">
        <f>SUMIFS(Import!BW$2:BW$237,Import!$F$2:$F$237,$F147,Import!$G$2:$G$237,$G147)</f>
        <v>92</v>
      </c>
      <c r="BX147" s="2">
        <f>SUMIFS(Import!BX$2:BX$237,Import!$F$2:$F$237,$F147,Import!$G$2:$G$237,$G147)</f>
        <v>7.98</v>
      </c>
      <c r="BY147" s="2">
        <f>SUMIFS(Import!BY$2:BY$237,Import!$F$2:$F$237,$F147,Import!$G$2:$G$237,$G147)</f>
        <v>20.22</v>
      </c>
      <c r="BZ147" s="2">
        <f>SUMIFS(Import!BZ$2:BZ$237,Import!$F$2:$F$237,$F147,Import!$G$2:$G$237,$G147)</f>
        <v>0</v>
      </c>
      <c r="CA147" s="2">
        <f t="shared" si="85"/>
        <v>0</v>
      </c>
      <c r="CB147" s="2">
        <f t="shared" si="85"/>
        <v>0</v>
      </c>
      <c r="CC147" s="2">
        <f t="shared" si="85"/>
        <v>0</v>
      </c>
      <c r="CD147" s="2">
        <f>SUMIFS(Import!CD$2:CD$237,Import!$F$2:$F$237,$F147,Import!$G$2:$G$237,$G147)</f>
        <v>0</v>
      </c>
      <c r="CE147" s="2">
        <f>SUMIFS(Import!CE$2:CE$237,Import!$F$2:$F$237,$F147,Import!$G$2:$G$237,$G147)</f>
        <v>0</v>
      </c>
      <c r="CF147" s="2">
        <f>SUMIFS(Import!CF$2:CF$237,Import!$F$2:$F$237,$F147,Import!$G$2:$G$237,$G147)</f>
        <v>0</v>
      </c>
      <c r="CG147" s="2">
        <f>SUMIFS(Import!CG$2:CG$237,Import!$F$2:$F$237,$F147,Import!$G$2:$G$237,$G147)</f>
        <v>0</v>
      </c>
      <c r="CH147" s="2">
        <f t="shared" si="86"/>
        <v>0</v>
      </c>
      <c r="CI147" s="2">
        <f t="shared" si="86"/>
        <v>0</v>
      </c>
      <c r="CJ147" s="2">
        <f t="shared" si="86"/>
        <v>0</v>
      </c>
      <c r="CK147" s="2">
        <f>SUMIFS(Import!CK$2:CK$237,Import!$F$2:$F$237,$F147,Import!$G$2:$G$237,$G147)</f>
        <v>0</v>
      </c>
      <c r="CL147" s="2">
        <f>SUMIFS(Import!CL$2:CL$237,Import!$F$2:$F$237,$F147,Import!$G$2:$G$237,$G147)</f>
        <v>0</v>
      </c>
      <c r="CM147" s="2">
        <f>SUMIFS(Import!CM$2:CM$237,Import!$F$2:$F$237,$F147,Import!$G$2:$G$237,$G147)</f>
        <v>0</v>
      </c>
      <c r="CN147" s="2">
        <f>SUMIFS(Import!CN$2:CN$237,Import!$F$2:$F$237,$F147,Import!$G$2:$G$237,$G147)</f>
        <v>0</v>
      </c>
      <c r="CO147" s="3">
        <f t="shared" si="87"/>
        <v>0</v>
      </c>
      <c r="CP147" s="3">
        <f t="shared" si="87"/>
        <v>0</v>
      </c>
      <c r="CQ147" s="3">
        <f t="shared" si="87"/>
        <v>0</v>
      </c>
      <c r="CR147" s="2">
        <f>SUMIFS(Import!CR$2:CR$237,Import!$F$2:$F$237,$F147,Import!$G$2:$G$237,$G147)</f>
        <v>0</v>
      </c>
      <c r="CS147" s="2">
        <f>SUMIFS(Import!CS$2:CS$237,Import!$F$2:$F$237,$F147,Import!$G$2:$G$237,$G147)</f>
        <v>0</v>
      </c>
      <c r="CT147" s="2">
        <f>SUMIFS(Import!CT$2:CT$237,Import!$F$2:$F$237,$F147,Import!$G$2:$G$237,$G147)</f>
        <v>0</v>
      </c>
    </row>
    <row r="148" spans="1:98">
      <c r="A148" s="2" t="s">
        <v>38</v>
      </c>
      <c r="B148" s="2" t="s">
        <v>39</v>
      </c>
      <c r="C148" s="2">
        <v>1</v>
      </c>
      <c r="D148" s="2" t="s">
        <v>40</v>
      </c>
      <c r="E148" s="2">
        <v>36</v>
      </c>
      <c r="F148" s="2" t="s">
        <v>68</v>
      </c>
      <c r="G148" s="2">
        <v>9</v>
      </c>
      <c r="H148" s="2">
        <f>IF(SUMIFS(Import!H$2:H$237,Import!$F$2:$F$237,$F148,Import!$G$2:$G$237,$G148)=0,Data_T1!$H148,SUMIFS(Import!H$2:H$237,Import!$F$2:$F$237,$F148,Import!$G$2:$G$237,$G148))</f>
        <v>985</v>
      </c>
      <c r="I148" s="2">
        <f>SUMIFS(Import!I$2:I$237,Import!$F$2:$F$237,$F148,Import!$G$2:$G$237,$G148)</f>
        <v>569</v>
      </c>
      <c r="J148" s="2">
        <f>SUMIFS(Import!J$2:J$237,Import!$F$2:$F$237,$F148,Import!$G$2:$G$237,$G148)</f>
        <v>57.77</v>
      </c>
      <c r="K148" s="2">
        <f>SUMIFS(Import!K$2:K$237,Import!$F$2:$F$237,$F148,Import!$G$2:$G$237,$G148)</f>
        <v>416</v>
      </c>
      <c r="L148" s="2">
        <f>SUMIFS(Import!L$2:L$237,Import!$F$2:$F$237,$F148,Import!$G$2:$G$237,$G148)</f>
        <v>42.23</v>
      </c>
      <c r="M148" s="2">
        <f>SUMIFS(Import!M$2:M$237,Import!$F$2:$F$237,$F148,Import!$G$2:$G$237,$G148)</f>
        <v>11</v>
      </c>
      <c r="N148" s="2">
        <f>SUMIFS(Import!N$2:N$237,Import!$F$2:$F$237,$F148,Import!$G$2:$G$237,$G148)</f>
        <v>1.1200000000000001</v>
      </c>
      <c r="O148" s="2">
        <f>SUMIFS(Import!O$2:O$237,Import!$F$2:$F$237,$F148,Import!$G$2:$G$237,$G148)</f>
        <v>2.64</v>
      </c>
      <c r="P148" s="2">
        <f>SUMIFS(Import!P$2:P$237,Import!$F$2:$F$237,$F148,Import!$G$2:$G$237,$G148)</f>
        <v>3</v>
      </c>
      <c r="Q148" s="2">
        <f>SUMIFS(Import!Q$2:Q$237,Import!$F$2:$F$237,$F148,Import!$G$2:$G$237,$G148)</f>
        <v>0.3</v>
      </c>
      <c r="R148" s="2">
        <f>SUMIFS(Import!R$2:R$237,Import!$F$2:$F$237,$F148,Import!$G$2:$G$237,$G148)</f>
        <v>0.72</v>
      </c>
      <c r="S148" s="2">
        <f>SUMIFS(Import!S$2:S$237,Import!$F$2:$F$237,$F148,Import!$G$2:$G$237,$G148)</f>
        <v>402</v>
      </c>
      <c r="T148" s="2">
        <f>SUMIFS(Import!T$2:T$237,Import!$F$2:$F$237,$F148,Import!$G$2:$G$237,$G148)</f>
        <v>40.81</v>
      </c>
      <c r="U148" s="2">
        <f>SUMIFS(Import!U$2:U$237,Import!$F$2:$F$237,$F148,Import!$G$2:$G$237,$G148)</f>
        <v>96.63</v>
      </c>
      <c r="V148" s="2">
        <f>SUMIFS(Import!V$2:V$237,Import!$F$2:$F$237,$F148,Import!$G$2:$G$237,$G148)</f>
        <v>1</v>
      </c>
      <c r="W148" s="2" t="str">
        <f t="shared" si="77"/>
        <v>M</v>
      </c>
      <c r="X148" s="2" t="str">
        <f t="shared" si="77"/>
        <v>GREIG</v>
      </c>
      <c r="Y148" s="2" t="str">
        <f t="shared" si="77"/>
        <v>Moana</v>
      </c>
      <c r="Z148" s="2">
        <f>SUMIFS(Import!Z$2:Z$237,Import!$F$2:$F$237,$F148,Import!$G$2:$G$237,$G148)</f>
        <v>115</v>
      </c>
      <c r="AA148" s="2">
        <f>SUMIFS(Import!AA$2:AA$237,Import!$F$2:$F$237,$F148,Import!$G$2:$G$237,$G148)</f>
        <v>11.68</v>
      </c>
      <c r="AB148" s="2">
        <f>SUMIFS(Import!AB$2:AB$237,Import!$F$2:$F$237,$F148,Import!$G$2:$G$237,$G148)</f>
        <v>28.61</v>
      </c>
      <c r="AC148" s="2">
        <f>SUMIFS(Import!AC$2:AC$237,Import!$F$2:$F$237,$F148,Import!$G$2:$G$237,$G148)</f>
        <v>2</v>
      </c>
      <c r="AD148" s="2" t="str">
        <f t="shared" si="78"/>
        <v>M</v>
      </c>
      <c r="AE148" s="2" t="str">
        <f t="shared" si="78"/>
        <v>MINARDI</v>
      </c>
      <c r="AF148" s="2" t="str">
        <f t="shared" si="78"/>
        <v>Eric</v>
      </c>
      <c r="AG148" s="2">
        <f>SUMIFS(Import!AG$2:AG$237,Import!$F$2:$F$237,$F148,Import!$G$2:$G$237,$G148)</f>
        <v>6</v>
      </c>
      <c r="AH148" s="2">
        <f>SUMIFS(Import!AH$2:AH$237,Import!$F$2:$F$237,$F148,Import!$G$2:$G$237,$G148)</f>
        <v>0.61</v>
      </c>
      <c r="AI148" s="2">
        <f>SUMIFS(Import!AI$2:AI$237,Import!$F$2:$F$237,$F148,Import!$G$2:$G$237,$G148)</f>
        <v>1.49</v>
      </c>
      <c r="AJ148" s="2">
        <f>SUMIFS(Import!AJ$2:AJ$237,Import!$F$2:$F$237,$F148,Import!$G$2:$G$237,$G148)</f>
        <v>3</v>
      </c>
      <c r="AK148" s="2" t="str">
        <f t="shared" si="79"/>
        <v>F</v>
      </c>
      <c r="AL148" s="2" t="str">
        <f t="shared" si="79"/>
        <v>SAGE</v>
      </c>
      <c r="AM148" s="2" t="str">
        <f t="shared" si="79"/>
        <v>Maina</v>
      </c>
      <c r="AN148" s="2">
        <f>SUMIFS(Import!AN$2:AN$237,Import!$F$2:$F$237,$F148,Import!$G$2:$G$237,$G148)</f>
        <v>202</v>
      </c>
      <c r="AO148" s="2">
        <f>SUMIFS(Import!AO$2:AO$237,Import!$F$2:$F$237,$F148,Import!$G$2:$G$237,$G148)</f>
        <v>20.51</v>
      </c>
      <c r="AP148" s="2">
        <f>SUMIFS(Import!AP$2:AP$237,Import!$F$2:$F$237,$F148,Import!$G$2:$G$237,$G148)</f>
        <v>50.25</v>
      </c>
      <c r="AQ148" s="2">
        <f>SUMIFS(Import!AQ$2:AQ$237,Import!$F$2:$F$237,$F148,Import!$G$2:$G$237,$G148)</f>
        <v>4</v>
      </c>
      <c r="AR148" s="2" t="str">
        <f t="shared" si="80"/>
        <v>M</v>
      </c>
      <c r="AS148" s="2" t="str">
        <f t="shared" si="80"/>
        <v>BRUNEAU</v>
      </c>
      <c r="AT148" s="2" t="str">
        <f t="shared" si="80"/>
        <v>Jean-Marie</v>
      </c>
      <c r="AU148" s="2">
        <f>SUMIFS(Import!AU$2:AU$237,Import!$F$2:$F$237,$F148,Import!$G$2:$G$237,$G148)</f>
        <v>3</v>
      </c>
      <c r="AV148" s="2">
        <f>SUMIFS(Import!AV$2:AV$237,Import!$F$2:$F$237,$F148,Import!$G$2:$G$237,$G148)</f>
        <v>0.3</v>
      </c>
      <c r="AW148" s="2">
        <f>SUMIFS(Import!AW$2:AW$237,Import!$F$2:$F$237,$F148,Import!$G$2:$G$237,$G148)</f>
        <v>0.75</v>
      </c>
      <c r="AX148" s="2">
        <f>SUMIFS(Import!AX$2:AX$237,Import!$F$2:$F$237,$F148,Import!$G$2:$G$237,$G148)</f>
        <v>5</v>
      </c>
      <c r="AY148" s="2" t="str">
        <f t="shared" si="81"/>
        <v>M</v>
      </c>
      <c r="AZ148" s="2" t="str">
        <f t="shared" si="81"/>
        <v>RAMEL</v>
      </c>
      <c r="BA148" s="2" t="str">
        <f t="shared" si="81"/>
        <v>Michel</v>
      </c>
      <c r="BB148" s="2">
        <f>SUMIFS(Import!BB$2:BB$237,Import!$F$2:$F$237,$F148,Import!$G$2:$G$237,$G148)</f>
        <v>0</v>
      </c>
      <c r="BC148" s="2">
        <f>SUMIFS(Import!BC$2:BC$237,Import!$F$2:$F$237,$F148,Import!$G$2:$G$237,$G148)</f>
        <v>0</v>
      </c>
      <c r="BD148" s="2">
        <f>SUMIFS(Import!BD$2:BD$237,Import!$F$2:$F$237,$F148,Import!$G$2:$G$237,$G148)</f>
        <v>0</v>
      </c>
      <c r="BE148" s="2">
        <f>SUMIFS(Import!BE$2:BE$237,Import!$F$2:$F$237,$F148,Import!$G$2:$G$237,$G148)</f>
        <v>6</v>
      </c>
      <c r="BF148" s="2" t="str">
        <f t="shared" si="82"/>
        <v>M</v>
      </c>
      <c r="BG148" s="2" t="str">
        <f t="shared" si="82"/>
        <v>NENA</v>
      </c>
      <c r="BH148" s="2" t="str">
        <f t="shared" si="82"/>
        <v>Tauhiti</v>
      </c>
      <c r="BI148" s="2">
        <f>SUMIFS(Import!BI$2:BI$237,Import!$F$2:$F$237,$F148,Import!$G$2:$G$237,$G148)</f>
        <v>33</v>
      </c>
      <c r="BJ148" s="2">
        <f>SUMIFS(Import!BJ$2:BJ$237,Import!$F$2:$F$237,$F148,Import!$G$2:$G$237,$G148)</f>
        <v>3.35</v>
      </c>
      <c r="BK148" s="2">
        <f>SUMIFS(Import!BK$2:BK$237,Import!$F$2:$F$237,$F148,Import!$G$2:$G$237,$G148)</f>
        <v>8.2100000000000009</v>
      </c>
      <c r="BL148" s="2">
        <f>SUMIFS(Import!BL$2:BL$237,Import!$F$2:$F$237,$F148,Import!$G$2:$G$237,$G148)</f>
        <v>7</v>
      </c>
      <c r="BM148" s="2" t="str">
        <f t="shared" si="83"/>
        <v>M</v>
      </c>
      <c r="BN148" s="2" t="str">
        <f t="shared" si="83"/>
        <v>REGURON</v>
      </c>
      <c r="BO148" s="2" t="str">
        <f t="shared" si="83"/>
        <v>Karl</v>
      </c>
      <c r="BP148" s="2">
        <f>SUMIFS(Import!BP$2:BP$237,Import!$F$2:$F$237,$F148,Import!$G$2:$G$237,$G148)</f>
        <v>6</v>
      </c>
      <c r="BQ148" s="2">
        <f>SUMIFS(Import!BQ$2:BQ$237,Import!$F$2:$F$237,$F148,Import!$G$2:$G$237,$G148)</f>
        <v>0.61</v>
      </c>
      <c r="BR148" s="2">
        <f>SUMIFS(Import!BR$2:BR$237,Import!$F$2:$F$237,$F148,Import!$G$2:$G$237,$G148)</f>
        <v>1.49</v>
      </c>
      <c r="BS148" s="2">
        <f>SUMIFS(Import!BS$2:BS$237,Import!$F$2:$F$237,$F148,Import!$G$2:$G$237,$G148)</f>
        <v>8</v>
      </c>
      <c r="BT148" s="2" t="str">
        <f t="shared" si="84"/>
        <v>M</v>
      </c>
      <c r="BU148" s="2" t="str">
        <f t="shared" si="84"/>
        <v>TUHEIAVA</v>
      </c>
      <c r="BV148" s="2" t="str">
        <f t="shared" si="84"/>
        <v>Richard, Ariihau</v>
      </c>
      <c r="BW148" s="2">
        <f>SUMIFS(Import!BW$2:BW$237,Import!$F$2:$F$237,$F148,Import!$G$2:$G$237,$G148)</f>
        <v>37</v>
      </c>
      <c r="BX148" s="2">
        <f>SUMIFS(Import!BX$2:BX$237,Import!$F$2:$F$237,$F148,Import!$G$2:$G$237,$G148)</f>
        <v>3.76</v>
      </c>
      <c r="BY148" s="2">
        <f>SUMIFS(Import!BY$2:BY$237,Import!$F$2:$F$237,$F148,Import!$G$2:$G$237,$G148)</f>
        <v>9.1999999999999993</v>
      </c>
      <c r="BZ148" s="2">
        <f>SUMIFS(Import!BZ$2:BZ$237,Import!$F$2:$F$237,$F148,Import!$G$2:$G$237,$G148)</f>
        <v>0</v>
      </c>
      <c r="CA148" s="2">
        <f t="shared" si="85"/>
        <v>0</v>
      </c>
      <c r="CB148" s="2">
        <f t="shared" si="85"/>
        <v>0</v>
      </c>
      <c r="CC148" s="2">
        <f t="shared" si="85"/>
        <v>0</v>
      </c>
      <c r="CD148" s="2">
        <f>SUMIFS(Import!CD$2:CD$237,Import!$F$2:$F$237,$F148,Import!$G$2:$G$237,$G148)</f>
        <v>0</v>
      </c>
      <c r="CE148" s="2">
        <f>SUMIFS(Import!CE$2:CE$237,Import!$F$2:$F$237,$F148,Import!$G$2:$G$237,$G148)</f>
        <v>0</v>
      </c>
      <c r="CF148" s="2">
        <f>SUMIFS(Import!CF$2:CF$237,Import!$F$2:$F$237,$F148,Import!$G$2:$G$237,$G148)</f>
        <v>0</v>
      </c>
      <c r="CG148" s="2">
        <f>SUMIFS(Import!CG$2:CG$237,Import!$F$2:$F$237,$F148,Import!$G$2:$G$237,$G148)</f>
        <v>0</v>
      </c>
      <c r="CH148" s="2">
        <f t="shared" si="86"/>
        <v>0</v>
      </c>
      <c r="CI148" s="2">
        <f t="shared" si="86"/>
        <v>0</v>
      </c>
      <c r="CJ148" s="2">
        <f t="shared" si="86"/>
        <v>0</v>
      </c>
      <c r="CK148" s="2">
        <f>SUMIFS(Import!CK$2:CK$237,Import!$F$2:$F$237,$F148,Import!$G$2:$G$237,$G148)</f>
        <v>0</v>
      </c>
      <c r="CL148" s="2">
        <f>SUMIFS(Import!CL$2:CL$237,Import!$F$2:$F$237,$F148,Import!$G$2:$G$237,$G148)</f>
        <v>0</v>
      </c>
      <c r="CM148" s="2">
        <f>SUMIFS(Import!CM$2:CM$237,Import!$F$2:$F$237,$F148,Import!$G$2:$G$237,$G148)</f>
        <v>0</v>
      </c>
      <c r="CN148" s="2">
        <f>SUMIFS(Import!CN$2:CN$237,Import!$F$2:$F$237,$F148,Import!$G$2:$G$237,$G148)</f>
        <v>0</v>
      </c>
      <c r="CO148" s="3">
        <f t="shared" si="87"/>
        <v>0</v>
      </c>
      <c r="CP148" s="3">
        <f t="shared" si="87"/>
        <v>0</v>
      </c>
      <c r="CQ148" s="3">
        <f t="shared" si="87"/>
        <v>0</v>
      </c>
      <c r="CR148" s="2">
        <f>SUMIFS(Import!CR$2:CR$237,Import!$F$2:$F$237,$F148,Import!$G$2:$G$237,$G148)</f>
        <v>0</v>
      </c>
      <c r="CS148" s="2">
        <f>SUMIFS(Import!CS$2:CS$237,Import!$F$2:$F$237,$F148,Import!$G$2:$G$237,$G148)</f>
        <v>0</v>
      </c>
      <c r="CT148" s="2">
        <f>SUMIFS(Import!CT$2:CT$237,Import!$F$2:$F$237,$F148,Import!$G$2:$G$237,$G148)</f>
        <v>0</v>
      </c>
    </row>
    <row r="149" spans="1:98">
      <c r="A149" s="2" t="s">
        <v>38</v>
      </c>
      <c r="B149" s="2" t="s">
        <v>39</v>
      </c>
      <c r="C149" s="2">
        <v>1</v>
      </c>
      <c r="D149" s="2" t="s">
        <v>40</v>
      </c>
      <c r="E149" s="2">
        <v>36</v>
      </c>
      <c r="F149" s="2" t="s">
        <v>68</v>
      </c>
      <c r="G149" s="2">
        <v>10</v>
      </c>
      <c r="H149" s="2">
        <f>IF(SUMIFS(Import!H$2:H$237,Import!$F$2:$F$237,$F149,Import!$G$2:$G$237,$G149)=0,Data_T1!$H149,SUMIFS(Import!H$2:H$237,Import!$F$2:$F$237,$F149,Import!$G$2:$G$237,$G149))</f>
        <v>1336</v>
      </c>
      <c r="I149" s="2">
        <f>SUMIFS(Import!I$2:I$237,Import!$F$2:$F$237,$F149,Import!$G$2:$G$237,$G149)</f>
        <v>852</v>
      </c>
      <c r="J149" s="2">
        <f>SUMIFS(Import!J$2:J$237,Import!$F$2:$F$237,$F149,Import!$G$2:$G$237,$G149)</f>
        <v>63.77</v>
      </c>
      <c r="K149" s="2">
        <f>SUMIFS(Import!K$2:K$237,Import!$F$2:$F$237,$F149,Import!$G$2:$G$237,$G149)</f>
        <v>484</v>
      </c>
      <c r="L149" s="2">
        <f>SUMIFS(Import!L$2:L$237,Import!$F$2:$F$237,$F149,Import!$G$2:$G$237,$G149)</f>
        <v>36.229999999999997</v>
      </c>
      <c r="M149" s="2">
        <f>SUMIFS(Import!M$2:M$237,Import!$F$2:$F$237,$F149,Import!$G$2:$G$237,$G149)</f>
        <v>6</v>
      </c>
      <c r="N149" s="2">
        <f>SUMIFS(Import!N$2:N$237,Import!$F$2:$F$237,$F149,Import!$G$2:$G$237,$G149)</f>
        <v>0.45</v>
      </c>
      <c r="O149" s="2">
        <f>SUMIFS(Import!O$2:O$237,Import!$F$2:$F$237,$F149,Import!$G$2:$G$237,$G149)</f>
        <v>1.24</v>
      </c>
      <c r="P149" s="2">
        <f>SUMIFS(Import!P$2:P$237,Import!$F$2:$F$237,$F149,Import!$G$2:$G$237,$G149)</f>
        <v>4</v>
      </c>
      <c r="Q149" s="2">
        <f>SUMIFS(Import!Q$2:Q$237,Import!$F$2:$F$237,$F149,Import!$G$2:$G$237,$G149)</f>
        <v>0.3</v>
      </c>
      <c r="R149" s="2">
        <f>SUMIFS(Import!R$2:R$237,Import!$F$2:$F$237,$F149,Import!$G$2:$G$237,$G149)</f>
        <v>0.83</v>
      </c>
      <c r="S149" s="2">
        <f>SUMIFS(Import!S$2:S$237,Import!$F$2:$F$237,$F149,Import!$G$2:$G$237,$G149)</f>
        <v>474</v>
      </c>
      <c r="T149" s="2">
        <f>SUMIFS(Import!T$2:T$237,Import!$F$2:$F$237,$F149,Import!$G$2:$G$237,$G149)</f>
        <v>35.479999999999997</v>
      </c>
      <c r="U149" s="2">
        <f>SUMIFS(Import!U$2:U$237,Import!$F$2:$F$237,$F149,Import!$G$2:$G$237,$G149)</f>
        <v>97.93</v>
      </c>
      <c r="V149" s="2">
        <f>SUMIFS(Import!V$2:V$237,Import!$F$2:$F$237,$F149,Import!$G$2:$G$237,$G149)</f>
        <v>1</v>
      </c>
      <c r="W149" s="2" t="str">
        <f t="shared" si="77"/>
        <v>M</v>
      </c>
      <c r="X149" s="2" t="str">
        <f t="shared" si="77"/>
        <v>GREIG</v>
      </c>
      <c r="Y149" s="2" t="str">
        <f t="shared" si="77"/>
        <v>Moana</v>
      </c>
      <c r="Z149" s="2">
        <f>SUMIFS(Import!Z$2:Z$237,Import!$F$2:$F$237,$F149,Import!$G$2:$G$237,$G149)</f>
        <v>121</v>
      </c>
      <c r="AA149" s="2">
        <f>SUMIFS(Import!AA$2:AA$237,Import!$F$2:$F$237,$F149,Import!$G$2:$G$237,$G149)</f>
        <v>9.06</v>
      </c>
      <c r="AB149" s="2">
        <f>SUMIFS(Import!AB$2:AB$237,Import!$F$2:$F$237,$F149,Import!$G$2:$G$237,$G149)</f>
        <v>25.53</v>
      </c>
      <c r="AC149" s="2">
        <f>SUMIFS(Import!AC$2:AC$237,Import!$F$2:$F$237,$F149,Import!$G$2:$G$237,$G149)</f>
        <v>2</v>
      </c>
      <c r="AD149" s="2" t="str">
        <f t="shared" si="78"/>
        <v>M</v>
      </c>
      <c r="AE149" s="2" t="str">
        <f t="shared" si="78"/>
        <v>MINARDI</v>
      </c>
      <c r="AF149" s="2" t="str">
        <f t="shared" si="78"/>
        <v>Eric</v>
      </c>
      <c r="AG149" s="2">
        <f>SUMIFS(Import!AG$2:AG$237,Import!$F$2:$F$237,$F149,Import!$G$2:$G$237,$G149)</f>
        <v>7</v>
      </c>
      <c r="AH149" s="2">
        <f>SUMIFS(Import!AH$2:AH$237,Import!$F$2:$F$237,$F149,Import!$G$2:$G$237,$G149)</f>
        <v>0.52</v>
      </c>
      <c r="AI149" s="2">
        <f>SUMIFS(Import!AI$2:AI$237,Import!$F$2:$F$237,$F149,Import!$G$2:$G$237,$G149)</f>
        <v>1.48</v>
      </c>
      <c r="AJ149" s="2">
        <f>SUMIFS(Import!AJ$2:AJ$237,Import!$F$2:$F$237,$F149,Import!$G$2:$G$237,$G149)</f>
        <v>3</v>
      </c>
      <c r="AK149" s="2" t="str">
        <f t="shared" si="79"/>
        <v>F</v>
      </c>
      <c r="AL149" s="2" t="str">
        <f t="shared" si="79"/>
        <v>SAGE</v>
      </c>
      <c r="AM149" s="2" t="str">
        <f t="shared" si="79"/>
        <v>Maina</v>
      </c>
      <c r="AN149" s="2">
        <f>SUMIFS(Import!AN$2:AN$237,Import!$F$2:$F$237,$F149,Import!$G$2:$G$237,$G149)</f>
        <v>269</v>
      </c>
      <c r="AO149" s="2">
        <f>SUMIFS(Import!AO$2:AO$237,Import!$F$2:$F$237,$F149,Import!$G$2:$G$237,$G149)</f>
        <v>20.13</v>
      </c>
      <c r="AP149" s="2">
        <f>SUMIFS(Import!AP$2:AP$237,Import!$F$2:$F$237,$F149,Import!$G$2:$G$237,$G149)</f>
        <v>56.75</v>
      </c>
      <c r="AQ149" s="2">
        <f>SUMIFS(Import!AQ$2:AQ$237,Import!$F$2:$F$237,$F149,Import!$G$2:$G$237,$G149)</f>
        <v>4</v>
      </c>
      <c r="AR149" s="2" t="str">
        <f t="shared" si="80"/>
        <v>M</v>
      </c>
      <c r="AS149" s="2" t="str">
        <f t="shared" si="80"/>
        <v>BRUNEAU</v>
      </c>
      <c r="AT149" s="2" t="str">
        <f t="shared" si="80"/>
        <v>Jean-Marie</v>
      </c>
      <c r="AU149" s="2">
        <f>SUMIFS(Import!AU$2:AU$237,Import!$F$2:$F$237,$F149,Import!$G$2:$G$237,$G149)</f>
        <v>5</v>
      </c>
      <c r="AV149" s="2">
        <f>SUMIFS(Import!AV$2:AV$237,Import!$F$2:$F$237,$F149,Import!$G$2:$G$237,$G149)</f>
        <v>0.37</v>
      </c>
      <c r="AW149" s="2">
        <f>SUMIFS(Import!AW$2:AW$237,Import!$F$2:$F$237,$F149,Import!$G$2:$G$237,$G149)</f>
        <v>1.05</v>
      </c>
      <c r="AX149" s="2">
        <f>SUMIFS(Import!AX$2:AX$237,Import!$F$2:$F$237,$F149,Import!$G$2:$G$237,$G149)</f>
        <v>5</v>
      </c>
      <c r="AY149" s="2" t="str">
        <f t="shared" si="81"/>
        <v>M</v>
      </c>
      <c r="AZ149" s="2" t="str">
        <f t="shared" si="81"/>
        <v>RAMEL</v>
      </c>
      <c r="BA149" s="2" t="str">
        <f t="shared" si="81"/>
        <v>Michel</v>
      </c>
      <c r="BB149" s="2">
        <f>SUMIFS(Import!BB$2:BB$237,Import!$F$2:$F$237,$F149,Import!$G$2:$G$237,$G149)</f>
        <v>5</v>
      </c>
      <c r="BC149" s="2">
        <f>SUMIFS(Import!BC$2:BC$237,Import!$F$2:$F$237,$F149,Import!$G$2:$G$237,$G149)</f>
        <v>0.37</v>
      </c>
      <c r="BD149" s="2">
        <f>SUMIFS(Import!BD$2:BD$237,Import!$F$2:$F$237,$F149,Import!$G$2:$G$237,$G149)</f>
        <v>1.05</v>
      </c>
      <c r="BE149" s="2">
        <f>SUMIFS(Import!BE$2:BE$237,Import!$F$2:$F$237,$F149,Import!$G$2:$G$237,$G149)</f>
        <v>6</v>
      </c>
      <c r="BF149" s="2" t="str">
        <f t="shared" si="82"/>
        <v>M</v>
      </c>
      <c r="BG149" s="2" t="str">
        <f t="shared" si="82"/>
        <v>NENA</v>
      </c>
      <c r="BH149" s="2" t="str">
        <f t="shared" si="82"/>
        <v>Tauhiti</v>
      </c>
      <c r="BI149" s="2">
        <f>SUMIFS(Import!BI$2:BI$237,Import!$F$2:$F$237,$F149,Import!$G$2:$G$237,$G149)</f>
        <v>24</v>
      </c>
      <c r="BJ149" s="2">
        <f>SUMIFS(Import!BJ$2:BJ$237,Import!$F$2:$F$237,$F149,Import!$G$2:$G$237,$G149)</f>
        <v>1.8</v>
      </c>
      <c r="BK149" s="2">
        <f>SUMIFS(Import!BK$2:BK$237,Import!$F$2:$F$237,$F149,Import!$G$2:$G$237,$G149)</f>
        <v>5.0599999999999996</v>
      </c>
      <c r="BL149" s="2">
        <f>SUMIFS(Import!BL$2:BL$237,Import!$F$2:$F$237,$F149,Import!$G$2:$G$237,$G149)</f>
        <v>7</v>
      </c>
      <c r="BM149" s="2" t="str">
        <f t="shared" si="83"/>
        <v>M</v>
      </c>
      <c r="BN149" s="2" t="str">
        <f t="shared" si="83"/>
        <v>REGURON</v>
      </c>
      <c r="BO149" s="2" t="str">
        <f t="shared" si="83"/>
        <v>Karl</v>
      </c>
      <c r="BP149" s="2">
        <f>SUMIFS(Import!BP$2:BP$237,Import!$F$2:$F$237,$F149,Import!$G$2:$G$237,$G149)</f>
        <v>9</v>
      </c>
      <c r="BQ149" s="2">
        <f>SUMIFS(Import!BQ$2:BQ$237,Import!$F$2:$F$237,$F149,Import!$G$2:$G$237,$G149)</f>
        <v>0.67</v>
      </c>
      <c r="BR149" s="2">
        <f>SUMIFS(Import!BR$2:BR$237,Import!$F$2:$F$237,$F149,Import!$G$2:$G$237,$G149)</f>
        <v>1.9</v>
      </c>
      <c r="BS149" s="2">
        <f>SUMIFS(Import!BS$2:BS$237,Import!$F$2:$F$237,$F149,Import!$G$2:$G$237,$G149)</f>
        <v>8</v>
      </c>
      <c r="BT149" s="2" t="str">
        <f t="shared" si="84"/>
        <v>M</v>
      </c>
      <c r="BU149" s="2" t="str">
        <f t="shared" si="84"/>
        <v>TUHEIAVA</v>
      </c>
      <c r="BV149" s="2" t="str">
        <f t="shared" si="84"/>
        <v>Richard, Ariihau</v>
      </c>
      <c r="BW149" s="2">
        <f>SUMIFS(Import!BW$2:BW$237,Import!$F$2:$F$237,$F149,Import!$G$2:$G$237,$G149)</f>
        <v>34</v>
      </c>
      <c r="BX149" s="2">
        <f>SUMIFS(Import!BX$2:BX$237,Import!$F$2:$F$237,$F149,Import!$G$2:$G$237,$G149)</f>
        <v>2.54</v>
      </c>
      <c r="BY149" s="2">
        <f>SUMIFS(Import!BY$2:BY$237,Import!$F$2:$F$237,$F149,Import!$G$2:$G$237,$G149)</f>
        <v>7.17</v>
      </c>
      <c r="BZ149" s="2">
        <f>SUMIFS(Import!BZ$2:BZ$237,Import!$F$2:$F$237,$F149,Import!$G$2:$G$237,$G149)</f>
        <v>0</v>
      </c>
      <c r="CA149" s="2">
        <f t="shared" si="85"/>
        <v>0</v>
      </c>
      <c r="CB149" s="2">
        <f t="shared" si="85"/>
        <v>0</v>
      </c>
      <c r="CC149" s="2">
        <f t="shared" si="85"/>
        <v>0</v>
      </c>
      <c r="CD149" s="2">
        <f>SUMIFS(Import!CD$2:CD$237,Import!$F$2:$F$237,$F149,Import!$G$2:$G$237,$G149)</f>
        <v>0</v>
      </c>
      <c r="CE149" s="2">
        <f>SUMIFS(Import!CE$2:CE$237,Import!$F$2:$F$237,$F149,Import!$G$2:$G$237,$G149)</f>
        <v>0</v>
      </c>
      <c r="CF149" s="2">
        <f>SUMIFS(Import!CF$2:CF$237,Import!$F$2:$F$237,$F149,Import!$G$2:$G$237,$G149)</f>
        <v>0</v>
      </c>
      <c r="CG149" s="2">
        <f>SUMIFS(Import!CG$2:CG$237,Import!$F$2:$F$237,$F149,Import!$G$2:$G$237,$G149)</f>
        <v>0</v>
      </c>
      <c r="CH149" s="2">
        <f t="shared" si="86"/>
        <v>0</v>
      </c>
      <c r="CI149" s="2">
        <f t="shared" si="86"/>
        <v>0</v>
      </c>
      <c r="CJ149" s="2">
        <f t="shared" si="86"/>
        <v>0</v>
      </c>
      <c r="CK149" s="2">
        <f>SUMIFS(Import!CK$2:CK$237,Import!$F$2:$F$237,$F149,Import!$G$2:$G$237,$G149)</f>
        <v>0</v>
      </c>
      <c r="CL149" s="2">
        <f>SUMIFS(Import!CL$2:CL$237,Import!$F$2:$F$237,$F149,Import!$G$2:$G$237,$G149)</f>
        <v>0</v>
      </c>
      <c r="CM149" s="2">
        <f>SUMIFS(Import!CM$2:CM$237,Import!$F$2:$F$237,$F149,Import!$G$2:$G$237,$G149)</f>
        <v>0</v>
      </c>
      <c r="CN149" s="2">
        <f>SUMIFS(Import!CN$2:CN$237,Import!$F$2:$F$237,$F149,Import!$G$2:$G$237,$G149)</f>
        <v>0</v>
      </c>
      <c r="CO149" s="3">
        <f t="shared" si="87"/>
        <v>0</v>
      </c>
      <c r="CP149" s="3">
        <f t="shared" si="87"/>
        <v>0</v>
      </c>
      <c r="CQ149" s="3">
        <f t="shared" si="87"/>
        <v>0</v>
      </c>
      <c r="CR149" s="2">
        <f>SUMIFS(Import!CR$2:CR$237,Import!$F$2:$F$237,$F149,Import!$G$2:$G$237,$G149)</f>
        <v>0</v>
      </c>
      <c r="CS149" s="2">
        <f>SUMIFS(Import!CS$2:CS$237,Import!$F$2:$F$237,$F149,Import!$G$2:$G$237,$G149)</f>
        <v>0</v>
      </c>
      <c r="CT149" s="2">
        <f>SUMIFS(Import!CT$2:CT$237,Import!$F$2:$F$237,$F149,Import!$G$2:$G$237,$G149)</f>
        <v>0</v>
      </c>
    </row>
    <row r="150" spans="1:98">
      <c r="A150" s="2" t="s">
        <v>38</v>
      </c>
      <c r="B150" s="2" t="s">
        <v>39</v>
      </c>
      <c r="C150" s="2">
        <v>1</v>
      </c>
      <c r="D150" s="2" t="s">
        <v>40</v>
      </c>
      <c r="E150" s="2">
        <v>37</v>
      </c>
      <c r="F150" s="2" t="s">
        <v>69</v>
      </c>
      <c r="G150" s="2">
        <v>1</v>
      </c>
      <c r="H150" s="2">
        <f>IF(SUMIFS(Import!H$2:H$237,Import!$F$2:$F$237,$F150,Import!$G$2:$G$237,$G150)=0,Data_T1!$H150,SUMIFS(Import!H$2:H$237,Import!$F$2:$F$237,$F150,Import!$G$2:$G$237,$G150))</f>
        <v>146</v>
      </c>
      <c r="I150" s="2">
        <f>SUMIFS(Import!I$2:I$237,Import!$F$2:$F$237,$F150,Import!$G$2:$G$237,$G150)</f>
        <v>54</v>
      </c>
      <c r="J150" s="2">
        <f>SUMIFS(Import!J$2:J$237,Import!$F$2:$F$237,$F150,Import!$G$2:$G$237,$G150)</f>
        <v>36.99</v>
      </c>
      <c r="K150" s="2">
        <f>SUMIFS(Import!K$2:K$237,Import!$F$2:$F$237,$F150,Import!$G$2:$G$237,$G150)</f>
        <v>92</v>
      </c>
      <c r="L150" s="2">
        <f>SUMIFS(Import!L$2:L$237,Import!$F$2:$F$237,$F150,Import!$G$2:$G$237,$G150)</f>
        <v>63.01</v>
      </c>
      <c r="M150" s="2">
        <f>SUMIFS(Import!M$2:M$237,Import!$F$2:$F$237,$F150,Import!$G$2:$G$237,$G150)</f>
        <v>0</v>
      </c>
      <c r="N150" s="2">
        <f>SUMIFS(Import!N$2:N$237,Import!$F$2:$F$237,$F150,Import!$G$2:$G$237,$G150)</f>
        <v>0</v>
      </c>
      <c r="O150" s="2">
        <f>SUMIFS(Import!O$2:O$237,Import!$F$2:$F$237,$F150,Import!$G$2:$G$237,$G150)</f>
        <v>0</v>
      </c>
      <c r="P150" s="2">
        <f>SUMIFS(Import!P$2:P$237,Import!$F$2:$F$237,$F150,Import!$G$2:$G$237,$G150)</f>
        <v>0</v>
      </c>
      <c r="Q150" s="2">
        <f>SUMIFS(Import!Q$2:Q$237,Import!$F$2:$F$237,$F150,Import!$G$2:$G$237,$G150)</f>
        <v>0</v>
      </c>
      <c r="R150" s="2">
        <f>SUMIFS(Import!R$2:R$237,Import!$F$2:$F$237,$F150,Import!$G$2:$G$237,$G150)</f>
        <v>0</v>
      </c>
      <c r="S150" s="2">
        <f>SUMIFS(Import!S$2:S$237,Import!$F$2:$F$237,$F150,Import!$G$2:$G$237,$G150)</f>
        <v>92</v>
      </c>
      <c r="T150" s="2">
        <f>SUMIFS(Import!T$2:T$237,Import!$F$2:$F$237,$F150,Import!$G$2:$G$237,$G150)</f>
        <v>63.01</v>
      </c>
      <c r="U150" s="2">
        <f>SUMIFS(Import!U$2:U$237,Import!$F$2:$F$237,$F150,Import!$G$2:$G$237,$G150)</f>
        <v>100</v>
      </c>
      <c r="V150" s="2">
        <f>SUMIFS(Import!V$2:V$237,Import!$F$2:$F$237,$F150,Import!$G$2:$G$237,$G150)</f>
        <v>1</v>
      </c>
      <c r="W150" s="2" t="str">
        <f t="shared" si="77"/>
        <v>M</v>
      </c>
      <c r="X150" s="2" t="str">
        <f t="shared" si="77"/>
        <v>GREIG</v>
      </c>
      <c r="Y150" s="2" t="str">
        <f t="shared" si="77"/>
        <v>Moana</v>
      </c>
      <c r="Z150" s="2">
        <f>SUMIFS(Import!Z$2:Z$237,Import!$F$2:$F$237,$F150,Import!$G$2:$G$237,$G150)</f>
        <v>23</v>
      </c>
      <c r="AA150" s="2">
        <f>SUMIFS(Import!AA$2:AA$237,Import!$F$2:$F$237,$F150,Import!$G$2:$G$237,$G150)</f>
        <v>15.75</v>
      </c>
      <c r="AB150" s="2">
        <f>SUMIFS(Import!AB$2:AB$237,Import!$F$2:$F$237,$F150,Import!$G$2:$G$237,$G150)</f>
        <v>25</v>
      </c>
      <c r="AC150" s="2">
        <f>SUMIFS(Import!AC$2:AC$237,Import!$F$2:$F$237,$F150,Import!$G$2:$G$237,$G150)</f>
        <v>2</v>
      </c>
      <c r="AD150" s="2" t="str">
        <f t="shared" si="78"/>
        <v>M</v>
      </c>
      <c r="AE150" s="2" t="str">
        <f t="shared" si="78"/>
        <v>MINARDI</v>
      </c>
      <c r="AF150" s="2" t="str">
        <f t="shared" si="78"/>
        <v>Eric</v>
      </c>
      <c r="AG150" s="2">
        <f>SUMIFS(Import!AG$2:AG$237,Import!$F$2:$F$237,$F150,Import!$G$2:$G$237,$G150)</f>
        <v>0</v>
      </c>
      <c r="AH150" s="2">
        <f>SUMIFS(Import!AH$2:AH$237,Import!$F$2:$F$237,$F150,Import!$G$2:$G$237,$G150)</f>
        <v>0</v>
      </c>
      <c r="AI150" s="2">
        <f>SUMIFS(Import!AI$2:AI$237,Import!$F$2:$F$237,$F150,Import!$G$2:$G$237,$G150)</f>
        <v>0</v>
      </c>
      <c r="AJ150" s="2">
        <f>SUMIFS(Import!AJ$2:AJ$237,Import!$F$2:$F$237,$F150,Import!$G$2:$G$237,$G150)</f>
        <v>3</v>
      </c>
      <c r="AK150" s="2" t="str">
        <f t="shared" si="79"/>
        <v>F</v>
      </c>
      <c r="AL150" s="2" t="str">
        <f t="shared" si="79"/>
        <v>SAGE</v>
      </c>
      <c r="AM150" s="2" t="str">
        <f t="shared" si="79"/>
        <v>Maina</v>
      </c>
      <c r="AN150" s="2">
        <f>SUMIFS(Import!AN$2:AN$237,Import!$F$2:$F$237,$F150,Import!$G$2:$G$237,$G150)</f>
        <v>53</v>
      </c>
      <c r="AO150" s="2">
        <f>SUMIFS(Import!AO$2:AO$237,Import!$F$2:$F$237,$F150,Import!$G$2:$G$237,$G150)</f>
        <v>36.299999999999997</v>
      </c>
      <c r="AP150" s="2">
        <f>SUMIFS(Import!AP$2:AP$237,Import!$F$2:$F$237,$F150,Import!$G$2:$G$237,$G150)</f>
        <v>57.61</v>
      </c>
      <c r="AQ150" s="2">
        <f>SUMIFS(Import!AQ$2:AQ$237,Import!$F$2:$F$237,$F150,Import!$G$2:$G$237,$G150)</f>
        <v>4</v>
      </c>
      <c r="AR150" s="2" t="str">
        <f t="shared" si="80"/>
        <v>M</v>
      </c>
      <c r="AS150" s="2" t="str">
        <f t="shared" si="80"/>
        <v>BRUNEAU</v>
      </c>
      <c r="AT150" s="2" t="str">
        <f t="shared" si="80"/>
        <v>Jean-Marie</v>
      </c>
      <c r="AU150" s="2">
        <f>SUMIFS(Import!AU$2:AU$237,Import!$F$2:$F$237,$F150,Import!$G$2:$G$237,$G150)</f>
        <v>0</v>
      </c>
      <c r="AV150" s="2">
        <f>SUMIFS(Import!AV$2:AV$237,Import!$F$2:$F$237,$F150,Import!$G$2:$G$237,$G150)</f>
        <v>0</v>
      </c>
      <c r="AW150" s="2">
        <f>SUMIFS(Import!AW$2:AW$237,Import!$F$2:$F$237,$F150,Import!$G$2:$G$237,$G150)</f>
        <v>0</v>
      </c>
      <c r="AX150" s="2">
        <f>SUMIFS(Import!AX$2:AX$237,Import!$F$2:$F$237,$F150,Import!$G$2:$G$237,$G150)</f>
        <v>5</v>
      </c>
      <c r="AY150" s="2" t="str">
        <f t="shared" si="81"/>
        <v>M</v>
      </c>
      <c r="AZ150" s="2" t="str">
        <f t="shared" si="81"/>
        <v>RAMEL</v>
      </c>
      <c r="BA150" s="2" t="str">
        <f t="shared" si="81"/>
        <v>Michel</v>
      </c>
      <c r="BB150" s="2">
        <f>SUMIFS(Import!BB$2:BB$237,Import!$F$2:$F$237,$F150,Import!$G$2:$G$237,$G150)</f>
        <v>0</v>
      </c>
      <c r="BC150" s="2">
        <f>SUMIFS(Import!BC$2:BC$237,Import!$F$2:$F$237,$F150,Import!$G$2:$G$237,$G150)</f>
        <v>0</v>
      </c>
      <c r="BD150" s="2">
        <f>SUMIFS(Import!BD$2:BD$237,Import!$F$2:$F$237,$F150,Import!$G$2:$G$237,$G150)</f>
        <v>0</v>
      </c>
      <c r="BE150" s="2">
        <f>SUMIFS(Import!BE$2:BE$237,Import!$F$2:$F$237,$F150,Import!$G$2:$G$237,$G150)</f>
        <v>6</v>
      </c>
      <c r="BF150" s="2" t="str">
        <f t="shared" si="82"/>
        <v>M</v>
      </c>
      <c r="BG150" s="2" t="str">
        <f t="shared" si="82"/>
        <v>NENA</v>
      </c>
      <c r="BH150" s="2" t="str">
        <f t="shared" si="82"/>
        <v>Tauhiti</v>
      </c>
      <c r="BI150" s="2">
        <f>SUMIFS(Import!BI$2:BI$237,Import!$F$2:$F$237,$F150,Import!$G$2:$G$237,$G150)</f>
        <v>1</v>
      </c>
      <c r="BJ150" s="2">
        <f>SUMIFS(Import!BJ$2:BJ$237,Import!$F$2:$F$237,$F150,Import!$G$2:$G$237,$G150)</f>
        <v>0.68</v>
      </c>
      <c r="BK150" s="2">
        <f>SUMIFS(Import!BK$2:BK$237,Import!$F$2:$F$237,$F150,Import!$G$2:$G$237,$G150)</f>
        <v>1.0900000000000001</v>
      </c>
      <c r="BL150" s="2">
        <f>SUMIFS(Import!BL$2:BL$237,Import!$F$2:$F$237,$F150,Import!$G$2:$G$237,$G150)</f>
        <v>7</v>
      </c>
      <c r="BM150" s="2" t="str">
        <f t="shared" si="83"/>
        <v>M</v>
      </c>
      <c r="BN150" s="2" t="str">
        <f t="shared" si="83"/>
        <v>REGURON</v>
      </c>
      <c r="BO150" s="2" t="str">
        <f t="shared" si="83"/>
        <v>Karl</v>
      </c>
      <c r="BP150" s="2">
        <f>SUMIFS(Import!BP$2:BP$237,Import!$F$2:$F$237,$F150,Import!$G$2:$G$237,$G150)</f>
        <v>0</v>
      </c>
      <c r="BQ150" s="2">
        <f>SUMIFS(Import!BQ$2:BQ$237,Import!$F$2:$F$237,$F150,Import!$G$2:$G$237,$G150)</f>
        <v>0</v>
      </c>
      <c r="BR150" s="2">
        <f>SUMIFS(Import!BR$2:BR$237,Import!$F$2:$F$237,$F150,Import!$G$2:$G$237,$G150)</f>
        <v>0</v>
      </c>
      <c r="BS150" s="2">
        <f>SUMIFS(Import!BS$2:BS$237,Import!$F$2:$F$237,$F150,Import!$G$2:$G$237,$G150)</f>
        <v>8</v>
      </c>
      <c r="BT150" s="2" t="str">
        <f t="shared" si="84"/>
        <v>M</v>
      </c>
      <c r="BU150" s="2" t="str">
        <f t="shared" si="84"/>
        <v>TUHEIAVA</v>
      </c>
      <c r="BV150" s="2" t="str">
        <f t="shared" si="84"/>
        <v>Richard, Ariihau</v>
      </c>
      <c r="BW150" s="2">
        <f>SUMIFS(Import!BW$2:BW$237,Import!$F$2:$F$237,$F150,Import!$G$2:$G$237,$G150)</f>
        <v>15</v>
      </c>
      <c r="BX150" s="2">
        <f>SUMIFS(Import!BX$2:BX$237,Import!$F$2:$F$237,$F150,Import!$G$2:$G$237,$G150)</f>
        <v>10.27</v>
      </c>
      <c r="BY150" s="2">
        <f>SUMIFS(Import!BY$2:BY$237,Import!$F$2:$F$237,$F150,Import!$G$2:$G$237,$G150)</f>
        <v>16.3</v>
      </c>
      <c r="BZ150" s="2">
        <f>SUMIFS(Import!BZ$2:BZ$237,Import!$F$2:$F$237,$F150,Import!$G$2:$G$237,$G150)</f>
        <v>0</v>
      </c>
      <c r="CA150" s="2">
        <f t="shared" si="85"/>
        <v>0</v>
      </c>
      <c r="CB150" s="2">
        <f t="shared" si="85"/>
        <v>0</v>
      </c>
      <c r="CC150" s="2">
        <f t="shared" si="85"/>
        <v>0</v>
      </c>
      <c r="CD150" s="2">
        <f>SUMIFS(Import!CD$2:CD$237,Import!$F$2:$F$237,$F150,Import!$G$2:$G$237,$G150)</f>
        <v>0</v>
      </c>
      <c r="CE150" s="2">
        <f>SUMIFS(Import!CE$2:CE$237,Import!$F$2:$F$237,$F150,Import!$G$2:$G$237,$G150)</f>
        <v>0</v>
      </c>
      <c r="CF150" s="2">
        <f>SUMIFS(Import!CF$2:CF$237,Import!$F$2:$F$237,$F150,Import!$G$2:$G$237,$G150)</f>
        <v>0</v>
      </c>
      <c r="CG150" s="2">
        <f>SUMIFS(Import!CG$2:CG$237,Import!$F$2:$F$237,$F150,Import!$G$2:$G$237,$G150)</f>
        <v>0</v>
      </c>
      <c r="CH150" s="2">
        <f t="shared" si="86"/>
        <v>0</v>
      </c>
      <c r="CI150" s="2">
        <f t="shared" si="86"/>
        <v>0</v>
      </c>
      <c r="CJ150" s="2">
        <f t="shared" si="86"/>
        <v>0</v>
      </c>
      <c r="CK150" s="2">
        <f>SUMIFS(Import!CK$2:CK$237,Import!$F$2:$F$237,$F150,Import!$G$2:$G$237,$G150)</f>
        <v>0</v>
      </c>
      <c r="CL150" s="2">
        <f>SUMIFS(Import!CL$2:CL$237,Import!$F$2:$F$237,$F150,Import!$G$2:$G$237,$G150)</f>
        <v>0</v>
      </c>
      <c r="CM150" s="2">
        <f>SUMIFS(Import!CM$2:CM$237,Import!$F$2:$F$237,$F150,Import!$G$2:$G$237,$G150)</f>
        <v>0</v>
      </c>
      <c r="CN150" s="2">
        <f>SUMIFS(Import!CN$2:CN$237,Import!$F$2:$F$237,$F150,Import!$G$2:$G$237,$G150)</f>
        <v>0</v>
      </c>
      <c r="CO150" s="3">
        <f t="shared" si="87"/>
        <v>0</v>
      </c>
      <c r="CP150" s="3">
        <f t="shared" si="87"/>
        <v>0</v>
      </c>
      <c r="CQ150" s="3">
        <f t="shared" si="87"/>
        <v>0</v>
      </c>
      <c r="CR150" s="2">
        <f>SUMIFS(Import!CR$2:CR$237,Import!$F$2:$F$237,$F150,Import!$G$2:$G$237,$G150)</f>
        <v>0</v>
      </c>
      <c r="CS150" s="2">
        <f>SUMIFS(Import!CS$2:CS$237,Import!$F$2:$F$237,$F150,Import!$G$2:$G$237,$G150)</f>
        <v>0</v>
      </c>
      <c r="CT150" s="2">
        <f>SUMIFS(Import!CT$2:CT$237,Import!$F$2:$F$237,$F150,Import!$G$2:$G$237,$G150)</f>
        <v>0</v>
      </c>
    </row>
    <row r="151" spans="1:98">
      <c r="A151" s="2" t="s">
        <v>38</v>
      </c>
      <c r="B151" s="2" t="s">
        <v>39</v>
      </c>
      <c r="C151" s="2">
        <v>3</v>
      </c>
      <c r="D151" s="2" t="s">
        <v>44</v>
      </c>
      <c r="E151" s="2">
        <v>38</v>
      </c>
      <c r="F151" s="2" t="s">
        <v>70</v>
      </c>
      <c r="G151" s="2">
        <v>1</v>
      </c>
      <c r="H151" s="2">
        <f>IF(SUMIFS(Import!H$2:H$237,Import!$F$2:$F$237,$F151,Import!$G$2:$G$237,$G151)=0,Data_T1!$H151,SUMIFS(Import!H$2:H$237,Import!$F$2:$F$237,$F151,Import!$G$2:$G$237,$G151))</f>
        <v>1196</v>
      </c>
      <c r="I151" s="2">
        <f>SUMIFS(Import!I$2:I$237,Import!$F$2:$F$237,$F151,Import!$G$2:$G$237,$G151)</f>
        <v>781</v>
      </c>
      <c r="J151" s="2">
        <f>SUMIFS(Import!J$2:J$237,Import!$F$2:$F$237,$F151,Import!$G$2:$G$237,$G151)</f>
        <v>65.3</v>
      </c>
      <c r="K151" s="2">
        <f>SUMIFS(Import!K$2:K$237,Import!$F$2:$F$237,$F151,Import!$G$2:$G$237,$G151)</f>
        <v>415</v>
      </c>
      <c r="L151" s="2">
        <f>SUMIFS(Import!L$2:L$237,Import!$F$2:$F$237,$F151,Import!$G$2:$G$237,$G151)</f>
        <v>34.700000000000003</v>
      </c>
      <c r="M151" s="2">
        <f>SUMIFS(Import!M$2:M$237,Import!$F$2:$F$237,$F151,Import!$G$2:$G$237,$G151)</f>
        <v>15</v>
      </c>
      <c r="N151" s="2">
        <f>SUMIFS(Import!N$2:N$237,Import!$F$2:$F$237,$F151,Import!$G$2:$G$237,$G151)</f>
        <v>1.25</v>
      </c>
      <c r="O151" s="2">
        <f>SUMIFS(Import!O$2:O$237,Import!$F$2:$F$237,$F151,Import!$G$2:$G$237,$G151)</f>
        <v>3.61</v>
      </c>
      <c r="P151" s="2">
        <f>SUMIFS(Import!P$2:P$237,Import!$F$2:$F$237,$F151,Import!$G$2:$G$237,$G151)</f>
        <v>5</v>
      </c>
      <c r="Q151" s="2">
        <f>SUMIFS(Import!Q$2:Q$237,Import!$F$2:$F$237,$F151,Import!$G$2:$G$237,$G151)</f>
        <v>0.42</v>
      </c>
      <c r="R151" s="2">
        <f>SUMIFS(Import!R$2:R$237,Import!$F$2:$F$237,$F151,Import!$G$2:$G$237,$G151)</f>
        <v>1.2</v>
      </c>
      <c r="S151" s="2">
        <f>SUMIFS(Import!S$2:S$237,Import!$F$2:$F$237,$F151,Import!$G$2:$G$237,$G151)</f>
        <v>395</v>
      </c>
      <c r="T151" s="2">
        <f>SUMIFS(Import!T$2:T$237,Import!$F$2:$F$237,$F151,Import!$G$2:$G$237,$G151)</f>
        <v>33.03</v>
      </c>
      <c r="U151" s="2">
        <f>SUMIFS(Import!U$2:U$237,Import!$F$2:$F$237,$F151,Import!$G$2:$G$237,$G151)</f>
        <v>95.18</v>
      </c>
      <c r="V151" s="2">
        <f>SUMIFS(Import!V$2:V$237,Import!$F$2:$F$237,$F151,Import!$G$2:$G$237,$G151)</f>
        <v>1</v>
      </c>
      <c r="W151" s="2" t="str">
        <f t="shared" si="77"/>
        <v>M</v>
      </c>
      <c r="X151" s="2" t="str">
        <f t="shared" si="77"/>
        <v>HOWELL</v>
      </c>
      <c r="Y151" s="2" t="str">
        <f t="shared" si="77"/>
        <v>Patrick</v>
      </c>
      <c r="Z151" s="2">
        <f>SUMIFS(Import!Z$2:Z$237,Import!$F$2:$F$237,$F151,Import!$G$2:$G$237,$G151)</f>
        <v>133</v>
      </c>
      <c r="AA151" s="2">
        <f>SUMIFS(Import!AA$2:AA$237,Import!$F$2:$F$237,$F151,Import!$G$2:$G$237,$G151)</f>
        <v>11.12</v>
      </c>
      <c r="AB151" s="2">
        <f>SUMIFS(Import!AB$2:AB$237,Import!$F$2:$F$237,$F151,Import!$G$2:$G$237,$G151)</f>
        <v>33.67</v>
      </c>
      <c r="AC151" s="2">
        <f>SUMIFS(Import!AC$2:AC$237,Import!$F$2:$F$237,$F151,Import!$G$2:$G$237,$G151)</f>
        <v>2</v>
      </c>
      <c r="AD151" s="2" t="str">
        <f t="shared" si="78"/>
        <v>F</v>
      </c>
      <c r="AE151" s="2" t="str">
        <f t="shared" si="78"/>
        <v>MARA</v>
      </c>
      <c r="AF151" s="2" t="str">
        <f t="shared" si="78"/>
        <v>Astride</v>
      </c>
      <c r="AG151" s="2">
        <f>SUMIFS(Import!AG$2:AG$237,Import!$F$2:$F$237,$F151,Import!$G$2:$G$237,$G151)</f>
        <v>21</v>
      </c>
      <c r="AH151" s="2">
        <f>SUMIFS(Import!AH$2:AH$237,Import!$F$2:$F$237,$F151,Import!$G$2:$G$237,$G151)</f>
        <v>1.76</v>
      </c>
      <c r="AI151" s="2">
        <f>SUMIFS(Import!AI$2:AI$237,Import!$F$2:$F$237,$F151,Import!$G$2:$G$237,$G151)</f>
        <v>5.32</v>
      </c>
      <c r="AJ151" s="2">
        <f>SUMIFS(Import!AJ$2:AJ$237,Import!$F$2:$F$237,$F151,Import!$G$2:$G$237,$G151)</f>
        <v>3</v>
      </c>
      <c r="AK151" s="2" t="str">
        <f t="shared" si="79"/>
        <v>M</v>
      </c>
      <c r="AL151" s="2" t="str">
        <f t="shared" si="79"/>
        <v>LANTEIRES</v>
      </c>
      <c r="AM151" s="2" t="str">
        <f t="shared" si="79"/>
        <v>Teiva</v>
      </c>
      <c r="AN151" s="2">
        <f>SUMIFS(Import!AN$2:AN$237,Import!$F$2:$F$237,$F151,Import!$G$2:$G$237,$G151)</f>
        <v>21</v>
      </c>
      <c r="AO151" s="2">
        <f>SUMIFS(Import!AO$2:AO$237,Import!$F$2:$F$237,$F151,Import!$G$2:$G$237,$G151)</f>
        <v>1.76</v>
      </c>
      <c r="AP151" s="2">
        <f>SUMIFS(Import!AP$2:AP$237,Import!$F$2:$F$237,$F151,Import!$G$2:$G$237,$G151)</f>
        <v>5.32</v>
      </c>
      <c r="AQ151" s="2">
        <f>SUMIFS(Import!AQ$2:AQ$237,Import!$F$2:$F$237,$F151,Import!$G$2:$G$237,$G151)</f>
        <v>4</v>
      </c>
      <c r="AR151" s="2" t="str">
        <f t="shared" si="80"/>
        <v>F</v>
      </c>
      <c r="AS151" s="2" t="str">
        <f t="shared" si="80"/>
        <v>ATGER</v>
      </c>
      <c r="AT151" s="2" t="str">
        <f t="shared" si="80"/>
        <v>Corinne</v>
      </c>
      <c r="AU151" s="2">
        <f>SUMIFS(Import!AU$2:AU$237,Import!$F$2:$F$237,$F151,Import!$G$2:$G$237,$G151)</f>
        <v>5</v>
      </c>
      <c r="AV151" s="2">
        <f>SUMIFS(Import!AV$2:AV$237,Import!$F$2:$F$237,$F151,Import!$G$2:$G$237,$G151)</f>
        <v>0.42</v>
      </c>
      <c r="AW151" s="2">
        <f>SUMIFS(Import!AW$2:AW$237,Import!$F$2:$F$237,$F151,Import!$G$2:$G$237,$G151)</f>
        <v>1.27</v>
      </c>
      <c r="AX151" s="2">
        <f>SUMIFS(Import!AX$2:AX$237,Import!$F$2:$F$237,$F151,Import!$G$2:$G$237,$G151)</f>
        <v>5</v>
      </c>
      <c r="AY151" s="2" t="str">
        <f t="shared" si="81"/>
        <v>M</v>
      </c>
      <c r="AZ151" s="2" t="str">
        <f t="shared" si="81"/>
        <v>BROTHERSON</v>
      </c>
      <c r="BA151" s="2" t="str">
        <f t="shared" si="81"/>
        <v>Moetai, Charles</v>
      </c>
      <c r="BB151" s="2">
        <f>SUMIFS(Import!BB$2:BB$237,Import!$F$2:$F$237,$F151,Import!$G$2:$G$237,$G151)</f>
        <v>75</v>
      </c>
      <c r="BC151" s="2">
        <f>SUMIFS(Import!BC$2:BC$237,Import!$F$2:$F$237,$F151,Import!$G$2:$G$237,$G151)</f>
        <v>6.27</v>
      </c>
      <c r="BD151" s="2">
        <f>SUMIFS(Import!BD$2:BD$237,Import!$F$2:$F$237,$F151,Import!$G$2:$G$237,$G151)</f>
        <v>18.989999999999998</v>
      </c>
      <c r="BE151" s="2">
        <f>SUMIFS(Import!BE$2:BE$237,Import!$F$2:$F$237,$F151,Import!$G$2:$G$237,$G151)</f>
        <v>6</v>
      </c>
      <c r="BF151" s="2" t="str">
        <f t="shared" si="82"/>
        <v>M</v>
      </c>
      <c r="BG151" s="2" t="str">
        <f t="shared" si="82"/>
        <v>DUBOIS</v>
      </c>
      <c r="BH151" s="2" t="str">
        <f t="shared" si="82"/>
        <v>Vincent</v>
      </c>
      <c r="BI151" s="2">
        <f>SUMIFS(Import!BI$2:BI$237,Import!$F$2:$F$237,$F151,Import!$G$2:$G$237,$G151)</f>
        <v>114</v>
      </c>
      <c r="BJ151" s="2">
        <f>SUMIFS(Import!BJ$2:BJ$237,Import!$F$2:$F$237,$F151,Import!$G$2:$G$237,$G151)</f>
        <v>9.5299999999999994</v>
      </c>
      <c r="BK151" s="2">
        <f>SUMIFS(Import!BK$2:BK$237,Import!$F$2:$F$237,$F151,Import!$G$2:$G$237,$G151)</f>
        <v>28.86</v>
      </c>
      <c r="BL151" s="2">
        <f>SUMIFS(Import!BL$2:BL$237,Import!$F$2:$F$237,$F151,Import!$G$2:$G$237,$G151)</f>
        <v>7</v>
      </c>
      <c r="BM151" s="2" t="str">
        <f t="shared" si="83"/>
        <v>M</v>
      </c>
      <c r="BN151" s="2" t="str">
        <f t="shared" si="83"/>
        <v>ROI</v>
      </c>
      <c r="BO151" s="2" t="str">
        <f t="shared" si="83"/>
        <v>Albert</v>
      </c>
      <c r="BP151" s="2">
        <f>SUMIFS(Import!BP$2:BP$237,Import!$F$2:$F$237,$F151,Import!$G$2:$G$237,$G151)</f>
        <v>15</v>
      </c>
      <c r="BQ151" s="2">
        <f>SUMIFS(Import!BQ$2:BQ$237,Import!$F$2:$F$237,$F151,Import!$G$2:$G$237,$G151)</f>
        <v>1.25</v>
      </c>
      <c r="BR151" s="2">
        <f>SUMIFS(Import!BR$2:BR$237,Import!$F$2:$F$237,$F151,Import!$G$2:$G$237,$G151)</f>
        <v>3.8</v>
      </c>
      <c r="BS151" s="2">
        <f>SUMIFS(Import!BS$2:BS$237,Import!$F$2:$F$237,$F151,Import!$G$2:$G$237,$G151)</f>
        <v>8</v>
      </c>
      <c r="BT151" s="2" t="str">
        <f t="shared" si="84"/>
        <v>F</v>
      </c>
      <c r="BU151" s="2" t="str">
        <f t="shared" si="84"/>
        <v>TIXIER</v>
      </c>
      <c r="BV151" s="2" t="str">
        <f t="shared" si="84"/>
        <v>Dominique</v>
      </c>
      <c r="BW151" s="2">
        <f>SUMIFS(Import!BW$2:BW$237,Import!$F$2:$F$237,$F151,Import!$G$2:$G$237,$G151)</f>
        <v>11</v>
      </c>
      <c r="BX151" s="2">
        <f>SUMIFS(Import!BX$2:BX$237,Import!$F$2:$F$237,$F151,Import!$G$2:$G$237,$G151)</f>
        <v>0.92</v>
      </c>
      <c r="BY151" s="2">
        <f>SUMIFS(Import!BY$2:BY$237,Import!$F$2:$F$237,$F151,Import!$G$2:$G$237,$G151)</f>
        <v>2.78</v>
      </c>
      <c r="BZ151" s="2">
        <f>SUMIFS(Import!BZ$2:BZ$237,Import!$F$2:$F$237,$F151,Import!$G$2:$G$237,$G151)</f>
        <v>0</v>
      </c>
      <c r="CA151" s="2">
        <f t="shared" si="85"/>
        <v>0</v>
      </c>
      <c r="CB151" s="2">
        <f t="shared" si="85"/>
        <v>0</v>
      </c>
      <c r="CC151" s="2">
        <f t="shared" si="85"/>
        <v>0</v>
      </c>
      <c r="CD151" s="2">
        <f>SUMIFS(Import!CD$2:CD$237,Import!$F$2:$F$237,$F151,Import!$G$2:$G$237,$G151)</f>
        <v>0</v>
      </c>
      <c r="CE151" s="2">
        <f>SUMIFS(Import!CE$2:CE$237,Import!$F$2:$F$237,$F151,Import!$G$2:$G$237,$G151)</f>
        <v>0</v>
      </c>
      <c r="CF151" s="2">
        <f>SUMIFS(Import!CF$2:CF$237,Import!$F$2:$F$237,$F151,Import!$G$2:$G$237,$G151)</f>
        <v>0</v>
      </c>
      <c r="CG151" s="2">
        <f>SUMIFS(Import!CG$2:CG$237,Import!$F$2:$F$237,$F151,Import!$G$2:$G$237,$G151)</f>
        <v>0</v>
      </c>
      <c r="CH151" s="2">
        <f t="shared" si="86"/>
        <v>0</v>
      </c>
      <c r="CI151" s="2">
        <f t="shared" si="86"/>
        <v>0</v>
      </c>
      <c r="CJ151" s="2">
        <f t="shared" si="86"/>
        <v>0</v>
      </c>
      <c r="CK151" s="2">
        <f>SUMIFS(Import!CK$2:CK$237,Import!$F$2:$F$237,$F151,Import!$G$2:$G$237,$G151)</f>
        <v>0</v>
      </c>
      <c r="CL151" s="2">
        <f>SUMIFS(Import!CL$2:CL$237,Import!$F$2:$F$237,$F151,Import!$G$2:$G$237,$G151)</f>
        <v>0</v>
      </c>
      <c r="CM151" s="2">
        <f>SUMIFS(Import!CM$2:CM$237,Import!$F$2:$F$237,$F151,Import!$G$2:$G$237,$G151)</f>
        <v>0</v>
      </c>
      <c r="CN151" s="2">
        <f>SUMIFS(Import!CN$2:CN$237,Import!$F$2:$F$237,$F151,Import!$G$2:$G$237,$G151)</f>
        <v>0</v>
      </c>
      <c r="CO151" s="3">
        <f t="shared" si="87"/>
        <v>0</v>
      </c>
      <c r="CP151" s="3">
        <f t="shared" si="87"/>
        <v>0</v>
      </c>
      <c r="CQ151" s="3">
        <f t="shared" si="87"/>
        <v>0</v>
      </c>
      <c r="CR151" s="2">
        <f>SUMIFS(Import!CR$2:CR$237,Import!$F$2:$F$237,$F151,Import!$G$2:$G$237,$G151)</f>
        <v>0</v>
      </c>
      <c r="CS151" s="2">
        <f>SUMIFS(Import!CS$2:CS$237,Import!$F$2:$F$237,$F151,Import!$G$2:$G$237,$G151)</f>
        <v>0</v>
      </c>
      <c r="CT151" s="2">
        <f>SUMIFS(Import!CT$2:CT$237,Import!$F$2:$F$237,$F151,Import!$G$2:$G$237,$G151)</f>
        <v>0</v>
      </c>
    </row>
    <row r="152" spans="1:98">
      <c r="A152" s="2" t="s">
        <v>38</v>
      </c>
      <c r="B152" s="2" t="s">
        <v>39</v>
      </c>
      <c r="C152" s="2">
        <v>3</v>
      </c>
      <c r="D152" s="2" t="s">
        <v>44</v>
      </c>
      <c r="E152" s="2">
        <v>38</v>
      </c>
      <c r="F152" s="2" t="s">
        <v>70</v>
      </c>
      <c r="G152" s="2">
        <v>2</v>
      </c>
      <c r="H152" s="2">
        <f>IF(SUMIFS(Import!H$2:H$237,Import!$F$2:$F$237,$F152,Import!$G$2:$G$237,$G152)=0,Data_T1!$H152,SUMIFS(Import!H$2:H$237,Import!$F$2:$F$237,$F152,Import!$G$2:$G$237,$G152))</f>
        <v>1054</v>
      </c>
      <c r="I152" s="2">
        <f>SUMIFS(Import!I$2:I$237,Import!$F$2:$F$237,$F152,Import!$G$2:$G$237,$G152)</f>
        <v>648</v>
      </c>
      <c r="J152" s="2">
        <f>SUMIFS(Import!J$2:J$237,Import!$F$2:$F$237,$F152,Import!$G$2:$G$237,$G152)</f>
        <v>61.48</v>
      </c>
      <c r="K152" s="2">
        <f>SUMIFS(Import!K$2:K$237,Import!$F$2:$F$237,$F152,Import!$G$2:$G$237,$G152)</f>
        <v>406</v>
      </c>
      <c r="L152" s="2">
        <f>SUMIFS(Import!L$2:L$237,Import!$F$2:$F$237,$F152,Import!$G$2:$G$237,$G152)</f>
        <v>38.520000000000003</v>
      </c>
      <c r="M152" s="2">
        <f>SUMIFS(Import!M$2:M$237,Import!$F$2:$F$237,$F152,Import!$G$2:$G$237,$G152)</f>
        <v>9</v>
      </c>
      <c r="N152" s="2">
        <f>SUMIFS(Import!N$2:N$237,Import!$F$2:$F$237,$F152,Import!$G$2:$G$237,$G152)</f>
        <v>0.85</v>
      </c>
      <c r="O152" s="2">
        <f>SUMIFS(Import!O$2:O$237,Import!$F$2:$F$237,$F152,Import!$G$2:$G$237,$G152)</f>
        <v>2.2200000000000002</v>
      </c>
      <c r="P152" s="2">
        <f>SUMIFS(Import!P$2:P$237,Import!$F$2:$F$237,$F152,Import!$G$2:$G$237,$G152)</f>
        <v>0</v>
      </c>
      <c r="Q152" s="2">
        <f>SUMIFS(Import!Q$2:Q$237,Import!$F$2:$F$237,$F152,Import!$G$2:$G$237,$G152)</f>
        <v>0</v>
      </c>
      <c r="R152" s="2">
        <f>SUMIFS(Import!R$2:R$237,Import!$F$2:$F$237,$F152,Import!$G$2:$G$237,$G152)</f>
        <v>0</v>
      </c>
      <c r="S152" s="2">
        <f>SUMIFS(Import!S$2:S$237,Import!$F$2:$F$237,$F152,Import!$G$2:$G$237,$G152)</f>
        <v>397</v>
      </c>
      <c r="T152" s="2">
        <f>SUMIFS(Import!T$2:T$237,Import!$F$2:$F$237,$F152,Import!$G$2:$G$237,$G152)</f>
        <v>37.67</v>
      </c>
      <c r="U152" s="2">
        <f>SUMIFS(Import!U$2:U$237,Import!$F$2:$F$237,$F152,Import!$G$2:$G$237,$G152)</f>
        <v>97.78</v>
      </c>
      <c r="V152" s="2">
        <f>SUMIFS(Import!V$2:V$237,Import!$F$2:$F$237,$F152,Import!$G$2:$G$237,$G152)</f>
        <v>1</v>
      </c>
      <c r="W152" s="2" t="str">
        <f t="shared" si="77"/>
        <v>M</v>
      </c>
      <c r="X152" s="2" t="str">
        <f t="shared" si="77"/>
        <v>HOWELL</v>
      </c>
      <c r="Y152" s="2" t="str">
        <f t="shared" si="77"/>
        <v>Patrick</v>
      </c>
      <c r="Z152" s="2">
        <f>SUMIFS(Import!Z$2:Z$237,Import!$F$2:$F$237,$F152,Import!$G$2:$G$237,$G152)</f>
        <v>131</v>
      </c>
      <c r="AA152" s="2">
        <f>SUMIFS(Import!AA$2:AA$237,Import!$F$2:$F$237,$F152,Import!$G$2:$G$237,$G152)</f>
        <v>12.43</v>
      </c>
      <c r="AB152" s="2">
        <f>SUMIFS(Import!AB$2:AB$237,Import!$F$2:$F$237,$F152,Import!$G$2:$G$237,$G152)</f>
        <v>33</v>
      </c>
      <c r="AC152" s="2">
        <f>SUMIFS(Import!AC$2:AC$237,Import!$F$2:$F$237,$F152,Import!$G$2:$G$237,$G152)</f>
        <v>2</v>
      </c>
      <c r="AD152" s="2" t="str">
        <f t="shared" si="78"/>
        <v>F</v>
      </c>
      <c r="AE152" s="2" t="str">
        <f t="shared" si="78"/>
        <v>MARA</v>
      </c>
      <c r="AF152" s="2" t="str">
        <f t="shared" si="78"/>
        <v>Astride</v>
      </c>
      <c r="AG152" s="2">
        <f>SUMIFS(Import!AG$2:AG$237,Import!$F$2:$F$237,$F152,Import!$G$2:$G$237,$G152)</f>
        <v>4</v>
      </c>
      <c r="AH152" s="2">
        <f>SUMIFS(Import!AH$2:AH$237,Import!$F$2:$F$237,$F152,Import!$G$2:$G$237,$G152)</f>
        <v>0.38</v>
      </c>
      <c r="AI152" s="2">
        <f>SUMIFS(Import!AI$2:AI$237,Import!$F$2:$F$237,$F152,Import!$G$2:$G$237,$G152)</f>
        <v>1.01</v>
      </c>
      <c r="AJ152" s="2">
        <f>SUMIFS(Import!AJ$2:AJ$237,Import!$F$2:$F$237,$F152,Import!$G$2:$G$237,$G152)</f>
        <v>3</v>
      </c>
      <c r="AK152" s="2" t="str">
        <f t="shared" si="79"/>
        <v>M</v>
      </c>
      <c r="AL152" s="2" t="str">
        <f t="shared" si="79"/>
        <v>LANTEIRES</v>
      </c>
      <c r="AM152" s="2" t="str">
        <f t="shared" si="79"/>
        <v>Teiva</v>
      </c>
      <c r="AN152" s="2">
        <f>SUMIFS(Import!AN$2:AN$237,Import!$F$2:$F$237,$F152,Import!$G$2:$G$237,$G152)</f>
        <v>6</v>
      </c>
      <c r="AO152" s="2">
        <f>SUMIFS(Import!AO$2:AO$237,Import!$F$2:$F$237,$F152,Import!$G$2:$G$237,$G152)</f>
        <v>0.56999999999999995</v>
      </c>
      <c r="AP152" s="2">
        <f>SUMIFS(Import!AP$2:AP$237,Import!$F$2:$F$237,$F152,Import!$G$2:$G$237,$G152)</f>
        <v>1.51</v>
      </c>
      <c r="AQ152" s="2">
        <f>SUMIFS(Import!AQ$2:AQ$237,Import!$F$2:$F$237,$F152,Import!$G$2:$G$237,$G152)</f>
        <v>4</v>
      </c>
      <c r="AR152" s="2" t="str">
        <f t="shared" si="80"/>
        <v>F</v>
      </c>
      <c r="AS152" s="2" t="str">
        <f t="shared" si="80"/>
        <v>ATGER</v>
      </c>
      <c r="AT152" s="2" t="str">
        <f t="shared" si="80"/>
        <v>Corinne</v>
      </c>
      <c r="AU152" s="2">
        <f>SUMIFS(Import!AU$2:AU$237,Import!$F$2:$F$237,$F152,Import!$G$2:$G$237,$G152)</f>
        <v>2</v>
      </c>
      <c r="AV152" s="2">
        <f>SUMIFS(Import!AV$2:AV$237,Import!$F$2:$F$237,$F152,Import!$G$2:$G$237,$G152)</f>
        <v>0.19</v>
      </c>
      <c r="AW152" s="2">
        <f>SUMIFS(Import!AW$2:AW$237,Import!$F$2:$F$237,$F152,Import!$G$2:$G$237,$G152)</f>
        <v>0.5</v>
      </c>
      <c r="AX152" s="2">
        <f>SUMIFS(Import!AX$2:AX$237,Import!$F$2:$F$237,$F152,Import!$G$2:$G$237,$G152)</f>
        <v>5</v>
      </c>
      <c r="AY152" s="2" t="str">
        <f t="shared" si="81"/>
        <v>M</v>
      </c>
      <c r="AZ152" s="2" t="str">
        <f t="shared" si="81"/>
        <v>BROTHERSON</v>
      </c>
      <c r="BA152" s="2" t="str">
        <f t="shared" si="81"/>
        <v>Moetai, Charles</v>
      </c>
      <c r="BB152" s="2">
        <f>SUMIFS(Import!BB$2:BB$237,Import!$F$2:$F$237,$F152,Import!$G$2:$G$237,$G152)</f>
        <v>120</v>
      </c>
      <c r="BC152" s="2">
        <f>SUMIFS(Import!BC$2:BC$237,Import!$F$2:$F$237,$F152,Import!$G$2:$G$237,$G152)</f>
        <v>11.39</v>
      </c>
      <c r="BD152" s="2">
        <f>SUMIFS(Import!BD$2:BD$237,Import!$F$2:$F$237,$F152,Import!$G$2:$G$237,$G152)</f>
        <v>30.23</v>
      </c>
      <c r="BE152" s="2">
        <f>SUMIFS(Import!BE$2:BE$237,Import!$F$2:$F$237,$F152,Import!$G$2:$G$237,$G152)</f>
        <v>6</v>
      </c>
      <c r="BF152" s="2" t="str">
        <f t="shared" si="82"/>
        <v>M</v>
      </c>
      <c r="BG152" s="2" t="str">
        <f t="shared" si="82"/>
        <v>DUBOIS</v>
      </c>
      <c r="BH152" s="2" t="str">
        <f t="shared" si="82"/>
        <v>Vincent</v>
      </c>
      <c r="BI152" s="2">
        <f>SUMIFS(Import!BI$2:BI$237,Import!$F$2:$F$237,$F152,Import!$G$2:$G$237,$G152)</f>
        <v>125</v>
      </c>
      <c r="BJ152" s="2">
        <f>SUMIFS(Import!BJ$2:BJ$237,Import!$F$2:$F$237,$F152,Import!$G$2:$G$237,$G152)</f>
        <v>11.86</v>
      </c>
      <c r="BK152" s="2">
        <f>SUMIFS(Import!BK$2:BK$237,Import!$F$2:$F$237,$F152,Import!$G$2:$G$237,$G152)</f>
        <v>31.49</v>
      </c>
      <c r="BL152" s="2">
        <f>SUMIFS(Import!BL$2:BL$237,Import!$F$2:$F$237,$F152,Import!$G$2:$G$237,$G152)</f>
        <v>7</v>
      </c>
      <c r="BM152" s="2" t="str">
        <f t="shared" si="83"/>
        <v>M</v>
      </c>
      <c r="BN152" s="2" t="str">
        <f t="shared" si="83"/>
        <v>ROI</v>
      </c>
      <c r="BO152" s="2" t="str">
        <f t="shared" si="83"/>
        <v>Albert</v>
      </c>
      <c r="BP152" s="2">
        <f>SUMIFS(Import!BP$2:BP$237,Import!$F$2:$F$237,$F152,Import!$G$2:$G$237,$G152)</f>
        <v>5</v>
      </c>
      <c r="BQ152" s="2">
        <f>SUMIFS(Import!BQ$2:BQ$237,Import!$F$2:$F$237,$F152,Import!$G$2:$G$237,$G152)</f>
        <v>0.47</v>
      </c>
      <c r="BR152" s="2">
        <f>SUMIFS(Import!BR$2:BR$237,Import!$F$2:$F$237,$F152,Import!$G$2:$G$237,$G152)</f>
        <v>1.26</v>
      </c>
      <c r="BS152" s="2">
        <f>SUMIFS(Import!BS$2:BS$237,Import!$F$2:$F$237,$F152,Import!$G$2:$G$237,$G152)</f>
        <v>8</v>
      </c>
      <c r="BT152" s="2" t="str">
        <f t="shared" si="84"/>
        <v>F</v>
      </c>
      <c r="BU152" s="2" t="str">
        <f t="shared" si="84"/>
        <v>TIXIER</v>
      </c>
      <c r="BV152" s="2" t="str">
        <f t="shared" si="84"/>
        <v>Dominique</v>
      </c>
      <c r="BW152" s="2">
        <f>SUMIFS(Import!BW$2:BW$237,Import!$F$2:$F$237,$F152,Import!$G$2:$G$237,$G152)</f>
        <v>4</v>
      </c>
      <c r="BX152" s="2">
        <f>SUMIFS(Import!BX$2:BX$237,Import!$F$2:$F$237,$F152,Import!$G$2:$G$237,$G152)</f>
        <v>0.38</v>
      </c>
      <c r="BY152" s="2">
        <f>SUMIFS(Import!BY$2:BY$237,Import!$F$2:$F$237,$F152,Import!$G$2:$G$237,$G152)</f>
        <v>1.01</v>
      </c>
      <c r="BZ152" s="2">
        <f>SUMIFS(Import!BZ$2:BZ$237,Import!$F$2:$F$237,$F152,Import!$G$2:$G$237,$G152)</f>
        <v>0</v>
      </c>
      <c r="CA152" s="2">
        <f t="shared" si="85"/>
        <v>0</v>
      </c>
      <c r="CB152" s="2">
        <f t="shared" si="85"/>
        <v>0</v>
      </c>
      <c r="CC152" s="2">
        <f t="shared" si="85"/>
        <v>0</v>
      </c>
      <c r="CD152" s="2">
        <f>SUMIFS(Import!CD$2:CD$237,Import!$F$2:$F$237,$F152,Import!$G$2:$G$237,$G152)</f>
        <v>0</v>
      </c>
      <c r="CE152" s="2">
        <f>SUMIFS(Import!CE$2:CE$237,Import!$F$2:$F$237,$F152,Import!$G$2:$G$237,$G152)</f>
        <v>0</v>
      </c>
      <c r="CF152" s="2">
        <f>SUMIFS(Import!CF$2:CF$237,Import!$F$2:$F$237,$F152,Import!$G$2:$G$237,$G152)</f>
        <v>0</v>
      </c>
      <c r="CG152" s="2">
        <f>SUMIFS(Import!CG$2:CG$237,Import!$F$2:$F$237,$F152,Import!$G$2:$G$237,$G152)</f>
        <v>0</v>
      </c>
      <c r="CH152" s="2">
        <f t="shared" si="86"/>
        <v>0</v>
      </c>
      <c r="CI152" s="2">
        <f t="shared" si="86"/>
        <v>0</v>
      </c>
      <c r="CJ152" s="2">
        <f t="shared" si="86"/>
        <v>0</v>
      </c>
      <c r="CK152" s="2">
        <f>SUMIFS(Import!CK$2:CK$237,Import!$F$2:$F$237,$F152,Import!$G$2:$G$237,$G152)</f>
        <v>0</v>
      </c>
      <c r="CL152" s="2">
        <f>SUMIFS(Import!CL$2:CL$237,Import!$F$2:$F$237,$F152,Import!$G$2:$G$237,$G152)</f>
        <v>0</v>
      </c>
      <c r="CM152" s="2">
        <f>SUMIFS(Import!CM$2:CM$237,Import!$F$2:$F$237,$F152,Import!$G$2:$G$237,$G152)</f>
        <v>0</v>
      </c>
      <c r="CN152" s="2">
        <f>SUMIFS(Import!CN$2:CN$237,Import!$F$2:$F$237,$F152,Import!$G$2:$G$237,$G152)</f>
        <v>0</v>
      </c>
      <c r="CO152" s="3">
        <f t="shared" si="87"/>
        <v>0</v>
      </c>
      <c r="CP152" s="3">
        <f t="shared" si="87"/>
        <v>0</v>
      </c>
      <c r="CQ152" s="3">
        <f t="shared" si="87"/>
        <v>0</v>
      </c>
      <c r="CR152" s="2">
        <f>SUMIFS(Import!CR$2:CR$237,Import!$F$2:$F$237,$F152,Import!$G$2:$G$237,$G152)</f>
        <v>0</v>
      </c>
      <c r="CS152" s="2">
        <f>SUMIFS(Import!CS$2:CS$237,Import!$F$2:$F$237,$F152,Import!$G$2:$G$237,$G152)</f>
        <v>0</v>
      </c>
      <c r="CT152" s="2">
        <f>SUMIFS(Import!CT$2:CT$237,Import!$F$2:$F$237,$F152,Import!$G$2:$G$237,$G152)</f>
        <v>0</v>
      </c>
    </row>
    <row r="153" spans="1:98">
      <c r="A153" s="2" t="s">
        <v>38</v>
      </c>
      <c r="B153" s="2" t="s">
        <v>39</v>
      </c>
      <c r="C153" s="2">
        <v>3</v>
      </c>
      <c r="D153" s="2" t="s">
        <v>44</v>
      </c>
      <c r="E153" s="2">
        <v>38</v>
      </c>
      <c r="F153" s="2" t="s">
        <v>70</v>
      </c>
      <c r="G153" s="2">
        <v>3</v>
      </c>
      <c r="H153" s="2">
        <f>IF(SUMIFS(Import!H$2:H$237,Import!$F$2:$F$237,$F153,Import!$G$2:$G$237,$G153)=0,Data_T1!$H153,SUMIFS(Import!H$2:H$237,Import!$F$2:$F$237,$F153,Import!$G$2:$G$237,$G153))</f>
        <v>1173</v>
      </c>
      <c r="I153" s="2">
        <f>SUMIFS(Import!I$2:I$237,Import!$F$2:$F$237,$F153,Import!$G$2:$G$237,$G153)</f>
        <v>732</v>
      </c>
      <c r="J153" s="2">
        <f>SUMIFS(Import!J$2:J$237,Import!$F$2:$F$237,$F153,Import!$G$2:$G$237,$G153)</f>
        <v>62.4</v>
      </c>
      <c r="K153" s="2">
        <f>SUMIFS(Import!K$2:K$237,Import!$F$2:$F$237,$F153,Import!$G$2:$G$237,$G153)</f>
        <v>441</v>
      </c>
      <c r="L153" s="2">
        <f>SUMIFS(Import!L$2:L$237,Import!$F$2:$F$237,$F153,Import!$G$2:$G$237,$G153)</f>
        <v>37.6</v>
      </c>
      <c r="M153" s="2">
        <f>SUMIFS(Import!M$2:M$237,Import!$F$2:$F$237,$F153,Import!$G$2:$G$237,$G153)</f>
        <v>8</v>
      </c>
      <c r="N153" s="2">
        <f>SUMIFS(Import!N$2:N$237,Import!$F$2:$F$237,$F153,Import!$G$2:$G$237,$G153)</f>
        <v>0.68</v>
      </c>
      <c r="O153" s="2">
        <f>SUMIFS(Import!O$2:O$237,Import!$F$2:$F$237,$F153,Import!$G$2:$G$237,$G153)</f>
        <v>1.81</v>
      </c>
      <c r="P153" s="2">
        <f>SUMIFS(Import!P$2:P$237,Import!$F$2:$F$237,$F153,Import!$G$2:$G$237,$G153)</f>
        <v>5</v>
      </c>
      <c r="Q153" s="2">
        <f>SUMIFS(Import!Q$2:Q$237,Import!$F$2:$F$237,$F153,Import!$G$2:$G$237,$G153)</f>
        <v>0.43</v>
      </c>
      <c r="R153" s="2">
        <f>SUMIFS(Import!R$2:R$237,Import!$F$2:$F$237,$F153,Import!$G$2:$G$237,$G153)</f>
        <v>1.1299999999999999</v>
      </c>
      <c r="S153" s="2">
        <f>SUMIFS(Import!S$2:S$237,Import!$F$2:$F$237,$F153,Import!$G$2:$G$237,$G153)</f>
        <v>428</v>
      </c>
      <c r="T153" s="2">
        <f>SUMIFS(Import!T$2:T$237,Import!$F$2:$F$237,$F153,Import!$G$2:$G$237,$G153)</f>
        <v>36.49</v>
      </c>
      <c r="U153" s="2">
        <f>SUMIFS(Import!U$2:U$237,Import!$F$2:$F$237,$F153,Import!$G$2:$G$237,$G153)</f>
        <v>97.05</v>
      </c>
      <c r="V153" s="2">
        <f>SUMIFS(Import!V$2:V$237,Import!$F$2:$F$237,$F153,Import!$G$2:$G$237,$G153)</f>
        <v>1</v>
      </c>
      <c r="W153" s="2" t="str">
        <f t="shared" si="77"/>
        <v>M</v>
      </c>
      <c r="X153" s="2" t="str">
        <f t="shared" si="77"/>
        <v>HOWELL</v>
      </c>
      <c r="Y153" s="2" t="str">
        <f t="shared" si="77"/>
        <v>Patrick</v>
      </c>
      <c r="Z153" s="2">
        <f>SUMIFS(Import!Z$2:Z$237,Import!$F$2:$F$237,$F153,Import!$G$2:$G$237,$G153)</f>
        <v>135</v>
      </c>
      <c r="AA153" s="2">
        <f>SUMIFS(Import!AA$2:AA$237,Import!$F$2:$F$237,$F153,Import!$G$2:$G$237,$G153)</f>
        <v>11.51</v>
      </c>
      <c r="AB153" s="2">
        <f>SUMIFS(Import!AB$2:AB$237,Import!$F$2:$F$237,$F153,Import!$G$2:$G$237,$G153)</f>
        <v>31.54</v>
      </c>
      <c r="AC153" s="2">
        <f>SUMIFS(Import!AC$2:AC$237,Import!$F$2:$F$237,$F153,Import!$G$2:$G$237,$G153)</f>
        <v>2</v>
      </c>
      <c r="AD153" s="2" t="str">
        <f t="shared" si="78"/>
        <v>F</v>
      </c>
      <c r="AE153" s="2" t="str">
        <f t="shared" si="78"/>
        <v>MARA</v>
      </c>
      <c r="AF153" s="2" t="str">
        <f t="shared" si="78"/>
        <v>Astride</v>
      </c>
      <c r="AG153" s="2">
        <f>SUMIFS(Import!AG$2:AG$237,Import!$F$2:$F$237,$F153,Import!$G$2:$G$237,$G153)</f>
        <v>14</v>
      </c>
      <c r="AH153" s="2">
        <f>SUMIFS(Import!AH$2:AH$237,Import!$F$2:$F$237,$F153,Import!$G$2:$G$237,$G153)</f>
        <v>1.19</v>
      </c>
      <c r="AI153" s="2">
        <f>SUMIFS(Import!AI$2:AI$237,Import!$F$2:$F$237,$F153,Import!$G$2:$G$237,$G153)</f>
        <v>3.27</v>
      </c>
      <c r="AJ153" s="2">
        <f>SUMIFS(Import!AJ$2:AJ$237,Import!$F$2:$F$237,$F153,Import!$G$2:$G$237,$G153)</f>
        <v>3</v>
      </c>
      <c r="AK153" s="2" t="str">
        <f t="shared" si="79"/>
        <v>M</v>
      </c>
      <c r="AL153" s="2" t="str">
        <f t="shared" si="79"/>
        <v>LANTEIRES</v>
      </c>
      <c r="AM153" s="2" t="str">
        <f t="shared" si="79"/>
        <v>Teiva</v>
      </c>
      <c r="AN153" s="2">
        <f>SUMIFS(Import!AN$2:AN$237,Import!$F$2:$F$237,$F153,Import!$G$2:$G$237,$G153)</f>
        <v>18</v>
      </c>
      <c r="AO153" s="2">
        <f>SUMIFS(Import!AO$2:AO$237,Import!$F$2:$F$237,$F153,Import!$G$2:$G$237,$G153)</f>
        <v>1.53</v>
      </c>
      <c r="AP153" s="2">
        <f>SUMIFS(Import!AP$2:AP$237,Import!$F$2:$F$237,$F153,Import!$G$2:$G$237,$G153)</f>
        <v>4.21</v>
      </c>
      <c r="AQ153" s="2">
        <f>SUMIFS(Import!AQ$2:AQ$237,Import!$F$2:$F$237,$F153,Import!$G$2:$G$237,$G153)</f>
        <v>4</v>
      </c>
      <c r="AR153" s="2" t="str">
        <f t="shared" si="80"/>
        <v>F</v>
      </c>
      <c r="AS153" s="2" t="str">
        <f t="shared" si="80"/>
        <v>ATGER</v>
      </c>
      <c r="AT153" s="2" t="str">
        <f t="shared" si="80"/>
        <v>Corinne</v>
      </c>
      <c r="AU153" s="2">
        <f>SUMIFS(Import!AU$2:AU$237,Import!$F$2:$F$237,$F153,Import!$G$2:$G$237,$G153)</f>
        <v>4</v>
      </c>
      <c r="AV153" s="2">
        <f>SUMIFS(Import!AV$2:AV$237,Import!$F$2:$F$237,$F153,Import!$G$2:$G$237,$G153)</f>
        <v>0.34</v>
      </c>
      <c r="AW153" s="2">
        <f>SUMIFS(Import!AW$2:AW$237,Import!$F$2:$F$237,$F153,Import!$G$2:$G$237,$G153)</f>
        <v>0.93</v>
      </c>
      <c r="AX153" s="2">
        <f>SUMIFS(Import!AX$2:AX$237,Import!$F$2:$F$237,$F153,Import!$G$2:$G$237,$G153)</f>
        <v>5</v>
      </c>
      <c r="AY153" s="2" t="str">
        <f t="shared" si="81"/>
        <v>M</v>
      </c>
      <c r="AZ153" s="2" t="str">
        <f t="shared" si="81"/>
        <v>BROTHERSON</v>
      </c>
      <c r="BA153" s="2" t="str">
        <f t="shared" si="81"/>
        <v>Moetai, Charles</v>
      </c>
      <c r="BB153" s="2">
        <f>SUMIFS(Import!BB$2:BB$237,Import!$F$2:$F$237,$F153,Import!$G$2:$G$237,$G153)</f>
        <v>110</v>
      </c>
      <c r="BC153" s="2">
        <f>SUMIFS(Import!BC$2:BC$237,Import!$F$2:$F$237,$F153,Import!$G$2:$G$237,$G153)</f>
        <v>9.3800000000000008</v>
      </c>
      <c r="BD153" s="2">
        <f>SUMIFS(Import!BD$2:BD$237,Import!$F$2:$F$237,$F153,Import!$G$2:$G$237,$G153)</f>
        <v>25.7</v>
      </c>
      <c r="BE153" s="2">
        <f>SUMIFS(Import!BE$2:BE$237,Import!$F$2:$F$237,$F153,Import!$G$2:$G$237,$G153)</f>
        <v>6</v>
      </c>
      <c r="BF153" s="2" t="str">
        <f t="shared" si="82"/>
        <v>M</v>
      </c>
      <c r="BG153" s="2" t="str">
        <f t="shared" si="82"/>
        <v>DUBOIS</v>
      </c>
      <c r="BH153" s="2" t="str">
        <f t="shared" si="82"/>
        <v>Vincent</v>
      </c>
      <c r="BI153" s="2">
        <f>SUMIFS(Import!BI$2:BI$237,Import!$F$2:$F$237,$F153,Import!$G$2:$G$237,$G153)</f>
        <v>117</v>
      </c>
      <c r="BJ153" s="2">
        <f>SUMIFS(Import!BJ$2:BJ$237,Import!$F$2:$F$237,$F153,Import!$G$2:$G$237,$G153)</f>
        <v>9.9700000000000006</v>
      </c>
      <c r="BK153" s="2">
        <f>SUMIFS(Import!BK$2:BK$237,Import!$F$2:$F$237,$F153,Import!$G$2:$G$237,$G153)</f>
        <v>27.34</v>
      </c>
      <c r="BL153" s="2">
        <f>SUMIFS(Import!BL$2:BL$237,Import!$F$2:$F$237,$F153,Import!$G$2:$G$237,$G153)</f>
        <v>7</v>
      </c>
      <c r="BM153" s="2" t="str">
        <f t="shared" si="83"/>
        <v>M</v>
      </c>
      <c r="BN153" s="2" t="str">
        <f t="shared" si="83"/>
        <v>ROI</v>
      </c>
      <c r="BO153" s="2" t="str">
        <f t="shared" si="83"/>
        <v>Albert</v>
      </c>
      <c r="BP153" s="2">
        <f>SUMIFS(Import!BP$2:BP$237,Import!$F$2:$F$237,$F153,Import!$G$2:$G$237,$G153)</f>
        <v>18</v>
      </c>
      <c r="BQ153" s="2">
        <f>SUMIFS(Import!BQ$2:BQ$237,Import!$F$2:$F$237,$F153,Import!$G$2:$G$237,$G153)</f>
        <v>1.53</v>
      </c>
      <c r="BR153" s="2">
        <f>SUMIFS(Import!BR$2:BR$237,Import!$F$2:$F$237,$F153,Import!$G$2:$G$237,$G153)</f>
        <v>4.21</v>
      </c>
      <c r="BS153" s="2">
        <f>SUMIFS(Import!BS$2:BS$237,Import!$F$2:$F$237,$F153,Import!$G$2:$G$237,$G153)</f>
        <v>8</v>
      </c>
      <c r="BT153" s="2" t="str">
        <f t="shared" si="84"/>
        <v>F</v>
      </c>
      <c r="BU153" s="2" t="str">
        <f t="shared" si="84"/>
        <v>TIXIER</v>
      </c>
      <c r="BV153" s="2" t="str">
        <f t="shared" si="84"/>
        <v>Dominique</v>
      </c>
      <c r="BW153" s="2">
        <f>SUMIFS(Import!BW$2:BW$237,Import!$F$2:$F$237,$F153,Import!$G$2:$G$237,$G153)</f>
        <v>12</v>
      </c>
      <c r="BX153" s="2">
        <f>SUMIFS(Import!BX$2:BX$237,Import!$F$2:$F$237,$F153,Import!$G$2:$G$237,$G153)</f>
        <v>1.02</v>
      </c>
      <c r="BY153" s="2">
        <f>SUMIFS(Import!BY$2:BY$237,Import!$F$2:$F$237,$F153,Import!$G$2:$G$237,$G153)</f>
        <v>2.8</v>
      </c>
      <c r="BZ153" s="2">
        <f>SUMIFS(Import!BZ$2:BZ$237,Import!$F$2:$F$237,$F153,Import!$G$2:$G$237,$G153)</f>
        <v>0</v>
      </c>
      <c r="CA153" s="2">
        <f t="shared" si="85"/>
        <v>0</v>
      </c>
      <c r="CB153" s="2">
        <f t="shared" si="85"/>
        <v>0</v>
      </c>
      <c r="CC153" s="2">
        <f t="shared" si="85"/>
        <v>0</v>
      </c>
      <c r="CD153" s="2">
        <f>SUMIFS(Import!CD$2:CD$237,Import!$F$2:$F$237,$F153,Import!$G$2:$G$237,$G153)</f>
        <v>0</v>
      </c>
      <c r="CE153" s="2">
        <f>SUMIFS(Import!CE$2:CE$237,Import!$F$2:$F$237,$F153,Import!$G$2:$G$237,$G153)</f>
        <v>0</v>
      </c>
      <c r="CF153" s="2">
        <f>SUMIFS(Import!CF$2:CF$237,Import!$F$2:$F$237,$F153,Import!$G$2:$G$237,$G153)</f>
        <v>0</v>
      </c>
      <c r="CG153" s="2">
        <f>SUMIFS(Import!CG$2:CG$237,Import!$F$2:$F$237,$F153,Import!$G$2:$G$237,$G153)</f>
        <v>0</v>
      </c>
      <c r="CH153" s="2">
        <f t="shared" si="86"/>
        <v>0</v>
      </c>
      <c r="CI153" s="2">
        <f t="shared" si="86"/>
        <v>0</v>
      </c>
      <c r="CJ153" s="2">
        <f t="shared" si="86"/>
        <v>0</v>
      </c>
      <c r="CK153" s="2">
        <f>SUMIFS(Import!CK$2:CK$237,Import!$F$2:$F$237,$F153,Import!$G$2:$G$237,$G153)</f>
        <v>0</v>
      </c>
      <c r="CL153" s="2">
        <f>SUMIFS(Import!CL$2:CL$237,Import!$F$2:$F$237,$F153,Import!$G$2:$G$237,$G153)</f>
        <v>0</v>
      </c>
      <c r="CM153" s="2">
        <f>SUMIFS(Import!CM$2:CM$237,Import!$F$2:$F$237,$F153,Import!$G$2:$G$237,$G153)</f>
        <v>0</v>
      </c>
      <c r="CN153" s="2">
        <f>SUMIFS(Import!CN$2:CN$237,Import!$F$2:$F$237,$F153,Import!$G$2:$G$237,$G153)</f>
        <v>0</v>
      </c>
      <c r="CO153" s="3">
        <f t="shared" si="87"/>
        <v>0</v>
      </c>
      <c r="CP153" s="3">
        <f t="shared" si="87"/>
        <v>0</v>
      </c>
      <c r="CQ153" s="3">
        <f t="shared" si="87"/>
        <v>0</v>
      </c>
      <c r="CR153" s="2">
        <f>SUMIFS(Import!CR$2:CR$237,Import!$F$2:$F$237,$F153,Import!$G$2:$G$237,$G153)</f>
        <v>0</v>
      </c>
      <c r="CS153" s="2">
        <f>SUMIFS(Import!CS$2:CS$237,Import!$F$2:$F$237,$F153,Import!$G$2:$G$237,$G153)</f>
        <v>0</v>
      </c>
      <c r="CT153" s="2">
        <f>SUMIFS(Import!CT$2:CT$237,Import!$F$2:$F$237,$F153,Import!$G$2:$G$237,$G153)</f>
        <v>0</v>
      </c>
    </row>
    <row r="154" spans="1:98">
      <c r="A154" s="2" t="s">
        <v>38</v>
      </c>
      <c r="B154" s="2" t="s">
        <v>39</v>
      </c>
      <c r="C154" s="2">
        <v>3</v>
      </c>
      <c r="D154" s="2" t="s">
        <v>44</v>
      </c>
      <c r="E154" s="2">
        <v>38</v>
      </c>
      <c r="F154" s="2" t="s">
        <v>70</v>
      </c>
      <c r="G154" s="2">
        <v>4</v>
      </c>
      <c r="H154" s="2">
        <f>IF(SUMIFS(Import!H$2:H$237,Import!$F$2:$F$237,$F154,Import!$G$2:$G$237,$G154)=0,Data_T1!$H154,SUMIFS(Import!H$2:H$237,Import!$F$2:$F$237,$F154,Import!$G$2:$G$237,$G154))</f>
        <v>1076</v>
      </c>
      <c r="I154" s="2">
        <f>SUMIFS(Import!I$2:I$237,Import!$F$2:$F$237,$F154,Import!$G$2:$G$237,$G154)</f>
        <v>712</v>
      </c>
      <c r="J154" s="2">
        <f>SUMIFS(Import!J$2:J$237,Import!$F$2:$F$237,$F154,Import!$G$2:$G$237,$G154)</f>
        <v>66.17</v>
      </c>
      <c r="K154" s="2">
        <f>SUMIFS(Import!K$2:K$237,Import!$F$2:$F$237,$F154,Import!$G$2:$G$237,$G154)</f>
        <v>364</v>
      </c>
      <c r="L154" s="2">
        <f>SUMIFS(Import!L$2:L$237,Import!$F$2:$F$237,$F154,Import!$G$2:$G$237,$G154)</f>
        <v>33.83</v>
      </c>
      <c r="M154" s="2">
        <f>SUMIFS(Import!M$2:M$237,Import!$F$2:$F$237,$F154,Import!$G$2:$G$237,$G154)</f>
        <v>21</v>
      </c>
      <c r="N154" s="2">
        <f>SUMIFS(Import!N$2:N$237,Import!$F$2:$F$237,$F154,Import!$G$2:$G$237,$G154)</f>
        <v>1.95</v>
      </c>
      <c r="O154" s="2">
        <f>SUMIFS(Import!O$2:O$237,Import!$F$2:$F$237,$F154,Import!$G$2:$G$237,$G154)</f>
        <v>5.77</v>
      </c>
      <c r="P154" s="2">
        <f>SUMIFS(Import!P$2:P$237,Import!$F$2:$F$237,$F154,Import!$G$2:$G$237,$G154)</f>
        <v>3</v>
      </c>
      <c r="Q154" s="2">
        <f>SUMIFS(Import!Q$2:Q$237,Import!$F$2:$F$237,$F154,Import!$G$2:$G$237,$G154)</f>
        <v>0.28000000000000003</v>
      </c>
      <c r="R154" s="2">
        <f>SUMIFS(Import!R$2:R$237,Import!$F$2:$F$237,$F154,Import!$G$2:$G$237,$G154)</f>
        <v>0.82</v>
      </c>
      <c r="S154" s="2">
        <f>SUMIFS(Import!S$2:S$237,Import!$F$2:$F$237,$F154,Import!$G$2:$G$237,$G154)</f>
        <v>340</v>
      </c>
      <c r="T154" s="2">
        <f>SUMIFS(Import!T$2:T$237,Import!$F$2:$F$237,$F154,Import!$G$2:$G$237,$G154)</f>
        <v>31.6</v>
      </c>
      <c r="U154" s="2">
        <f>SUMIFS(Import!U$2:U$237,Import!$F$2:$F$237,$F154,Import!$G$2:$G$237,$G154)</f>
        <v>93.41</v>
      </c>
      <c r="V154" s="2">
        <f>SUMIFS(Import!V$2:V$237,Import!$F$2:$F$237,$F154,Import!$G$2:$G$237,$G154)</f>
        <v>1</v>
      </c>
      <c r="W154" s="2" t="str">
        <f t="shared" si="77"/>
        <v>M</v>
      </c>
      <c r="X154" s="2" t="str">
        <f t="shared" si="77"/>
        <v>HOWELL</v>
      </c>
      <c r="Y154" s="2" t="str">
        <f t="shared" si="77"/>
        <v>Patrick</v>
      </c>
      <c r="Z154" s="2">
        <f>SUMIFS(Import!Z$2:Z$237,Import!$F$2:$F$237,$F154,Import!$G$2:$G$237,$G154)</f>
        <v>157</v>
      </c>
      <c r="AA154" s="2">
        <f>SUMIFS(Import!AA$2:AA$237,Import!$F$2:$F$237,$F154,Import!$G$2:$G$237,$G154)</f>
        <v>14.59</v>
      </c>
      <c r="AB154" s="2">
        <f>SUMIFS(Import!AB$2:AB$237,Import!$F$2:$F$237,$F154,Import!$G$2:$G$237,$G154)</f>
        <v>46.18</v>
      </c>
      <c r="AC154" s="2">
        <f>SUMIFS(Import!AC$2:AC$237,Import!$F$2:$F$237,$F154,Import!$G$2:$G$237,$G154)</f>
        <v>2</v>
      </c>
      <c r="AD154" s="2" t="str">
        <f t="shared" si="78"/>
        <v>F</v>
      </c>
      <c r="AE154" s="2" t="str">
        <f t="shared" si="78"/>
        <v>MARA</v>
      </c>
      <c r="AF154" s="2" t="str">
        <f t="shared" si="78"/>
        <v>Astride</v>
      </c>
      <c r="AG154" s="2">
        <f>SUMIFS(Import!AG$2:AG$237,Import!$F$2:$F$237,$F154,Import!$G$2:$G$237,$G154)</f>
        <v>31</v>
      </c>
      <c r="AH154" s="2">
        <f>SUMIFS(Import!AH$2:AH$237,Import!$F$2:$F$237,$F154,Import!$G$2:$G$237,$G154)</f>
        <v>2.88</v>
      </c>
      <c r="AI154" s="2">
        <f>SUMIFS(Import!AI$2:AI$237,Import!$F$2:$F$237,$F154,Import!$G$2:$G$237,$G154)</f>
        <v>9.1199999999999992</v>
      </c>
      <c r="AJ154" s="2">
        <f>SUMIFS(Import!AJ$2:AJ$237,Import!$F$2:$F$237,$F154,Import!$G$2:$G$237,$G154)</f>
        <v>3</v>
      </c>
      <c r="AK154" s="2" t="str">
        <f t="shared" si="79"/>
        <v>M</v>
      </c>
      <c r="AL154" s="2" t="str">
        <f t="shared" si="79"/>
        <v>LANTEIRES</v>
      </c>
      <c r="AM154" s="2" t="str">
        <f t="shared" si="79"/>
        <v>Teiva</v>
      </c>
      <c r="AN154" s="2">
        <f>SUMIFS(Import!AN$2:AN$237,Import!$F$2:$F$237,$F154,Import!$G$2:$G$237,$G154)</f>
        <v>15</v>
      </c>
      <c r="AO154" s="2">
        <f>SUMIFS(Import!AO$2:AO$237,Import!$F$2:$F$237,$F154,Import!$G$2:$G$237,$G154)</f>
        <v>1.39</v>
      </c>
      <c r="AP154" s="2">
        <f>SUMIFS(Import!AP$2:AP$237,Import!$F$2:$F$237,$F154,Import!$G$2:$G$237,$G154)</f>
        <v>4.41</v>
      </c>
      <c r="AQ154" s="2">
        <f>SUMIFS(Import!AQ$2:AQ$237,Import!$F$2:$F$237,$F154,Import!$G$2:$G$237,$G154)</f>
        <v>4</v>
      </c>
      <c r="AR154" s="2" t="str">
        <f t="shared" si="80"/>
        <v>F</v>
      </c>
      <c r="AS154" s="2" t="str">
        <f t="shared" si="80"/>
        <v>ATGER</v>
      </c>
      <c r="AT154" s="2" t="str">
        <f t="shared" si="80"/>
        <v>Corinne</v>
      </c>
      <c r="AU154" s="2">
        <f>SUMIFS(Import!AU$2:AU$237,Import!$F$2:$F$237,$F154,Import!$G$2:$G$237,$G154)</f>
        <v>2</v>
      </c>
      <c r="AV154" s="2">
        <f>SUMIFS(Import!AV$2:AV$237,Import!$F$2:$F$237,$F154,Import!$G$2:$G$237,$G154)</f>
        <v>0.19</v>
      </c>
      <c r="AW154" s="2">
        <f>SUMIFS(Import!AW$2:AW$237,Import!$F$2:$F$237,$F154,Import!$G$2:$G$237,$G154)</f>
        <v>0.59</v>
      </c>
      <c r="AX154" s="2">
        <f>SUMIFS(Import!AX$2:AX$237,Import!$F$2:$F$237,$F154,Import!$G$2:$G$237,$G154)</f>
        <v>5</v>
      </c>
      <c r="AY154" s="2" t="str">
        <f t="shared" si="81"/>
        <v>M</v>
      </c>
      <c r="AZ154" s="2" t="str">
        <f t="shared" si="81"/>
        <v>BROTHERSON</v>
      </c>
      <c r="BA154" s="2" t="str">
        <f t="shared" si="81"/>
        <v>Moetai, Charles</v>
      </c>
      <c r="BB154" s="2">
        <f>SUMIFS(Import!BB$2:BB$237,Import!$F$2:$F$237,$F154,Import!$G$2:$G$237,$G154)</f>
        <v>40</v>
      </c>
      <c r="BC154" s="2">
        <f>SUMIFS(Import!BC$2:BC$237,Import!$F$2:$F$237,$F154,Import!$G$2:$G$237,$G154)</f>
        <v>3.72</v>
      </c>
      <c r="BD154" s="2">
        <f>SUMIFS(Import!BD$2:BD$237,Import!$F$2:$F$237,$F154,Import!$G$2:$G$237,$G154)</f>
        <v>11.76</v>
      </c>
      <c r="BE154" s="2">
        <f>SUMIFS(Import!BE$2:BE$237,Import!$F$2:$F$237,$F154,Import!$G$2:$G$237,$G154)</f>
        <v>6</v>
      </c>
      <c r="BF154" s="2" t="str">
        <f t="shared" si="82"/>
        <v>M</v>
      </c>
      <c r="BG154" s="2" t="str">
        <f t="shared" si="82"/>
        <v>DUBOIS</v>
      </c>
      <c r="BH154" s="2" t="str">
        <f t="shared" si="82"/>
        <v>Vincent</v>
      </c>
      <c r="BI154" s="2">
        <f>SUMIFS(Import!BI$2:BI$237,Import!$F$2:$F$237,$F154,Import!$G$2:$G$237,$G154)</f>
        <v>62</v>
      </c>
      <c r="BJ154" s="2">
        <f>SUMIFS(Import!BJ$2:BJ$237,Import!$F$2:$F$237,$F154,Import!$G$2:$G$237,$G154)</f>
        <v>5.76</v>
      </c>
      <c r="BK154" s="2">
        <f>SUMIFS(Import!BK$2:BK$237,Import!$F$2:$F$237,$F154,Import!$G$2:$G$237,$G154)</f>
        <v>18.239999999999998</v>
      </c>
      <c r="BL154" s="2">
        <f>SUMIFS(Import!BL$2:BL$237,Import!$F$2:$F$237,$F154,Import!$G$2:$G$237,$G154)</f>
        <v>7</v>
      </c>
      <c r="BM154" s="2" t="str">
        <f t="shared" si="83"/>
        <v>M</v>
      </c>
      <c r="BN154" s="2" t="str">
        <f t="shared" si="83"/>
        <v>ROI</v>
      </c>
      <c r="BO154" s="2" t="str">
        <f t="shared" si="83"/>
        <v>Albert</v>
      </c>
      <c r="BP154" s="2">
        <f>SUMIFS(Import!BP$2:BP$237,Import!$F$2:$F$237,$F154,Import!$G$2:$G$237,$G154)</f>
        <v>19</v>
      </c>
      <c r="BQ154" s="2">
        <f>SUMIFS(Import!BQ$2:BQ$237,Import!$F$2:$F$237,$F154,Import!$G$2:$G$237,$G154)</f>
        <v>1.77</v>
      </c>
      <c r="BR154" s="2">
        <f>SUMIFS(Import!BR$2:BR$237,Import!$F$2:$F$237,$F154,Import!$G$2:$G$237,$G154)</f>
        <v>5.59</v>
      </c>
      <c r="BS154" s="2">
        <f>SUMIFS(Import!BS$2:BS$237,Import!$F$2:$F$237,$F154,Import!$G$2:$G$237,$G154)</f>
        <v>8</v>
      </c>
      <c r="BT154" s="2" t="str">
        <f t="shared" si="84"/>
        <v>F</v>
      </c>
      <c r="BU154" s="2" t="str">
        <f t="shared" si="84"/>
        <v>TIXIER</v>
      </c>
      <c r="BV154" s="2" t="str">
        <f t="shared" si="84"/>
        <v>Dominique</v>
      </c>
      <c r="BW154" s="2">
        <f>SUMIFS(Import!BW$2:BW$237,Import!$F$2:$F$237,$F154,Import!$G$2:$G$237,$G154)</f>
        <v>14</v>
      </c>
      <c r="BX154" s="2">
        <f>SUMIFS(Import!BX$2:BX$237,Import!$F$2:$F$237,$F154,Import!$G$2:$G$237,$G154)</f>
        <v>1.3</v>
      </c>
      <c r="BY154" s="2">
        <f>SUMIFS(Import!BY$2:BY$237,Import!$F$2:$F$237,$F154,Import!$G$2:$G$237,$G154)</f>
        <v>4.12</v>
      </c>
      <c r="BZ154" s="2">
        <f>SUMIFS(Import!BZ$2:BZ$237,Import!$F$2:$F$237,$F154,Import!$G$2:$G$237,$G154)</f>
        <v>0</v>
      </c>
      <c r="CA154" s="2">
        <f t="shared" si="85"/>
        <v>0</v>
      </c>
      <c r="CB154" s="2">
        <f t="shared" si="85"/>
        <v>0</v>
      </c>
      <c r="CC154" s="2">
        <f t="shared" si="85"/>
        <v>0</v>
      </c>
      <c r="CD154" s="2">
        <f>SUMIFS(Import!CD$2:CD$237,Import!$F$2:$F$237,$F154,Import!$G$2:$G$237,$G154)</f>
        <v>0</v>
      </c>
      <c r="CE154" s="2">
        <f>SUMIFS(Import!CE$2:CE$237,Import!$F$2:$F$237,$F154,Import!$G$2:$G$237,$G154)</f>
        <v>0</v>
      </c>
      <c r="CF154" s="2">
        <f>SUMIFS(Import!CF$2:CF$237,Import!$F$2:$F$237,$F154,Import!$G$2:$G$237,$G154)</f>
        <v>0</v>
      </c>
      <c r="CG154" s="2">
        <f>SUMIFS(Import!CG$2:CG$237,Import!$F$2:$F$237,$F154,Import!$G$2:$G$237,$G154)</f>
        <v>0</v>
      </c>
      <c r="CH154" s="2">
        <f t="shared" si="86"/>
        <v>0</v>
      </c>
      <c r="CI154" s="2">
        <f t="shared" si="86"/>
        <v>0</v>
      </c>
      <c r="CJ154" s="2">
        <f t="shared" si="86"/>
        <v>0</v>
      </c>
      <c r="CK154" s="2">
        <f>SUMIFS(Import!CK$2:CK$237,Import!$F$2:$F$237,$F154,Import!$G$2:$G$237,$G154)</f>
        <v>0</v>
      </c>
      <c r="CL154" s="2">
        <f>SUMIFS(Import!CL$2:CL$237,Import!$F$2:$F$237,$F154,Import!$G$2:$G$237,$G154)</f>
        <v>0</v>
      </c>
      <c r="CM154" s="2">
        <f>SUMIFS(Import!CM$2:CM$237,Import!$F$2:$F$237,$F154,Import!$G$2:$G$237,$G154)</f>
        <v>0</v>
      </c>
      <c r="CN154" s="2">
        <f>SUMIFS(Import!CN$2:CN$237,Import!$F$2:$F$237,$F154,Import!$G$2:$G$237,$G154)</f>
        <v>0</v>
      </c>
      <c r="CO154" s="3">
        <f t="shared" si="87"/>
        <v>0</v>
      </c>
      <c r="CP154" s="3">
        <f t="shared" si="87"/>
        <v>0</v>
      </c>
      <c r="CQ154" s="3">
        <f t="shared" si="87"/>
        <v>0</v>
      </c>
      <c r="CR154" s="2">
        <f>SUMIFS(Import!CR$2:CR$237,Import!$F$2:$F$237,$F154,Import!$G$2:$G$237,$G154)</f>
        <v>0</v>
      </c>
      <c r="CS154" s="2">
        <f>SUMIFS(Import!CS$2:CS$237,Import!$F$2:$F$237,$F154,Import!$G$2:$G$237,$G154)</f>
        <v>0</v>
      </c>
      <c r="CT154" s="2">
        <f>SUMIFS(Import!CT$2:CT$237,Import!$F$2:$F$237,$F154,Import!$G$2:$G$237,$G154)</f>
        <v>0</v>
      </c>
    </row>
    <row r="155" spans="1:98">
      <c r="A155" s="2" t="s">
        <v>38</v>
      </c>
      <c r="B155" s="2" t="s">
        <v>39</v>
      </c>
      <c r="C155" s="2">
        <v>3</v>
      </c>
      <c r="D155" s="2" t="s">
        <v>44</v>
      </c>
      <c r="E155" s="2">
        <v>38</v>
      </c>
      <c r="F155" s="2" t="s">
        <v>70</v>
      </c>
      <c r="G155" s="2">
        <v>5</v>
      </c>
      <c r="H155" s="2">
        <f>IF(SUMIFS(Import!H$2:H$237,Import!$F$2:$F$237,$F155,Import!$G$2:$G$237,$G155)=0,Data_T1!$H155,SUMIFS(Import!H$2:H$237,Import!$F$2:$F$237,$F155,Import!$G$2:$G$237,$G155))</f>
        <v>1317</v>
      </c>
      <c r="I155" s="2">
        <f>SUMIFS(Import!I$2:I$237,Import!$F$2:$F$237,$F155,Import!$G$2:$G$237,$G155)</f>
        <v>828</v>
      </c>
      <c r="J155" s="2">
        <f>SUMIFS(Import!J$2:J$237,Import!$F$2:$F$237,$F155,Import!$G$2:$G$237,$G155)</f>
        <v>62.87</v>
      </c>
      <c r="K155" s="2">
        <f>SUMIFS(Import!K$2:K$237,Import!$F$2:$F$237,$F155,Import!$G$2:$G$237,$G155)</f>
        <v>489</v>
      </c>
      <c r="L155" s="2">
        <f>SUMIFS(Import!L$2:L$237,Import!$F$2:$F$237,$F155,Import!$G$2:$G$237,$G155)</f>
        <v>37.130000000000003</v>
      </c>
      <c r="M155" s="2">
        <f>SUMIFS(Import!M$2:M$237,Import!$F$2:$F$237,$F155,Import!$G$2:$G$237,$G155)</f>
        <v>16</v>
      </c>
      <c r="N155" s="2">
        <f>SUMIFS(Import!N$2:N$237,Import!$F$2:$F$237,$F155,Import!$G$2:$G$237,$G155)</f>
        <v>1.21</v>
      </c>
      <c r="O155" s="2">
        <f>SUMIFS(Import!O$2:O$237,Import!$F$2:$F$237,$F155,Import!$G$2:$G$237,$G155)</f>
        <v>3.27</v>
      </c>
      <c r="P155" s="2">
        <f>SUMIFS(Import!P$2:P$237,Import!$F$2:$F$237,$F155,Import!$G$2:$G$237,$G155)</f>
        <v>5</v>
      </c>
      <c r="Q155" s="2">
        <f>SUMIFS(Import!Q$2:Q$237,Import!$F$2:$F$237,$F155,Import!$G$2:$G$237,$G155)</f>
        <v>0.38</v>
      </c>
      <c r="R155" s="2">
        <f>SUMIFS(Import!R$2:R$237,Import!$F$2:$F$237,$F155,Import!$G$2:$G$237,$G155)</f>
        <v>1.02</v>
      </c>
      <c r="S155" s="2">
        <f>SUMIFS(Import!S$2:S$237,Import!$F$2:$F$237,$F155,Import!$G$2:$G$237,$G155)</f>
        <v>468</v>
      </c>
      <c r="T155" s="2">
        <f>SUMIFS(Import!T$2:T$237,Import!$F$2:$F$237,$F155,Import!$G$2:$G$237,$G155)</f>
        <v>35.54</v>
      </c>
      <c r="U155" s="2">
        <f>SUMIFS(Import!U$2:U$237,Import!$F$2:$F$237,$F155,Import!$G$2:$G$237,$G155)</f>
        <v>95.71</v>
      </c>
      <c r="V155" s="2">
        <f>SUMIFS(Import!V$2:V$237,Import!$F$2:$F$237,$F155,Import!$G$2:$G$237,$G155)</f>
        <v>1</v>
      </c>
      <c r="W155" s="2" t="str">
        <f t="shared" si="77"/>
        <v>M</v>
      </c>
      <c r="X155" s="2" t="str">
        <f t="shared" si="77"/>
        <v>HOWELL</v>
      </c>
      <c r="Y155" s="2" t="str">
        <f t="shared" si="77"/>
        <v>Patrick</v>
      </c>
      <c r="Z155" s="2">
        <f>SUMIFS(Import!Z$2:Z$237,Import!$F$2:$F$237,$F155,Import!$G$2:$G$237,$G155)</f>
        <v>202</v>
      </c>
      <c r="AA155" s="2">
        <f>SUMIFS(Import!AA$2:AA$237,Import!$F$2:$F$237,$F155,Import!$G$2:$G$237,$G155)</f>
        <v>15.34</v>
      </c>
      <c r="AB155" s="2">
        <f>SUMIFS(Import!AB$2:AB$237,Import!$F$2:$F$237,$F155,Import!$G$2:$G$237,$G155)</f>
        <v>43.16</v>
      </c>
      <c r="AC155" s="2">
        <f>SUMIFS(Import!AC$2:AC$237,Import!$F$2:$F$237,$F155,Import!$G$2:$G$237,$G155)</f>
        <v>2</v>
      </c>
      <c r="AD155" s="2" t="str">
        <f t="shared" si="78"/>
        <v>F</v>
      </c>
      <c r="AE155" s="2" t="str">
        <f t="shared" si="78"/>
        <v>MARA</v>
      </c>
      <c r="AF155" s="2" t="str">
        <f t="shared" si="78"/>
        <v>Astride</v>
      </c>
      <c r="AG155" s="2">
        <f>SUMIFS(Import!AG$2:AG$237,Import!$F$2:$F$237,$F155,Import!$G$2:$G$237,$G155)</f>
        <v>23</v>
      </c>
      <c r="AH155" s="2">
        <f>SUMIFS(Import!AH$2:AH$237,Import!$F$2:$F$237,$F155,Import!$G$2:$G$237,$G155)</f>
        <v>1.75</v>
      </c>
      <c r="AI155" s="2">
        <f>SUMIFS(Import!AI$2:AI$237,Import!$F$2:$F$237,$F155,Import!$G$2:$G$237,$G155)</f>
        <v>4.91</v>
      </c>
      <c r="AJ155" s="2">
        <f>SUMIFS(Import!AJ$2:AJ$237,Import!$F$2:$F$237,$F155,Import!$G$2:$G$237,$G155)</f>
        <v>3</v>
      </c>
      <c r="AK155" s="2" t="str">
        <f t="shared" si="79"/>
        <v>M</v>
      </c>
      <c r="AL155" s="2" t="str">
        <f t="shared" si="79"/>
        <v>LANTEIRES</v>
      </c>
      <c r="AM155" s="2" t="str">
        <f t="shared" si="79"/>
        <v>Teiva</v>
      </c>
      <c r="AN155" s="2">
        <f>SUMIFS(Import!AN$2:AN$237,Import!$F$2:$F$237,$F155,Import!$G$2:$G$237,$G155)</f>
        <v>24</v>
      </c>
      <c r="AO155" s="2">
        <f>SUMIFS(Import!AO$2:AO$237,Import!$F$2:$F$237,$F155,Import!$G$2:$G$237,$G155)</f>
        <v>1.82</v>
      </c>
      <c r="AP155" s="2">
        <f>SUMIFS(Import!AP$2:AP$237,Import!$F$2:$F$237,$F155,Import!$G$2:$G$237,$G155)</f>
        <v>5.13</v>
      </c>
      <c r="AQ155" s="2">
        <f>SUMIFS(Import!AQ$2:AQ$237,Import!$F$2:$F$237,$F155,Import!$G$2:$G$237,$G155)</f>
        <v>4</v>
      </c>
      <c r="AR155" s="2" t="str">
        <f t="shared" si="80"/>
        <v>F</v>
      </c>
      <c r="AS155" s="2" t="str">
        <f t="shared" si="80"/>
        <v>ATGER</v>
      </c>
      <c r="AT155" s="2" t="str">
        <f t="shared" si="80"/>
        <v>Corinne</v>
      </c>
      <c r="AU155" s="2">
        <f>SUMIFS(Import!AU$2:AU$237,Import!$F$2:$F$237,$F155,Import!$G$2:$G$237,$G155)</f>
        <v>9</v>
      </c>
      <c r="AV155" s="2">
        <f>SUMIFS(Import!AV$2:AV$237,Import!$F$2:$F$237,$F155,Import!$G$2:$G$237,$G155)</f>
        <v>0.68</v>
      </c>
      <c r="AW155" s="2">
        <f>SUMIFS(Import!AW$2:AW$237,Import!$F$2:$F$237,$F155,Import!$G$2:$G$237,$G155)</f>
        <v>1.92</v>
      </c>
      <c r="AX155" s="2">
        <f>SUMIFS(Import!AX$2:AX$237,Import!$F$2:$F$237,$F155,Import!$G$2:$G$237,$G155)</f>
        <v>5</v>
      </c>
      <c r="AY155" s="2" t="str">
        <f t="shared" si="81"/>
        <v>M</v>
      </c>
      <c r="AZ155" s="2" t="str">
        <f t="shared" si="81"/>
        <v>BROTHERSON</v>
      </c>
      <c r="BA155" s="2" t="str">
        <f t="shared" si="81"/>
        <v>Moetai, Charles</v>
      </c>
      <c r="BB155" s="2">
        <f>SUMIFS(Import!BB$2:BB$237,Import!$F$2:$F$237,$F155,Import!$G$2:$G$237,$G155)</f>
        <v>54</v>
      </c>
      <c r="BC155" s="2">
        <f>SUMIFS(Import!BC$2:BC$237,Import!$F$2:$F$237,$F155,Import!$G$2:$G$237,$G155)</f>
        <v>4.0999999999999996</v>
      </c>
      <c r="BD155" s="2">
        <f>SUMIFS(Import!BD$2:BD$237,Import!$F$2:$F$237,$F155,Import!$G$2:$G$237,$G155)</f>
        <v>11.54</v>
      </c>
      <c r="BE155" s="2">
        <f>SUMIFS(Import!BE$2:BE$237,Import!$F$2:$F$237,$F155,Import!$G$2:$G$237,$G155)</f>
        <v>6</v>
      </c>
      <c r="BF155" s="2" t="str">
        <f t="shared" si="82"/>
        <v>M</v>
      </c>
      <c r="BG155" s="2" t="str">
        <f t="shared" si="82"/>
        <v>DUBOIS</v>
      </c>
      <c r="BH155" s="2" t="str">
        <f t="shared" si="82"/>
        <v>Vincent</v>
      </c>
      <c r="BI155" s="2">
        <f>SUMIFS(Import!BI$2:BI$237,Import!$F$2:$F$237,$F155,Import!$G$2:$G$237,$G155)</f>
        <v>111</v>
      </c>
      <c r="BJ155" s="2">
        <f>SUMIFS(Import!BJ$2:BJ$237,Import!$F$2:$F$237,$F155,Import!$G$2:$G$237,$G155)</f>
        <v>8.43</v>
      </c>
      <c r="BK155" s="2">
        <f>SUMIFS(Import!BK$2:BK$237,Import!$F$2:$F$237,$F155,Import!$G$2:$G$237,$G155)</f>
        <v>23.72</v>
      </c>
      <c r="BL155" s="2">
        <f>SUMIFS(Import!BL$2:BL$237,Import!$F$2:$F$237,$F155,Import!$G$2:$G$237,$G155)</f>
        <v>7</v>
      </c>
      <c r="BM155" s="2" t="str">
        <f t="shared" si="83"/>
        <v>M</v>
      </c>
      <c r="BN155" s="2" t="str">
        <f t="shared" si="83"/>
        <v>ROI</v>
      </c>
      <c r="BO155" s="2" t="str">
        <f t="shared" si="83"/>
        <v>Albert</v>
      </c>
      <c r="BP155" s="2">
        <f>SUMIFS(Import!BP$2:BP$237,Import!$F$2:$F$237,$F155,Import!$G$2:$G$237,$G155)</f>
        <v>22</v>
      </c>
      <c r="BQ155" s="2">
        <f>SUMIFS(Import!BQ$2:BQ$237,Import!$F$2:$F$237,$F155,Import!$G$2:$G$237,$G155)</f>
        <v>1.67</v>
      </c>
      <c r="BR155" s="2">
        <f>SUMIFS(Import!BR$2:BR$237,Import!$F$2:$F$237,$F155,Import!$G$2:$G$237,$G155)</f>
        <v>4.7</v>
      </c>
      <c r="BS155" s="2">
        <f>SUMIFS(Import!BS$2:BS$237,Import!$F$2:$F$237,$F155,Import!$G$2:$G$237,$G155)</f>
        <v>8</v>
      </c>
      <c r="BT155" s="2" t="str">
        <f t="shared" si="84"/>
        <v>F</v>
      </c>
      <c r="BU155" s="2" t="str">
        <f t="shared" si="84"/>
        <v>TIXIER</v>
      </c>
      <c r="BV155" s="2" t="str">
        <f t="shared" si="84"/>
        <v>Dominique</v>
      </c>
      <c r="BW155" s="2">
        <f>SUMIFS(Import!BW$2:BW$237,Import!$F$2:$F$237,$F155,Import!$G$2:$G$237,$G155)</f>
        <v>23</v>
      </c>
      <c r="BX155" s="2">
        <f>SUMIFS(Import!BX$2:BX$237,Import!$F$2:$F$237,$F155,Import!$G$2:$G$237,$G155)</f>
        <v>1.75</v>
      </c>
      <c r="BY155" s="2">
        <f>SUMIFS(Import!BY$2:BY$237,Import!$F$2:$F$237,$F155,Import!$G$2:$G$237,$G155)</f>
        <v>4.91</v>
      </c>
      <c r="BZ155" s="2">
        <f>SUMIFS(Import!BZ$2:BZ$237,Import!$F$2:$F$237,$F155,Import!$G$2:$G$237,$G155)</f>
        <v>0</v>
      </c>
      <c r="CA155" s="2">
        <f t="shared" si="85"/>
        <v>0</v>
      </c>
      <c r="CB155" s="2">
        <f t="shared" si="85"/>
        <v>0</v>
      </c>
      <c r="CC155" s="2">
        <f t="shared" si="85"/>
        <v>0</v>
      </c>
      <c r="CD155" s="2">
        <f>SUMIFS(Import!CD$2:CD$237,Import!$F$2:$F$237,$F155,Import!$G$2:$G$237,$G155)</f>
        <v>0</v>
      </c>
      <c r="CE155" s="2">
        <f>SUMIFS(Import!CE$2:CE$237,Import!$F$2:$F$237,$F155,Import!$G$2:$G$237,$G155)</f>
        <v>0</v>
      </c>
      <c r="CF155" s="2">
        <f>SUMIFS(Import!CF$2:CF$237,Import!$F$2:$F$237,$F155,Import!$G$2:$G$237,$G155)</f>
        <v>0</v>
      </c>
      <c r="CG155" s="2">
        <f>SUMIFS(Import!CG$2:CG$237,Import!$F$2:$F$237,$F155,Import!$G$2:$G$237,$G155)</f>
        <v>0</v>
      </c>
      <c r="CH155" s="2">
        <f t="shared" si="86"/>
        <v>0</v>
      </c>
      <c r="CI155" s="2">
        <f t="shared" si="86"/>
        <v>0</v>
      </c>
      <c r="CJ155" s="2">
        <f t="shared" si="86"/>
        <v>0</v>
      </c>
      <c r="CK155" s="2">
        <f>SUMIFS(Import!CK$2:CK$237,Import!$F$2:$F$237,$F155,Import!$G$2:$G$237,$G155)</f>
        <v>0</v>
      </c>
      <c r="CL155" s="2">
        <f>SUMIFS(Import!CL$2:CL$237,Import!$F$2:$F$237,$F155,Import!$G$2:$G$237,$G155)</f>
        <v>0</v>
      </c>
      <c r="CM155" s="2">
        <f>SUMIFS(Import!CM$2:CM$237,Import!$F$2:$F$237,$F155,Import!$G$2:$G$237,$G155)</f>
        <v>0</v>
      </c>
      <c r="CN155" s="2">
        <f>SUMIFS(Import!CN$2:CN$237,Import!$F$2:$F$237,$F155,Import!$G$2:$G$237,$G155)</f>
        <v>0</v>
      </c>
      <c r="CO155" s="3">
        <f t="shared" si="87"/>
        <v>0</v>
      </c>
      <c r="CP155" s="3">
        <f t="shared" si="87"/>
        <v>0</v>
      </c>
      <c r="CQ155" s="3">
        <f t="shared" si="87"/>
        <v>0</v>
      </c>
      <c r="CR155" s="2">
        <f>SUMIFS(Import!CR$2:CR$237,Import!$F$2:$F$237,$F155,Import!$G$2:$G$237,$G155)</f>
        <v>0</v>
      </c>
      <c r="CS155" s="2">
        <f>SUMIFS(Import!CS$2:CS$237,Import!$F$2:$F$237,$F155,Import!$G$2:$G$237,$G155)</f>
        <v>0</v>
      </c>
      <c r="CT155" s="2">
        <f>SUMIFS(Import!CT$2:CT$237,Import!$F$2:$F$237,$F155,Import!$G$2:$G$237,$G155)</f>
        <v>0</v>
      </c>
    </row>
    <row r="156" spans="1:98">
      <c r="A156" s="2" t="s">
        <v>38</v>
      </c>
      <c r="B156" s="2" t="s">
        <v>39</v>
      </c>
      <c r="C156" s="2">
        <v>3</v>
      </c>
      <c r="D156" s="2" t="s">
        <v>44</v>
      </c>
      <c r="E156" s="2">
        <v>38</v>
      </c>
      <c r="F156" s="2" t="s">
        <v>70</v>
      </c>
      <c r="G156" s="2">
        <v>6</v>
      </c>
      <c r="H156" s="2">
        <f>IF(SUMIFS(Import!H$2:H$237,Import!$F$2:$F$237,$F156,Import!$G$2:$G$237,$G156)=0,Data_T1!$H156,SUMIFS(Import!H$2:H$237,Import!$F$2:$F$237,$F156,Import!$G$2:$G$237,$G156))</f>
        <v>1112</v>
      </c>
      <c r="I156" s="2">
        <f>SUMIFS(Import!I$2:I$237,Import!$F$2:$F$237,$F156,Import!$G$2:$G$237,$G156)</f>
        <v>630</v>
      </c>
      <c r="J156" s="2">
        <f>SUMIFS(Import!J$2:J$237,Import!$F$2:$F$237,$F156,Import!$G$2:$G$237,$G156)</f>
        <v>56.65</v>
      </c>
      <c r="K156" s="2">
        <f>SUMIFS(Import!K$2:K$237,Import!$F$2:$F$237,$F156,Import!$G$2:$G$237,$G156)</f>
        <v>482</v>
      </c>
      <c r="L156" s="2">
        <f>SUMIFS(Import!L$2:L$237,Import!$F$2:$F$237,$F156,Import!$G$2:$G$237,$G156)</f>
        <v>43.35</v>
      </c>
      <c r="M156" s="2">
        <f>SUMIFS(Import!M$2:M$237,Import!$F$2:$F$237,$F156,Import!$G$2:$G$237,$G156)</f>
        <v>0</v>
      </c>
      <c r="N156" s="2">
        <f>SUMIFS(Import!N$2:N$237,Import!$F$2:$F$237,$F156,Import!$G$2:$G$237,$G156)</f>
        <v>0</v>
      </c>
      <c r="O156" s="2">
        <f>SUMIFS(Import!O$2:O$237,Import!$F$2:$F$237,$F156,Import!$G$2:$G$237,$G156)</f>
        <v>0</v>
      </c>
      <c r="P156" s="2">
        <f>SUMIFS(Import!P$2:P$237,Import!$F$2:$F$237,$F156,Import!$G$2:$G$237,$G156)</f>
        <v>11</v>
      </c>
      <c r="Q156" s="2">
        <f>SUMIFS(Import!Q$2:Q$237,Import!$F$2:$F$237,$F156,Import!$G$2:$G$237,$G156)</f>
        <v>0.99</v>
      </c>
      <c r="R156" s="2">
        <f>SUMIFS(Import!R$2:R$237,Import!$F$2:$F$237,$F156,Import!$G$2:$G$237,$G156)</f>
        <v>2.2799999999999998</v>
      </c>
      <c r="S156" s="2">
        <f>SUMIFS(Import!S$2:S$237,Import!$F$2:$F$237,$F156,Import!$G$2:$G$237,$G156)</f>
        <v>471</v>
      </c>
      <c r="T156" s="2">
        <f>SUMIFS(Import!T$2:T$237,Import!$F$2:$F$237,$F156,Import!$G$2:$G$237,$G156)</f>
        <v>42.36</v>
      </c>
      <c r="U156" s="2">
        <f>SUMIFS(Import!U$2:U$237,Import!$F$2:$F$237,$F156,Import!$G$2:$G$237,$G156)</f>
        <v>97.72</v>
      </c>
      <c r="V156" s="2">
        <f>SUMIFS(Import!V$2:V$237,Import!$F$2:$F$237,$F156,Import!$G$2:$G$237,$G156)</f>
        <v>1</v>
      </c>
      <c r="W156" s="2" t="str">
        <f t="shared" si="77"/>
        <v>M</v>
      </c>
      <c r="X156" s="2" t="str">
        <f t="shared" si="77"/>
        <v>HOWELL</v>
      </c>
      <c r="Y156" s="2" t="str">
        <f t="shared" si="77"/>
        <v>Patrick</v>
      </c>
      <c r="Z156" s="2">
        <f>SUMIFS(Import!Z$2:Z$237,Import!$F$2:$F$237,$F156,Import!$G$2:$G$237,$G156)</f>
        <v>132</v>
      </c>
      <c r="AA156" s="2">
        <f>SUMIFS(Import!AA$2:AA$237,Import!$F$2:$F$237,$F156,Import!$G$2:$G$237,$G156)</f>
        <v>11.87</v>
      </c>
      <c r="AB156" s="2">
        <f>SUMIFS(Import!AB$2:AB$237,Import!$F$2:$F$237,$F156,Import!$G$2:$G$237,$G156)</f>
        <v>28.03</v>
      </c>
      <c r="AC156" s="2">
        <f>SUMIFS(Import!AC$2:AC$237,Import!$F$2:$F$237,$F156,Import!$G$2:$G$237,$G156)</f>
        <v>2</v>
      </c>
      <c r="AD156" s="2" t="str">
        <f t="shared" si="78"/>
        <v>F</v>
      </c>
      <c r="AE156" s="2" t="str">
        <f t="shared" si="78"/>
        <v>MARA</v>
      </c>
      <c r="AF156" s="2" t="str">
        <f t="shared" si="78"/>
        <v>Astride</v>
      </c>
      <c r="AG156" s="2">
        <f>SUMIFS(Import!AG$2:AG$237,Import!$F$2:$F$237,$F156,Import!$G$2:$G$237,$G156)</f>
        <v>15</v>
      </c>
      <c r="AH156" s="2">
        <f>SUMIFS(Import!AH$2:AH$237,Import!$F$2:$F$237,$F156,Import!$G$2:$G$237,$G156)</f>
        <v>1.35</v>
      </c>
      <c r="AI156" s="2">
        <f>SUMIFS(Import!AI$2:AI$237,Import!$F$2:$F$237,$F156,Import!$G$2:$G$237,$G156)</f>
        <v>3.18</v>
      </c>
      <c r="AJ156" s="2">
        <f>SUMIFS(Import!AJ$2:AJ$237,Import!$F$2:$F$237,$F156,Import!$G$2:$G$237,$G156)</f>
        <v>3</v>
      </c>
      <c r="AK156" s="2" t="str">
        <f t="shared" si="79"/>
        <v>M</v>
      </c>
      <c r="AL156" s="2" t="str">
        <f t="shared" si="79"/>
        <v>LANTEIRES</v>
      </c>
      <c r="AM156" s="2" t="str">
        <f t="shared" si="79"/>
        <v>Teiva</v>
      </c>
      <c r="AN156" s="2">
        <f>SUMIFS(Import!AN$2:AN$237,Import!$F$2:$F$237,$F156,Import!$G$2:$G$237,$G156)</f>
        <v>0</v>
      </c>
      <c r="AO156" s="2">
        <f>SUMIFS(Import!AO$2:AO$237,Import!$F$2:$F$237,$F156,Import!$G$2:$G$237,$G156)</f>
        <v>0</v>
      </c>
      <c r="AP156" s="2">
        <f>SUMIFS(Import!AP$2:AP$237,Import!$F$2:$F$237,$F156,Import!$G$2:$G$237,$G156)</f>
        <v>0</v>
      </c>
      <c r="AQ156" s="2">
        <f>SUMIFS(Import!AQ$2:AQ$237,Import!$F$2:$F$237,$F156,Import!$G$2:$G$237,$G156)</f>
        <v>4</v>
      </c>
      <c r="AR156" s="2" t="str">
        <f t="shared" si="80"/>
        <v>F</v>
      </c>
      <c r="AS156" s="2" t="str">
        <f t="shared" si="80"/>
        <v>ATGER</v>
      </c>
      <c r="AT156" s="2" t="str">
        <f t="shared" si="80"/>
        <v>Corinne</v>
      </c>
      <c r="AU156" s="2">
        <f>SUMIFS(Import!AU$2:AU$237,Import!$F$2:$F$237,$F156,Import!$G$2:$G$237,$G156)</f>
        <v>15</v>
      </c>
      <c r="AV156" s="2">
        <f>SUMIFS(Import!AV$2:AV$237,Import!$F$2:$F$237,$F156,Import!$G$2:$G$237,$G156)</f>
        <v>1.35</v>
      </c>
      <c r="AW156" s="2">
        <f>SUMIFS(Import!AW$2:AW$237,Import!$F$2:$F$237,$F156,Import!$G$2:$G$237,$G156)</f>
        <v>3.18</v>
      </c>
      <c r="AX156" s="2">
        <f>SUMIFS(Import!AX$2:AX$237,Import!$F$2:$F$237,$F156,Import!$G$2:$G$237,$G156)</f>
        <v>5</v>
      </c>
      <c r="AY156" s="2" t="str">
        <f t="shared" si="81"/>
        <v>M</v>
      </c>
      <c r="AZ156" s="2" t="str">
        <f t="shared" si="81"/>
        <v>BROTHERSON</v>
      </c>
      <c r="BA156" s="2" t="str">
        <f t="shared" si="81"/>
        <v>Moetai, Charles</v>
      </c>
      <c r="BB156" s="2">
        <f>SUMIFS(Import!BB$2:BB$237,Import!$F$2:$F$237,$F156,Import!$G$2:$G$237,$G156)</f>
        <v>161</v>
      </c>
      <c r="BC156" s="2">
        <f>SUMIFS(Import!BC$2:BC$237,Import!$F$2:$F$237,$F156,Import!$G$2:$G$237,$G156)</f>
        <v>14.48</v>
      </c>
      <c r="BD156" s="2">
        <f>SUMIFS(Import!BD$2:BD$237,Import!$F$2:$F$237,$F156,Import!$G$2:$G$237,$G156)</f>
        <v>34.18</v>
      </c>
      <c r="BE156" s="2">
        <f>SUMIFS(Import!BE$2:BE$237,Import!$F$2:$F$237,$F156,Import!$G$2:$G$237,$G156)</f>
        <v>6</v>
      </c>
      <c r="BF156" s="2" t="str">
        <f t="shared" si="82"/>
        <v>M</v>
      </c>
      <c r="BG156" s="2" t="str">
        <f t="shared" si="82"/>
        <v>DUBOIS</v>
      </c>
      <c r="BH156" s="2" t="str">
        <f t="shared" si="82"/>
        <v>Vincent</v>
      </c>
      <c r="BI156" s="2">
        <f>SUMIFS(Import!BI$2:BI$237,Import!$F$2:$F$237,$F156,Import!$G$2:$G$237,$G156)</f>
        <v>120</v>
      </c>
      <c r="BJ156" s="2">
        <f>SUMIFS(Import!BJ$2:BJ$237,Import!$F$2:$F$237,$F156,Import!$G$2:$G$237,$G156)</f>
        <v>10.79</v>
      </c>
      <c r="BK156" s="2">
        <f>SUMIFS(Import!BK$2:BK$237,Import!$F$2:$F$237,$F156,Import!$G$2:$G$237,$G156)</f>
        <v>25.48</v>
      </c>
      <c r="BL156" s="2">
        <f>SUMIFS(Import!BL$2:BL$237,Import!$F$2:$F$237,$F156,Import!$G$2:$G$237,$G156)</f>
        <v>7</v>
      </c>
      <c r="BM156" s="2" t="str">
        <f t="shared" si="83"/>
        <v>M</v>
      </c>
      <c r="BN156" s="2" t="str">
        <f t="shared" si="83"/>
        <v>ROI</v>
      </c>
      <c r="BO156" s="2" t="str">
        <f t="shared" si="83"/>
        <v>Albert</v>
      </c>
      <c r="BP156" s="2">
        <f>SUMIFS(Import!BP$2:BP$237,Import!$F$2:$F$237,$F156,Import!$G$2:$G$237,$G156)</f>
        <v>20</v>
      </c>
      <c r="BQ156" s="2">
        <f>SUMIFS(Import!BQ$2:BQ$237,Import!$F$2:$F$237,$F156,Import!$G$2:$G$237,$G156)</f>
        <v>1.8</v>
      </c>
      <c r="BR156" s="2">
        <f>SUMIFS(Import!BR$2:BR$237,Import!$F$2:$F$237,$F156,Import!$G$2:$G$237,$G156)</f>
        <v>4.25</v>
      </c>
      <c r="BS156" s="2">
        <f>SUMIFS(Import!BS$2:BS$237,Import!$F$2:$F$237,$F156,Import!$G$2:$G$237,$G156)</f>
        <v>8</v>
      </c>
      <c r="BT156" s="2" t="str">
        <f t="shared" si="84"/>
        <v>F</v>
      </c>
      <c r="BU156" s="2" t="str">
        <f t="shared" si="84"/>
        <v>TIXIER</v>
      </c>
      <c r="BV156" s="2" t="str">
        <f t="shared" si="84"/>
        <v>Dominique</v>
      </c>
      <c r="BW156" s="2">
        <f>SUMIFS(Import!BW$2:BW$237,Import!$F$2:$F$237,$F156,Import!$G$2:$G$237,$G156)</f>
        <v>8</v>
      </c>
      <c r="BX156" s="2">
        <f>SUMIFS(Import!BX$2:BX$237,Import!$F$2:$F$237,$F156,Import!$G$2:$G$237,$G156)</f>
        <v>0.72</v>
      </c>
      <c r="BY156" s="2">
        <f>SUMIFS(Import!BY$2:BY$237,Import!$F$2:$F$237,$F156,Import!$G$2:$G$237,$G156)</f>
        <v>1.7</v>
      </c>
      <c r="BZ156" s="2">
        <f>SUMIFS(Import!BZ$2:BZ$237,Import!$F$2:$F$237,$F156,Import!$G$2:$G$237,$G156)</f>
        <v>0</v>
      </c>
      <c r="CA156" s="2">
        <f t="shared" si="85"/>
        <v>0</v>
      </c>
      <c r="CB156" s="2">
        <f t="shared" si="85"/>
        <v>0</v>
      </c>
      <c r="CC156" s="2">
        <f t="shared" si="85"/>
        <v>0</v>
      </c>
      <c r="CD156" s="2">
        <f>SUMIFS(Import!CD$2:CD$237,Import!$F$2:$F$237,$F156,Import!$G$2:$G$237,$G156)</f>
        <v>0</v>
      </c>
      <c r="CE156" s="2">
        <f>SUMIFS(Import!CE$2:CE$237,Import!$F$2:$F$237,$F156,Import!$G$2:$G$237,$G156)</f>
        <v>0</v>
      </c>
      <c r="CF156" s="2">
        <f>SUMIFS(Import!CF$2:CF$237,Import!$F$2:$F$237,$F156,Import!$G$2:$G$237,$G156)</f>
        <v>0</v>
      </c>
      <c r="CG156" s="2">
        <f>SUMIFS(Import!CG$2:CG$237,Import!$F$2:$F$237,$F156,Import!$G$2:$G$237,$G156)</f>
        <v>0</v>
      </c>
      <c r="CH156" s="2">
        <f t="shared" si="86"/>
        <v>0</v>
      </c>
      <c r="CI156" s="2">
        <f t="shared" si="86"/>
        <v>0</v>
      </c>
      <c r="CJ156" s="2">
        <f t="shared" si="86"/>
        <v>0</v>
      </c>
      <c r="CK156" s="2">
        <f>SUMIFS(Import!CK$2:CK$237,Import!$F$2:$F$237,$F156,Import!$G$2:$G$237,$G156)</f>
        <v>0</v>
      </c>
      <c r="CL156" s="2">
        <f>SUMIFS(Import!CL$2:CL$237,Import!$F$2:$F$237,$F156,Import!$G$2:$G$237,$G156)</f>
        <v>0</v>
      </c>
      <c r="CM156" s="2">
        <f>SUMIFS(Import!CM$2:CM$237,Import!$F$2:$F$237,$F156,Import!$G$2:$G$237,$G156)</f>
        <v>0</v>
      </c>
      <c r="CN156" s="2">
        <f>SUMIFS(Import!CN$2:CN$237,Import!$F$2:$F$237,$F156,Import!$G$2:$G$237,$G156)</f>
        <v>0</v>
      </c>
      <c r="CO156" s="3">
        <f t="shared" si="87"/>
        <v>0</v>
      </c>
      <c r="CP156" s="3">
        <f t="shared" si="87"/>
        <v>0</v>
      </c>
      <c r="CQ156" s="3">
        <f t="shared" si="87"/>
        <v>0</v>
      </c>
      <c r="CR156" s="2">
        <f>SUMIFS(Import!CR$2:CR$237,Import!$F$2:$F$237,$F156,Import!$G$2:$G$237,$G156)</f>
        <v>0</v>
      </c>
      <c r="CS156" s="2">
        <f>SUMIFS(Import!CS$2:CS$237,Import!$F$2:$F$237,$F156,Import!$G$2:$G$237,$G156)</f>
        <v>0</v>
      </c>
      <c r="CT156" s="2">
        <f>SUMIFS(Import!CT$2:CT$237,Import!$F$2:$F$237,$F156,Import!$G$2:$G$237,$G156)</f>
        <v>0</v>
      </c>
    </row>
    <row r="157" spans="1:98">
      <c r="A157" s="2" t="s">
        <v>38</v>
      </c>
      <c r="B157" s="2" t="s">
        <v>39</v>
      </c>
      <c r="C157" s="2">
        <v>3</v>
      </c>
      <c r="D157" s="2" t="s">
        <v>44</v>
      </c>
      <c r="E157" s="2">
        <v>38</v>
      </c>
      <c r="F157" s="2" t="s">
        <v>70</v>
      </c>
      <c r="G157" s="2">
        <v>7</v>
      </c>
      <c r="H157" s="2">
        <f>IF(SUMIFS(Import!H$2:H$237,Import!$F$2:$F$237,$F157,Import!$G$2:$G$237,$G157)=0,Data_T1!$H157,SUMIFS(Import!H$2:H$237,Import!$F$2:$F$237,$F157,Import!$G$2:$G$237,$G157))</f>
        <v>1134</v>
      </c>
      <c r="I157" s="2">
        <f>SUMIFS(Import!I$2:I$237,Import!$F$2:$F$237,$F157,Import!$G$2:$G$237,$G157)</f>
        <v>756</v>
      </c>
      <c r="J157" s="2">
        <f>SUMIFS(Import!J$2:J$237,Import!$F$2:$F$237,$F157,Import!$G$2:$G$237,$G157)</f>
        <v>66.67</v>
      </c>
      <c r="K157" s="2">
        <f>SUMIFS(Import!K$2:K$237,Import!$F$2:$F$237,$F157,Import!$G$2:$G$237,$G157)</f>
        <v>378</v>
      </c>
      <c r="L157" s="2">
        <f>SUMIFS(Import!L$2:L$237,Import!$F$2:$F$237,$F157,Import!$G$2:$G$237,$G157)</f>
        <v>33.33</v>
      </c>
      <c r="M157" s="2">
        <f>SUMIFS(Import!M$2:M$237,Import!$F$2:$F$237,$F157,Import!$G$2:$G$237,$G157)</f>
        <v>15</v>
      </c>
      <c r="N157" s="2">
        <f>SUMIFS(Import!N$2:N$237,Import!$F$2:$F$237,$F157,Import!$G$2:$G$237,$G157)</f>
        <v>1.32</v>
      </c>
      <c r="O157" s="2">
        <f>SUMIFS(Import!O$2:O$237,Import!$F$2:$F$237,$F157,Import!$G$2:$G$237,$G157)</f>
        <v>3.97</v>
      </c>
      <c r="P157" s="2">
        <f>SUMIFS(Import!P$2:P$237,Import!$F$2:$F$237,$F157,Import!$G$2:$G$237,$G157)</f>
        <v>7</v>
      </c>
      <c r="Q157" s="2">
        <f>SUMIFS(Import!Q$2:Q$237,Import!$F$2:$F$237,$F157,Import!$G$2:$G$237,$G157)</f>
        <v>0.62</v>
      </c>
      <c r="R157" s="2">
        <f>SUMIFS(Import!R$2:R$237,Import!$F$2:$F$237,$F157,Import!$G$2:$G$237,$G157)</f>
        <v>1.85</v>
      </c>
      <c r="S157" s="2">
        <f>SUMIFS(Import!S$2:S$237,Import!$F$2:$F$237,$F157,Import!$G$2:$G$237,$G157)</f>
        <v>356</v>
      </c>
      <c r="T157" s="2">
        <f>SUMIFS(Import!T$2:T$237,Import!$F$2:$F$237,$F157,Import!$G$2:$G$237,$G157)</f>
        <v>31.39</v>
      </c>
      <c r="U157" s="2">
        <f>SUMIFS(Import!U$2:U$237,Import!$F$2:$F$237,$F157,Import!$G$2:$G$237,$G157)</f>
        <v>94.18</v>
      </c>
      <c r="V157" s="2">
        <f>SUMIFS(Import!V$2:V$237,Import!$F$2:$F$237,$F157,Import!$G$2:$G$237,$G157)</f>
        <v>1</v>
      </c>
      <c r="W157" s="2" t="str">
        <f t="shared" si="77"/>
        <v>M</v>
      </c>
      <c r="X157" s="2" t="str">
        <f t="shared" si="77"/>
        <v>HOWELL</v>
      </c>
      <c r="Y157" s="2" t="str">
        <f t="shared" si="77"/>
        <v>Patrick</v>
      </c>
      <c r="Z157" s="2">
        <f>SUMIFS(Import!Z$2:Z$237,Import!$F$2:$F$237,$F157,Import!$G$2:$G$237,$G157)</f>
        <v>153</v>
      </c>
      <c r="AA157" s="2">
        <f>SUMIFS(Import!AA$2:AA$237,Import!$F$2:$F$237,$F157,Import!$G$2:$G$237,$G157)</f>
        <v>13.49</v>
      </c>
      <c r="AB157" s="2">
        <f>SUMIFS(Import!AB$2:AB$237,Import!$F$2:$F$237,$F157,Import!$G$2:$G$237,$G157)</f>
        <v>42.98</v>
      </c>
      <c r="AC157" s="2">
        <f>SUMIFS(Import!AC$2:AC$237,Import!$F$2:$F$237,$F157,Import!$G$2:$G$237,$G157)</f>
        <v>2</v>
      </c>
      <c r="AD157" s="2" t="str">
        <f t="shared" si="78"/>
        <v>F</v>
      </c>
      <c r="AE157" s="2" t="str">
        <f t="shared" si="78"/>
        <v>MARA</v>
      </c>
      <c r="AF157" s="2" t="str">
        <f t="shared" si="78"/>
        <v>Astride</v>
      </c>
      <c r="AG157" s="2">
        <f>SUMIFS(Import!AG$2:AG$237,Import!$F$2:$F$237,$F157,Import!$G$2:$G$237,$G157)</f>
        <v>22</v>
      </c>
      <c r="AH157" s="2">
        <f>SUMIFS(Import!AH$2:AH$237,Import!$F$2:$F$237,$F157,Import!$G$2:$G$237,$G157)</f>
        <v>1.94</v>
      </c>
      <c r="AI157" s="2">
        <f>SUMIFS(Import!AI$2:AI$237,Import!$F$2:$F$237,$F157,Import!$G$2:$G$237,$G157)</f>
        <v>6.18</v>
      </c>
      <c r="AJ157" s="2">
        <f>SUMIFS(Import!AJ$2:AJ$237,Import!$F$2:$F$237,$F157,Import!$G$2:$G$237,$G157)</f>
        <v>3</v>
      </c>
      <c r="AK157" s="2" t="str">
        <f t="shared" si="79"/>
        <v>M</v>
      </c>
      <c r="AL157" s="2" t="str">
        <f t="shared" si="79"/>
        <v>LANTEIRES</v>
      </c>
      <c r="AM157" s="2" t="str">
        <f t="shared" si="79"/>
        <v>Teiva</v>
      </c>
      <c r="AN157" s="2">
        <f>SUMIFS(Import!AN$2:AN$237,Import!$F$2:$F$237,$F157,Import!$G$2:$G$237,$G157)</f>
        <v>10</v>
      </c>
      <c r="AO157" s="2">
        <f>SUMIFS(Import!AO$2:AO$237,Import!$F$2:$F$237,$F157,Import!$G$2:$G$237,$G157)</f>
        <v>0.88</v>
      </c>
      <c r="AP157" s="2">
        <f>SUMIFS(Import!AP$2:AP$237,Import!$F$2:$F$237,$F157,Import!$G$2:$G$237,$G157)</f>
        <v>2.81</v>
      </c>
      <c r="AQ157" s="2">
        <f>SUMIFS(Import!AQ$2:AQ$237,Import!$F$2:$F$237,$F157,Import!$G$2:$G$237,$G157)</f>
        <v>4</v>
      </c>
      <c r="AR157" s="2" t="str">
        <f t="shared" si="80"/>
        <v>F</v>
      </c>
      <c r="AS157" s="2" t="str">
        <f t="shared" si="80"/>
        <v>ATGER</v>
      </c>
      <c r="AT157" s="2" t="str">
        <f t="shared" si="80"/>
        <v>Corinne</v>
      </c>
      <c r="AU157" s="2">
        <f>SUMIFS(Import!AU$2:AU$237,Import!$F$2:$F$237,$F157,Import!$G$2:$G$237,$G157)</f>
        <v>3</v>
      </c>
      <c r="AV157" s="2">
        <f>SUMIFS(Import!AV$2:AV$237,Import!$F$2:$F$237,$F157,Import!$G$2:$G$237,$G157)</f>
        <v>0.26</v>
      </c>
      <c r="AW157" s="2">
        <f>SUMIFS(Import!AW$2:AW$237,Import!$F$2:$F$237,$F157,Import!$G$2:$G$237,$G157)</f>
        <v>0.84</v>
      </c>
      <c r="AX157" s="2">
        <f>SUMIFS(Import!AX$2:AX$237,Import!$F$2:$F$237,$F157,Import!$G$2:$G$237,$G157)</f>
        <v>5</v>
      </c>
      <c r="AY157" s="2" t="str">
        <f t="shared" si="81"/>
        <v>M</v>
      </c>
      <c r="AZ157" s="2" t="str">
        <f t="shared" si="81"/>
        <v>BROTHERSON</v>
      </c>
      <c r="BA157" s="2" t="str">
        <f t="shared" si="81"/>
        <v>Moetai, Charles</v>
      </c>
      <c r="BB157" s="2">
        <f>SUMIFS(Import!BB$2:BB$237,Import!$F$2:$F$237,$F157,Import!$G$2:$G$237,$G157)</f>
        <v>48</v>
      </c>
      <c r="BC157" s="2">
        <f>SUMIFS(Import!BC$2:BC$237,Import!$F$2:$F$237,$F157,Import!$G$2:$G$237,$G157)</f>
        <v>4.2300000000000004</v>
      </c>
      <c r="BD157" s="2">
        <f>SUMIFS(Import!BD$2:BD$237,Import!$F$2:$F$237,$F157,Import!$G$2:$G$237,$G157)</f>
        <v>13.48</v>
      </c>
      <c r="BE157" s="2">
        <f>SUMIFS(Import!BE$2:BE$237,Import!$F$2:$F$237,$F157,Import!$G$2:$G$237,$G157)</f>
        <v>6</v>
      </c>
      <c r="BF157" s="2" t="str">
        <f t="shared" si="82"/>
        <v>M</v>
      </c>
      <c r="BG157" s="2" t="str">
        <f t="shared" si="82"/>
        <v>DUBOIS</v>
      </c>
      <c r="BH157" s="2" t="str">
        <f t="shared" si="82"/>
        <v>Vincent</v>
      </c>
      <c r="BI157" s="2">
        <f>SUMIFS(Import!BI$2:BI$237,Import!$F$2:$F$237,$F157,Import!$G$2:$G$237,$G157)</f>
        <v>90</v>
      </c>
      <c r="BJ157" s="2">
        <f>SUMIFS(Import!BJ$2:BJ$237,Import!$F$2:$F$237,$F157,Import!$G$2:$G$237,$G157)</f>
        <v>7.94</v>
      </c>
      <c r="BK157" s="2">
        <f>SUMIFS(Import!BK$2:BK$237,Import!$F$2:$F$237,$F157,Import!$G$2:$G$237,$G157)</f>
        <v>25.28</v>
      </c>
      <c r="BL157" s="2">
        <f>SUMIFS(Import!BL$2:BL$237,Import!$F$2:$F$237,$F157,Import!$G$2:$G$237,$G157)</f>
        <v>7</v>
      </c>
      <c r="BM157" s="2" t="str">
        <f t="shared" si="83"/>
        <v>M</v>
      </c>
      <c r="BN157" s="2" t="str">
        <f t="shared" si="83"/>
        <v>ROI</v>
      </c>
      <c r="BO157" s="2" t="str">
        <f t="shared" si="83"/>
        <v>Albert</v>
      </c>
      <c r="BP157" s="2">
        <f>SUMIFS(Import!BP$2:BP$237,Import!$F$2:$F$237,$F157,Import!$G$2:$G$237,$G157)</f>
        <v>17</v>
      </c>
      <c r="BQ157" s="2">
        <f>SUMIFS(Import!BQ$2:BQ$237,Import!$F$2:$F$237,$F157,Import!$G$2:$G$237,$G157)</f>
        <v>1.5</v>
      </c>
      <c r="BR157" s="2">
        <f>SUMIFS(Import!BR$2:BR$237,Import!$F$2:$F$237,$F157,Import!$G$2:$G$237,$G157)</f>
        <v>4.78</v>
      </c>
      <c r="BS157" s="2">
        <f>SUMIFS(Import!BS$2:BS$237,Import!$F$2:$F$237,$F157,Import!$G$2:$G$237,$G157)</f>
        <v>8</v>
      </c>
      <c r="BT157" s="2" t="str">
        <f t="shared" si="84"/>
        <v>F</v>
      </c>
      <c r="BU157" s="2" t="str">
        <f t="shared" si="84"/>
        <v>TIXIER</v>
      </c>
      <c r="BV157" s="2" t="str">
        <f t="shared" si="84"/>
        <v>Dominique</v>
      </c>
      <c r="BW157" s="2">
        <f>SUMIFS(Import!BW$2:BW$237,Import!$F$2:$F$237,$F157,Import!$G$2:$G$237,$G157)</f>
        <v>13</v>
      </c>
      <c r="BX157" s="2">
        <f>SUMIFS(Import!BX$2:BX$237,Import!$F$2:$F$237,$F157,Import!$G$2:$G$237,$G157)</f>
        <v>1.1499999999999999</v>
      </c>
      <c r="BY157" s="2">
        <f>SUMIFS(Import!BY$2:BY$237,Import!$F$2:$F$237,$F157,Import!$G$2:$G$237,$G157)</f>
        <v>3.65</v>
      </c>
      <c r="BZ157" s="2">
        <f>SUMIFS(Import!BZ$2:BZ$237,Import!$F$2:$F$237,$F157,Import!$G$2:$G$237,$G157)</f>
        <v>0</v>
      </c>
      <c r="CA157" s="2">
        <f t="shared" si="85"/>
        <v>0</v>
      </c>
      <c r="CB157" s="2">
        <f t="shared" si="85"/>
        <v>0</v>
      </c>
      <c r="CC157" s="2">
        <f t="shared" si="85"/>
        <v>0</v>
      </c>
      <c r="CD157" s="2">
        <f>SUMIFS(Import!CD$2:CD$237,Import!$F$2:$F$237,$F157,Import!$G$2:$G$237,$G157)</f>
        <v>0</v>
      </c>
      <c r="CE157" s="2">
        <f>SUMIFS(Import!CE$2:CE$237,Import!$F$2:$F$237,$F157,Import!$G$2:$G$237,$G157)</f>
        <v>0</v>
      </c>
      <c r="CF157" s="2">
        <f>SUMIFS(Import!CF$2:CF$237,Import!$F$2:$F$237,$F157,Import!$G$2:$G$237,$G157)</f>
        <v>0</v>
      </c>
      <c r="CG157" s="2">
        <f>SUMIFS(Import!CG$2:CG$237,Import!$F$2:$F$237,$F157,Import!$G$2:$G$237,$G157)</f>
        <v>0</v>
      </c>
      <c r="CH157" s="2">
        <f t="shared" si="86"/>
        <v>0</v>
      </c>
      <c r="CI157" s="2">
        <f t="shared" si="86"/>
        <v>0</v>
      </c>
      <c r="CJ157" s="2">
        <f t="shared" si="86"/>
        <v>0</v>
      </c>
      <c r="CK157" s="2">
        <f>SUMIFS(Import!CK$2:CK$237,Import!$F$2:$F$237,$F157,Import!$G$2:$G$237,$G157)</f>
        <v>0</v>
      </c>
      <c r="CL157" s="2">
        <f>SUMIFS(Import!CL$2:CL$237,Import!$F$2:$F$237,$F157,Import!$G$2:$G$237,$G157)</f>
        <v>0</v>
      </c>
      <c r="CM157" s="2">
        <f>SUMIFS(Import!CM$2:CM$237,Import!$F$2:$F$237,$F157,Import!$G$2:$G$237,$G157)</f>
        <v>0</v>
      </c>
      <c r="CN157" s="2">
        <f>SUMIFS(Import!CN$2:CN$237,Import!$F$2:$F$237,$F157,Import!$G$2:$G$237,$G157)</f>
        <v>0</v>
      </c>
      <c r="CO157" s="3">
        <f t="shared" si="87"/>
        <v>0</v>
      </c>
      <c r="CP157" s="3">
        <f t="shared" si="87"/>
        <v>0</v>
      </c>
      <c r="CQ157" s="3">
        <f t="shared" si="87"/>
        <v>0</v>
      </c>
      <c r="CR157" s="2">
        <f>SUMIFS(Import!CR$2:CR$237,Import!$F$2:$F$237,$F157,Import!$G$2:$G$237,$G157)</f>
        <v>0</v>
      </c>
      <c r="CS157" s="2">
        <f>SUMIFS(Import!CS$2:CS$237,Import!$F$2:$F$237,$F157,Import!$G$2:$G$237,$G157)</f>
        <v>0</v>
      </c>
      <c r="CT157" s="2">
        <f>SUMIFS(Import!CT$2:CT$237,Import!$F$2:$F$237,$F157,Import!$G$2:$G$237,$G157)</f>
        <v>0</v>
      </c>
    </row>
    <row r="158" spans="1:98">
      <c r="A158" s="2" t="s">
        <v>38</v>
      </c>
      <c r="B158" s="2" t="s">
        <v>39</v>
      </c>
      <c r="C158" s="2">
        <v>3</v>
      </c>
      <c r="D158" s="2" t="s">
        <v>44</v>
      </c>
      <c r="E158" s="2">
        <v>38</v>
      </c>
      <c r="F158" s="2" t="s">
        <v>70</v>
      </c>
      <c r="G158" s="2">
        <v>8</v>
      </c>
      <c r="H158" s="2">
        <f>IF(SUMIFS(Import!H$2:H$237,Import!$F$2:$F$237,$F158,Import!$G$2:$G$237,$G158)=0,Data_T1!$H158,SUMIFS(Import!H$2:H$237,Import!$F$2:$F$237,$F158,Import!$G$2:$G$237,$G158))</f>
        <v>1229</v>
      </c>
      <c r="I158" s="2">
        <f>SUMIFS(Import!I$2:I$237,Import!$F$2:$F$237,$F158,Import!$G$2:$G$237,$G158)</f>
        <v>771</v>
      </c>
      <c r="J158" s="2">
        <f>SUMIFS(Import!J$2:J$237,Import!$F$2:$F$237,$F158,Import!$G$2:$G$237,$G158)</f>
        <v>62.73</v>
      </c>
      <c r="K158" s="2">
        <f>SUMIFS(Import!K$2:K$237,Import!$F$2:$F$237,$F158,Import!$G$2:$G$237,$G158)</f>
        <v>458</v>
      </c>
      <c r="L158" s="2">
        <f>SUMIFS(Import!L$2:L$237,Import!$F$2:$F$237,$F158,Import!$G$2:$G$237,$G158)</f>
        <v>37.270000000000003</v>
      </c>
      <c r="M158" s="2">
        <f>SUMIFS(Import!M$2:M$237,Import!$F$2:$F$237,$F158,Import!$G$2:$G$237,$G158)</f>
        <v>21</v>
      </c>
      <c r="N158" s="2">
        <f>SUMIFS(Import!N$2:N$237,Import!$F$2:$F$237,$F158,Import!$G$2:$G$237,$G158)</f>
        <v>1.71</v>
      </c>
      <c r="O158" s="2">
        <f>SUMIFS(Import!O$2:O$237,Import!$F$2:$F$237,$F158,Import!$G$2:$G$237,$G158)</f>
        <v>4.59</v>
      </c>
      <c r="P158" s="2">
        <f>SUMIFS(Import!P$2:P$237,Import!$F$2:$F$237,$F158,Import!$G$2:$G$237,$G158)</f>
        <v>2</v>
      </c>
      <c r="Q158" s="2">
        <f>SUMIFS(Import!Q$2:Q$237,Import!$F$2:$F$237,$F158,Import!$G$2:$G$237,$G158)</f>
        <v>0.16</v>
      </c>
      <c r="R158" s="2">
        <f>SUMIFS(Import!R$2:R$237,Import!$F$2:$F$237,$F158,Import!$G$2:$G$237,$G158)</f>
        <v>0.44</v>
      </c>
      <c r="S158" s="2">
        <f>SUMIFS(Import!S$2:S$237,Import!$F$2:$F$237,$F158,Import!$G$2:$G$237,$G158)</f>
        <v>435</v>
      </c>
      <c r="T158" s="2">
        <f>SUMIFS(Import!T$2:T$237,Import!$F$2:$F$237,$F158,Import!$G$2:$G$237,$G158)</f>
        <v>35.39</v>
      </c>
      <c r="U158" s="2">
        <f>SUMIFS(Import!U$2:U$237,Import!$F$2:$F$237,$F158,Import!$G$2:$G$237,$G158)</f>
        <v>94.98</v>
      </c>
      <c r="V158" s="2">
        <f>SUMIFS(Import!V$2:V$237,Import!$F$2:$F$237,$F158,Import!$G$2:$G$237,$G158)</f>
        <v>1</v>
      </c>
      <c r="W158" s="2" t="str">
        <f t="shared" si="77"/>
        <v>M</v>
      </c>
      <c r="X158" s="2" t="str">
        <f t="shared" si="77"/>
        <v>HOWELL</v>
      </c>
      <c r="Y158" s="2" t="str">
        <f t="shared" si="77"/>
        <v>Patrick</v>
      </c>
      <c r="Z158" s="2">
        <f>SUMIFS(Import!Z$2:Z$237,Import!$F$2:$F$237,$F158,Import!$G$2:$G$237,$G158)</f>
        <v>204</v>
      </c>
      <c r="AA158" s="2">
        <f>SUMIFS(Import!AA$2:AA$237,Import!$F$2:$F$237,$F158,Import!$G$2:$G$237,$G158)</f>
        <v>16.600000000000001</v>
      </c>
      <c r="AB158" s="2">
        <f>SUMIFS(Import!AB$2:AB$237,Import!$F$2:$F$237,$F158,Import!$G$2:$G$237,$G158)</f>
        <v>46.9</v>
      </c>
      <c r="AC158" s="2">
        <f>SUMIFS(Import!AC$2:AC$237,Import!$F$2:$F$237,$F158,Import!$G$2:$G$237,$G158)</f>
        <v>2</v>
      </c>
      <c r="AD158" s="2" t="str">
        <f t="shared" si="78"/>
        <v>F</v>
      </c>
      <c r="AE158" s="2" t="str">
        <f t="shared" si="78"/>
        <v>MARA</v>
      </c>
      <c r="AF158" s="2" t="str">
        <f t="shared" si="78"/>
        <v>Astride</v>
      </c>
      <c r="AG158" s="2">
        <f>SUMIFS(Import!AG$2:AG$237,Import!$F$2:$F$237,$F158,Import!$G$2:$G$237,$G158)</f>
        <v>10</v>
      </c>
      <c r="AH158" s="2">
        <f>SUMIFS(Import!AH$2:AH$237,Import!$F$2:$F$237,$F158,Import!$G$2:$G$237,$G158)</f>
        <v>0.81</v>
      </c>
      <c r="AI158" s="2">
        <f>SUMIFS(Import!AI$2:AI$237,Import!$F$2:$F$237,$F158,Import!$G$2:$G$237,$G158)</f>
        <v>2.2999999999999998</v>
      </c>
      <c r="AJ158" s="2">
        <f>SUMIFS(Import!AJ$2:AJ$237,Import!$F$2:$F$237,$F158,Import!$G$2:$G$237,$G158)</f>
        <v>3</v>
      </c>
      <c r="AK158" s="2" t="str">
        <f t="shared" si="79"/>
        <v>M</v>
      </c>
      <c r="AL158" s="2" t="str">
        <f t="shared" si="79"/>
        <v>LANTEIRES</v>
      </c>
      <c r="AM158" s="2" t="str">
        <f t="shared" si="79"/>
        <v>Teiva</v>
      </c>
      <c r="AN158" s="2">
        <f>SUMIFS(Import!AN$2:AN$237,Import!$F$2:$F$237,$F158,Import!$G$2:$G$237,$G158)</f>
        <v>18</v>
      </c>
      <c r="AO158" s="2">
        <f>SUMIFS(Import!AO$2:AO$237,Import!$F$2:$F$237,$F158,Import!$G$2:$G$237,$G158)</f>
        <v>1.46</v>
      </c>
      <c r="AP158" s="2">
        <f>SUMIFS(Import!AP$2:AP$237,Import!$F$2:$F$237,$F158,Import!$G$2:$G$237,$G158)</f>
        <v>4.1399999999999997</v>
      </c>
      <c r="AQ158" s="2">
        <f>SUMIFS(Import!AQ$2:AQ$237,Import!$F$2:$F$237,$F158,Import!$G$2:$G$237,$G158)</f>
        <v>4</v>
      </c>
      <c r="AR158" s="2" t="str">
        <f t="shared" si="80"/>
        <v>F</v>
      </c>
      <c r="AS158" s="2" t="str">
        <f t="shared" si="80"/>
        <v>ATGER</v>
      </c>
      <c r="AT158" s="2" t="str">
        <f t="shared" si="80"/>
        <v>Corinne</v>
      </c>
      <c r="AU158" s="2">
        <f>SUMIFS(Import!AU$2:AU$237,Import!$F$2:$F$237,$F158,Import!$G$2:$G$237,$G158)</f>
        <v>3</v>
      </c>
      <c r="AV158" s="2">
        <f>SUMIFS(Import!AV$2:AV$237,Import!$F$2:$F$237,$F158,Import!$G$2:$G$237,$G158)</f>
        <v>0.24</v>
      </c>
      <c r="AW158" s="2">
        <f>SUMIFS(Import!AW$2:AW$237,Import!$F$2:$F$237,$F158,Import!$G$2:$G$237,$G158)</f>
        <v>0.69</v>
      </c>
      <c r="AX158" s="2">
        <f>SUMIFS(Import!AX$2:AX$237,Import!$F$2:$F$237,$F158,Import!$G$2:$G$237,$G158)</f>
        <v>5</v>
      </c>
      <c r="AY158" s="2" t="str">
        <f t="shared" si="81"/>
        <v>M</v>
      </c>
      <c r="AZ158" s="2" t="str">
        <f t="shared" si="81"/>
        <v>BROTHERSON</v>
      </c>
      <c r="BA158" s="2" t="str">
        <f t="shared" si="81"/>
        <v>Moetai, Charles</v>
      </c>
      <c r="BB158" s="2">
        <f>SUMIFS(Import!BB$2:BB$237,Import!$F$2:$F$237,$F158,Import!$G$2:$G$237,$G158)</f>
        <v>72</v>
      </c>
      <c r="BC158" s="2">
        <f>SUMIFS(Import!BC$2:BC$237,Import!$F$2:$F$237,$F158,Import!$G$2:$G$237,$G158)</f>
        <v>5.86</v>
      </c>
      <c r="BD158" s="2">
        <f>SUMIFS(Import!BD$2:BD$237,Import!$F$2:$F$237,$F158,Import!$G$2:$G$237,$G158)</f>
        <v>16.55</v>
      </c>
      <c r="BE158" s="2">
        <f>SUMIFS(Import!BE$2:BE$237,Import!$F$2:$F$237,$F158,Import!$G$2:$G$237,$G158)</f>
        <v>6</v>
      </c>
      <c r="BF158" s="2" t="str">
        <f t="shared" si="82"/>
        <v>M</v>
      </c>
      <c r="BG158" s="2" t="str">
        <f t="shared" si="82"/>
        <v>DUBOIS</v>
      </c>
      <c r="BH158" s="2" t="str">
        <f t="shared" si="82"/>
        <v>Vincent</v>
      </c>
      <c r="BI158" s="2">
        <f>SUMIFS(Import!BI$2:BI$237,Import!$F$2:$F$237,$F158,Import!$G$2:$G$237,$G158)</f>
        <v>95</v>
      </c>
      <c r="BJ158" s="2">
        <f>SUMIFS(Import!BJ$2:BJ$237,Import!$F$2:$F$237,$F158,Import!$G$2:$G$237,$G158)</f>
        <v>7.73</v>
      </c>
      <c r="BK158" s="2">
        <f>SUMIFS(Import!BK$2:BK$237,Import!$F$2:$F$237,$F158,Import!$G$2:$G$237,$G158)</f>
        <v>21.84</v>
      </c>
      <c r="BL158" s="2">
        <f>SUMIFS(Import!BL$2:BL$237,Import!$F$2:$F$237,$F158,Import!$G$2:$G$237,$G158)</f>
        <v>7</v>
      </c>
      <c r="BM158" s="2" t="str">
        <f t="shared" si="83"/>
        <v>M</v>
      </c>
      <c r="BN158" s="2" t="str">
        <f t="shared" si="83"/>
        <v>ROI</v>
      </c>
      <c r="BO158" s="2" t="str">
        <f t="shared" si="83"/>
        <v>Albert</v>
      </c>
      <c r="BP158" s="2">
        <f>SUMIFS(Import!BP$2:BP$237,Import!$F$2:$F$237,$F158,Import!$G$2:$G$237,$G158)</f>
        <v>25</v>
      </c>
      <c r="BQ158" s="2">
        <f>SUMIFS(Import!BQ$2:BQ$237,Import!$F$2:$F$237,$F158,Import!$G$2:$G$237,$G158)</f>
        <v>2.0299999999999998</v>
      </c>
      <c r="BR158" s="2">
        <f>SUMIFS(Import!BR$2:BR$237,Import!$F$2:$F$237,$F158,Import!$G$2:$G$237,$G158)</f>
        <v>5.75</v>
      </c>
      <c r="BS158" s="2">
        <f>SUMIFS(Import!BS$2:BS$237,Import!$F$2:$F$237,$F158,Import!$G$2:$G$237,$G158)</f>
        <v>8</v>
      </c>
      <c r="BT158" s="2" t="str">
        <f t="shared" si="84"/>
        <v>F</v>
      </c>
      <c r="BU158" s="2" t="str">
        <f t="shared" si="84"/>
        <v>TIXIER</v>
      </c>
      <c r="BV158" s="2" t="str">
        <f t="shared" si="84"/>
        <v>Dominique</v>
      </c>
      <c r="BW158" s="2">
        <f>SUMIFS(Import!BW$2:BW$237,Import!$F$2:$F$237,$F158,Import!$G$2:$G$237,$G158)</f>
        <v>8</v>
      </c>
      <c r="BX158" s="2">
        <f>SUMIFS(Import!BX$2:BX$237,Import!$F$2:$F$237,$F158,Import!$G$2:$G$237,$G158)</f>
        <v>0.65</v>
      </c>
      <c r="BY158" s="2">
        <f>SUMIFS(Import!BY$2:BY$237,Import!$F$2:$F$237,$F158,Import!$G$2:$G$237,$G158)</f>
        <v>1.84</v>
      </c>
      <c r="BZ158" s="2">
        <f>SUMIFS(Import!BZ$2:BZ$237,Import!$F$2:$F$237,$F158,Import!$G$2:$G$237,$G158)</f>
        <v>0</v>
      </c>
      <c r="CA158" s="2">
        <f t="shared" si="85"/>
        <v>0</v>
      </c>
      <c r="CB158" s="2">
        <f t="shared" si="85"/>
        <v>0</v>
      </c>
      <c r="CC158" s="2">
        <f t="shared" si="85"/>
        <v>0</v>
      </c>
      <c r="CD158" s="2">
        <f>SUMIFS(Import!CD$2:CD$237,Import!$F$2:$F$237,$F158,Import!$G$2:$G$237,$G158)</f>
        <v>0</v>
      </c>
      <c r="CE158" s="2">
        <f>SUMIFS(Import!CE$2:CE$237,Import!$F$2:$F$237,$F158,Import!$G$2:$G$237,$G158)</f>
        <v>0</v>
      </c>
      <c r="CF158" s="2">
        <f>SUMIFS(Import!CF$2:CF$237,Import!$F$2:$F$237,$F158,Import!$G$2:$G$237,$G158)</f>
        <v>0</v>
      </c>
      <c r="CG158" s="2">
        <f>SUMIFS(Import!CG$2:CG$237,Import!$F$2:$F$237,$F158,Import!$G$2:$G$237,$G158)</f>
        <v>0</v>
      </c>
      <c r="CH158" s="2">
        <f t="shared" si="86"/>
        <v>0</v>
      </c>
      <c r="CI158" s="2">
        <f t="shared" si="86"/>
        <v>0</v>
      </c>
      <c r="CJ158" s="2">
        <f t="shared" si="86"/>
        <v>0</v>
      </c>
      <c r="CK158" s="2">
        <f>SUMIFS(Import!CK$2:CK$237,Import!$F$2:$F$237,$F158,Import!$G$2:$G$237,$G158)</f>
        <v>0</v>
      </c>
      <c r="CL158" s="2">
        <f>SUMIFS(Import!CL$2:CL$237,Import!$F$2:$F$237,$F158,Import!$G$2:$G$237,$G158)</f>
        <v>0</v>
      </c>
      <c r="CM158" s="2">
        <f>SUMIFS(Import!CM$2:CM$237,Import!$F$2:$F$237,$F158,Import!$G$2:$G$237,$G158)</f>
        <v>0</v>
      </c>
      <c r="CN158" s="2">
        <f>SUMIFS(Import!CN$2:CN$237,Import!$F$2:$F$237,$F158,Import!$G$2:$G$237,$G158)</f>
        <v>0</v>
      </c>
      <c r="CO158" s="3">
        <f t="shared" si="87"/>
        <v>0</v>
      </c>
      <c r="CP158" s="3">
        <f t="shared" si="87"/>
        <v>0</v>
      </c>
      <c r="CQ158" s="3">
        <f t="shared" si="87"/>
        <v>0</v>
      </c>
      <c r="CR158" s="2">
        <f>SUMIFS(Import!CR$2:CR$237,Import!$F$2:$F$237,$F158,Import!$G$2:$G$237,$G158)</f>
        <v>0</v>
      </c>
      <c r="CS158" s="2">
        <f>SUMIFS(Import!CS$2:CS$237,Import!$F$2:$F$237,$F158,Import!$G$2:$G$237,$G158)</f>
        <v>0</v>
      </c>
      <c r="CT158" s="2">
        <f>SUMIFS(Import!CT$2:CT$237,Import!$F$2:$F$237,$F158,Import!$G$2:$G$237,$G158)</f>
        <v>0</v>
      </c>
    </row>
    <row r="159" spans="1:98">
      <c r="A159" s="2" t="s">
        <v>38</v>
      </c>
      <c r="B159" s="2" t="s">
        <v>39</v>
      </c>
      <c r="C159" s="2">
        <v>3</v>
      </c>
      <c r="D159" s="2" t="s">
        <v>44</v>
      </c>
      <c r="E159" s="2">
        <v>38</v>
      </c>
      <c r="F159" s="2" t="s">
        <v>70</v>
      </c>
      <c r="G159" s="2">
        <v>9</v>
      </c>
      <c r="H159" s="2">
        <f>IF(SUMIFS(Import!H$2:H$237,Import!$F$2:$F$237,$F159,Import!$G$2:$G$237,$G159)=0,Data_T1!$H159,SUMIFS(Import!H$2:H$237,Import!$F$2:$F$237,$F159,Import!$G$2:$G$237,$G159))</f>
        <v>1145</v>
      </c>
      <c r="I159" s="2">
        <f>SUMIFS(Import!I$2:I$237,Import!$F$2:$F$237,$F159,Import!$G$2:$G$237,$G159)</f>
        <v>723</v>
      </c>
      <c r="J159" s="2">
        <f>SUMIFS(Import!J$2:J$237,Import!$F$2:$F$237,$F159,Import!$G$2:$G$237,$G159)</f>
        <v>63.14</v>
      </c>
      <c r="K159" s="2">
        <f>SUMIFS(Import!K$2:K$237,Import!$F$2:$F$237,$F159,Import!$G$2:$G$237,$G159)</f>
        <v>422</v>
      </c>
      <c r="L159" s="2">
        <f>SUMIFS(Import!L$2:L$237,Import!$F$2:$F$237,$F159,Import!$G$2:$G$237,$G159)</f>
        <v>36.86</v>
      </c>
      <c r="M159" s="2">
        <f>SUMIFS(Import!M$2:M$237,Import!$F$2:$F$237,$F159,Import!$G$2:$G$237,$G159)</f>
        <v>5</v>
      </c>
      <c r="N159" s="2">
        <f>SUMIFS(Import!N$2:N$237,Import!$F$2:$F$237,$F159,Import!$G$2:$G$237,$G159)</f>
        <v>0.44</v>
      </c>
      <c r="O159" s="2">
        <f>SUMIFS(Import!O$2:O$237,Import!$F$2:$F$237,$F159,Import!$G$2:$G$237,$G159)</f>
        <v>1.18</v>
      </c>
      <c r="P159" s="2">
        <f>SUMIFS(Import!P$2:P$237,Import!$F$2:$F$237,$F159,Import!$G$2:$G$237,$G159)</f>
        <v>5</v>
      </c>
      <c r="Q159" s="2">
        <f>SUMIFS(Import!Q$2:Q$237,Import!$F$2:$F$237,$F159,Import!$G$2:$G$237,$G159)</f>
        <v>0.44</v>
      </c>
      <c r="R159" s="2">
        <f>SUMIFS(Import!R$2:R$237,Import!$F$2:$F$237,$F159,Import!$G$2:$G$237,$G159)</f>
        <v>1.18</v>
      </c>
      <c r="S159" s="2">
        <f>SUMIFS(Import!S$2:S$237,Import!$F$2:$F$237,$F159,Import!$G$2:$G$237,$G159)</f>
        <v>412</v>
      </c>
      <c r="T159" s="2">
        <f>SUMIFS(Import!T$2:T$237,Import!$F$2:$F$237,$F159,Import!$G$2:$G$237,$G159)</f>
        <v>35.979999999999997</v>
      </c>
      <c r="U159" s="2">
        <f>SUMIFS(Import!U$2:U$237,Import!$F$2:$F$237,$F159,Import!$G$2:$G$237,$G159)</f>
        <v>97.63</v>
      </c>
      <c r="V159" s="2">
        <f>SUMIFS(Import!V$2:V$237,Import!$F$2:$F$237,$F159,Import!$G$2:$G$237,$G159)</f>
        <v>1</v>
      </c>
      <c r="W159" s="2" t="str">
        <f t="shared" si="77"/>
        <v>M</v>
      </c>
      <c r="X159" s="2" t="str">
        <f t="shared" si="77"/>
        <v>HOWELL</v>
      </c>
      <c r="Y159" s="2" t="str">
        <f t="shared" si="77"/>
        <v>Patrick</v>
      </c>
      <c r="Z159" s="2">
        <f>SUMIFS(Import!Z$2:Z$237,Import!$F$2:$F$237,$F159,Import!$G$2:$G$237,$G159)</f>
        <v>128</v>
      </c>
      <c r="AA159" s="2">
        <f>SUMIFS(Import!AA$2:AA$237,Import!$F$2:$F$237,$F159,Import!$G$2:$G$237,$G159)</f>
        <v>11.18</v>
      </c>
      <c r="AB159" s="2">
        <f>SUMIFS(Import!AB$2:AB$237,Import!$F$2:$F$237,$F159,Import!$G$2:$G$237,$G159)</f>
        <v>31.07</v>
      </c>
      <c r="AC159" s="2">
        <f>SUMIFS(Import!AC$2:AC$237,Import!$F$2:$F$237,$F159,Import!$G$2:$G$237,$G159)</f>
        <v>2</v>
      </c>
      <c r="AD159" s="2" t="str">
        <f t="shared" si="78"/>
        <v>F</v>
      </c>
      <c r="AE159" s="2" t="str">
        <f t="shared" si="78"/>
        <v>MARA</v>
      </c>
      <c r="AF159" s="2" t="str">
        <f t="shared" si="78"/>
        <v>Astride</v>
      </c>
      <c r="AG159" s="2">
        <f>SUMIFS(Import!AG$2:AG$237,Import!$F$2:$F$237,$F159,Import!$G$2:$G$237,$G159)</f>
        <v>5</v>
      </c>
      <c r="AH159" s="2">
        <f>SUMIFS(Import!AH$2:AH$237,Import!$F$2:$F$237,$F159,Import!$G$2:$G$237,$G159)</f>
        <v>0.44</v>
      </c>
      <c r="AI159" s="2">
        <f>SUMIFS(Import!AI$2:AI$237,Import!$F$2:$F$237,$F159,Import!$G$2:$G$237,$G159)</f>
        <v>1.21</v>
      </c>
      <c r="AJ159" s="2">
        <f>SUMIFS(Import!AJ$2:AJ$237,Import!$F$2:$F$237,$F159,Import!$G$2:$G$237,$G159)</f>
        <v>3</v>
      </c>
      <c r="AK159" s="2" t="str">
        <f t="shared" si="79"/>
        <v>M</v>
      </c>
      <c r="AL159" s="2" t="str">
        <f t="shared" si="79"/>
        <v>LANTEIRES</v>
      </c>
      <c r="AM159" s="2" t="str">
        <f t="shared" si="79"/>
        <v>Teiva</v>
      </c>
      <c r="AN159" s="2">
        <f>SUMIFS(Import!AN$2:AN$237,Import!$F$2:$F$237,$F159,Import!$G$2:$G$237,$G159)</f>
        <v>9</v>
      </c>
      <c r="AO159" s="2">
        <f>SUMIFS(Import!AO$2:AO$237,Import!$F$2:$F$237,$F159,Import!$G$2:$G$237,$G159)</f>
        <v>0.79</v>
      </c>
      <c r="AP159" s="2">
        <f>SUMIFS(Import!AP$2:AP$237,Import!$F$2:$F$237,$F159,Import!$G$2:$G$237,$G159)</f>
        <v>2.1800000000000002</v>
      </c>
      <c r="AQ159" s="2">
        <f>SUMIFS(Import!AQ$2:AQ$237,Import!$F$2:$F$237,$F159,Import!$G$2:$G$237,$G159)</f>
        <v>4</v>
      </c>
      <c r="AR159" s="2" t="str">
        <f t="shared" si="80"/>
        <v>F</v>
      </c>
      <c r="AS159" s="2" t="str">
        <f t="shared" si="80"/>
        <v>ATGER</v>
      </c>
      <c r="AT159" s="2" t="str">
        <f t="shared" si="80"/>
        <v>Corinne</v>
      </c>
      <c r="AU159" s="2">
        <f>SUMIFS(Import!AU$2:AU$237,Import!$F$2:$F$237,$F159,Import!$G$2:$G$237,$G159)</f>
        <v>5</v>
      </c>
      <c r="AV159" s="2">
        <f>SUMIFS(Import!AV$2:AV$237,Import!$F$2:$F$237,$F159,Import!$G$2:$G$237,$G159)</f>
        <v>0.44</v>
      </c>
      <c r="AW159" s="2">
        <f>SUMIFS(Import!AW$2:AW$237,Import!$F$2:$F$237,$F159,Import!$G$2:$G$237,$G159)</f>
        <v>1.21</v>
      </c>
      <c r="AX159" s="2">
        <f>SUMIFS(Import!AX$2:AX$237,Import!$F$2:$F$237,$F159,Import!$G$2:$G$237,$G159)</f>
        <v>5</v>
      </c>
      <c r="AY159" s="2" t="str">
        <f t="shared" si="81"/>
        <v>M</v>
      </c>
      <c r="AZ159" s="2" t="str">
        <f t="shared" si="81"/>
        <v>BROTHERSON</v>
      </c>
      <c r="BA159" s="2" t="str">
        <f t="shared" si="81"/>
        <v>Moetai, Charles</v>
      </c>
      <c r="BB159" s="2">
        <f>SUMIFS(Import!BB$2:BB$237,Import!$F$2:$F$237,$F159,Import!$G$2:$G$237,$G159)</f>
        <v>141</v>
      </c>
      <c r="BC159" s="2">
        <f>SUMIFS(Import!BC$2:BC$237,Import!$F$2:$F$237,$F159,Import!$G$2:$G$237,$G159)</f>
        <v>12.31</v>
      </c>
      <c r="BD159" s="2">
        <f>SUMIFS(Import!BD$2:BD$237,Import!$F$2:$F$237,$F159,Import!$G$2:$G$237,$G159)</f>
        <v>34.22</v>
      </c>
      <c r="BE159" s="2">
        <f>SUMIFS(Import!BE$2:BE$237,Import!$F$2:$F$237,$F159,Import!$G$2:$G$237,$G159)</f>
        <v>6</v>
      </c>
      <c r="BF159" s="2" t="str">
        <f t="shared" si="82"/>
        <v>M</v>
      </c>
      <c r="BG159" s="2" t="str">
        <f t="shared" si="82"/>
        <v>DUBOIS</v>
      </c>
      <c r="BH159" s="2" t="str">
        <f t="shared" si="82"/>
        <v>Vincent</v>
      </c>
      <c r="BI159" s="2">
        <f>SUMIFS(Import!BI$2:BI$237,Import!$F$2:$F$237,$F159,Import!$G$2:$G$237,$G159)</f>
        <v>105</v>
      </c>
      <c r="BJ159" s="2">
        <f>SUMIFS(Import!BJ$2:BJ$237,Import!$F$2:$F$237,$F159,Import!$G$2:$G$237,$G159)</f>
        <v>9.17</v>
      </c>
      <c r="BK159" s="2">
        <f>SUMIFS(Import!BK$2:BK$237,Import!$F$2:$F$237,$F159,Import!$G$2:$G$237,$G159)</f>
        <v>25.49</v>
      </c>
      <c r="BL159" s="2">
        <f>SUMIFS(Import!BL$2:BL$237,Import!$F$2:$F$237,$F159,Import!$G$2:$G$237,$G159)</f>
        <v>7</v>
      </c>
      <c r="BM159" s="2" t="str">
        <f t="shared" si="83"/>
        <v>M</v>
      </c>
      <c r="BN159" s="2" t="str">
        <f t="shared" si="83"/>
        <v>ROI</v>
      </c>
      <c r="BO159" s="2" t="str">
        <f t="shared" si="83"/>
        <v>Albert</v>
      </c>
      <c r="BP159" s="2">
        <f>SUMIFS(Import!BP$2:BP$237,Import!$F$2:$F$237,$F159,Import!$G$2:$G$237,$G159)</f>
        <v>14</v>
      </c>
      <c r="BQ159" s="2">
        <f>SUMIFS(Import!BQ$2:BQ$237,Import!$F$2:$F$237,$F159,Import!$G$2:$G$237,$G159)</f>
        <v>1.22</v>
      </c>
      <c r="BR159" s="2">
        <f>SUMIFS(Import!BR$2:BR$237,Import!$F$2:$F$237,$F159,Import!$G$2:$G$237,$G159)</f>
        <v>3.4</v>
      </c>
      <c r="BS159" s="2">
        <f>SUMIFS(Import!BS$2:BS$237,Import!$F$2:$F$237,$F159,Import!$G$2:$G$237,$G159)</f>
        <v>8</v>
      </c>
      <c r="BT159" s="2" t="str">
        <f t="shared" si="84"/>
        <v>F</v>
      </c>
      <c r="BU159" s="2" t="str">
        <f t="shared" si="84"/>
        <v>TIXIER</v>
      </c>
      <c r="BV159" s="2" t="str">
        <f t="shared" si="84"/>
        <v>Dominique</v>
      </c>
      <c r="BW159" s="2">
        <f>SUMIFS(Import!BW$2:BW$237,Import!$F$2:$F$237,$F159,Import!$G$2:$G$237,$G159)</f>
        <v>5</v>
      </c>
      <c r="BX159" s="2">
        <f>SUMIFS(Import!BX$2:BX$237,Import!$F$2:$F$237,$F159,Import!$G$2:$G$237,$G159)</f>
        <v>0.44</v>
      </c>
      <c r="BY159" s="2">
        <f>SUMIFS(Import!BY$2:BY$237,Import!$F$2:$F$237,$F159,Import!$G$2:$G$237,$G159)</f>
        <v>1.21</v>
      </c>
      <c r="BZ159" s="2">
        <f>SUMIFS(Import!BZ$2:BZ$237,Import!$F$2:$F$237,$F159,Import!$G$2:$G$237,$G159)</f>
        <v>0</v>
      </c>
      <c r="CA159" s="2">
        <f t="shared" si="85"/>
        <v>0</v>
      </c>
      <c r="CB159" s="2">
        <f t="shared" si="85"/>
        <v>0</v>
      </c>
      <c r="CC159" s="2">
        <f t="shared" si="85"/>
        <v>0</v>
      </c>
      <c r="CD159" s="2">
        <f>SUMIFS(Import!CD$2:CD$237,Import!$F$2:$F$237,$F159,Import!$G$2:$G$237,$G159)</f>
        <v>0</v>
      </c>
      <c r="CE159" s="2">
        <f>SUMIFS(Import!CE$2:CE$237,Import!$F$2:$F$237,$F159,Import!$G$2:$G$237,$G159)</f>
        <v>0</v>
      </c>
      <c r="CF159" s="2">
        <f>SUMIFS(Import!CF$2:CF$237,Import!$F$2:$F$237,$F159,Import!$G$2:$G$237,$G159)</f>
        <v>0</v>
      </c>
      <c r="CG159" s="2">
        <f>SUMIFS(Import!CG$2:CG$237,Import!$F$2:$F$237,$F159,Import!$G$2:$G$237,$G159)</f>
        <v>0</v>
      </c>
      <c r="CH159" s="2">
        <f t="shared" si="86"/>
        <v>0</v>
      </c>
      <c r="CI159" s="2">
        <f t="shared" si="86"/>
        <v>0</v>
      </c>
      <c r="CJ159" s="2">
        <f t="shared" si="86"/>
        <v>0</v>
      </c>
      <c r="CK159" s="2">
        <f>SUMIFS(Import!CK$2:CK$237,Import!$F$2:$F$237,$F159,Import!$G$2:$G$237,$G159)</f>
        <v>0</v>
      </c>
      <c r="CL159" s="2">
        <f>SUMIFS(Import!CL$2:CL$237,Import!$F$2:$F$237,$F159,Import!$G$2:$G$237,$G159)</f>
        <v>0</v>
      </c>
      <c r="CM159" s="2">
        <f>SUMIFS(Import!CM$2:CM$237,Import!$F$2:$F$237,$F159,Import!$G$2:$G$237,$G159)</f>
        <v>0</v>
      </c>
      <c r="CN159" s="2">
        <f>SUMIFS(Import!CN$2:CN$237,Import!$F$2:$F$237,$F159,Import!$G$2:$G$237,$G159)</f>
        <v>0</v>
      </c>
      <c r="CO159" s="3">
        <f t="shared" si="87"/>
        <v>0</v>
      </c>
      <c r="CP159" s="3">
        <f t="shared" si="87"/>
        <v>0</v>
      </c>
      <c r="CQ159" s="3">
        <f t="shared" si="87"/>
        <v>0</v>
      </c>
      <c r="CR159" s="2">
        <f>SUMIFS(Import!CR$2:CR$237,Import!$F$2:$F$237,$F159,Import!$G$2:$G$237,$G159)</f>
        <v>0</v>
      </c>
      <c r="CS159" s="2">
        <f>SUMIFS(Import!CS$2:CS$237,Import!$F$2:$F$237,$F159,Import!$G$2:$G$237,$G159)</f>
        <v>0</v>
      </c>
      <c r="CT159" s="2">
        <f>SUMIFS(Import!CT$2:CT$237,Import!$F$2:$F$237,$F159,Import!$G$2:$G$237,$G159)</f>
        <v>0</v>
      </c>
    </row>
    <row r="160" spans="1:98">
      <c r="A160" s="2" t="s">
        <v>38</v>
      </c>
      <c r="B160" s="2" t="s">
        <v>39</v>
      </c>
      <c r="C160" s="2">
        <v>3</v>
      </c>
      <c r="D160" s="2" t="s">
        <v>44</v>
      </c>
      <c r="E160" s="2">
        <v>38</v>
      </c>
      <c r="F160" s="2" t="s">
        <v>70</v>
      </c>
      <c r="G160" s="2">
        <v>10</v>
      </c>
      <c r="H160" s="2">
        <f>IF(SUMIFS(Import!H$2:H$237,Import!$F$2:$F$237,$F160,Import!$G$2:$G$237,$G160)=0,Data_T1!$H160,SUMIFS(Import!H$2:H$237,Import!$F$2:$F$237,$F160,Import!$G$2:$G$237,$G160))</f>
        <v>1236</v>
      </c>
      <c r="I160" s="2">
        <f>SUMIFS(Import!I$2:I$237,Import!$F$2:$F$237,$F160,Import!$G$2:$G$237,$G160)</f>
        <v>790</v>
      </c>
      <c r="J160" s="2">
        <f>SUMIFS(Import!J$2:J$237,Import!$F$2:$F$237,$F160,Import!$G$2:$G$237,$G160)</f>
        <v>63.92</v>
      </c>
      <c r="K160" s="2">
        <f>SUMIFS(Import!K$2:K$237,Import!$F$2:$F$237,$F160,Import!$G$2:$G$237,$G160)</f>
        <v>446</v>
      </c>
      <c r="L160" s="2">
        <f>SUMIFS(Import!L$2:L$237,Import!$F$2:$F$237,$F160,Import!$G$2:$G$237,$G160)</f>
        <v>36.08</v>
      </c>
      <c r="M160" s="2">
        <f>SUMIFS(Import!M$2:M$237,Import!$F$2:$F$237,$F160,Import!$G$2:$G$237,$G160)</f>
        <v>8</v>
      </c>
      <c r="N160" s="2">
        <f>SUMIFS(Import!N$2:N$237,Import!$F$2:$F$237,$F160,Import!$G$2:$G$237,$G160)</f>
        <v>0.65</v>
      </c>
      <c r="O160" s="2">
        <f>SUMIFS(Import!O$2:O$237,Import!$F$2:$F$237,$F160,Import!$G$2:$G$237,$G160)</f>
        <v>1.79</v>
      </c>
      <c r="P160" s="2">
        <f>SUMIFS(Import!P$2:P$237,Import!$F$2:$F$237,$F160,Import!$G$2:$G$237,$G160)</f>
        <v>1</v>
      </c>
      <c r="Q160" s="2">
        <f>SUMIFS(Import!Q$2:Q$237,Import!$F$2:$F$237,$F160,Import!$G$2:$G$237,$G160)</f>
        <v>0.08</v>
      </c>
      <c r="R160" s="2">
        <f>SUMIFS(Import!R$2:R$237,Import!$F$2:$F$237,$F160,Import!$G$2:$G$237,$G160)</f>
        <v>0.22</v>
      </c>
      <c r="S160" s="2">
        <f>SUMIFS(Import!S$2:S$237,Import!$F$2:$F$237,$F160,Import!$G$2:$G$237,$G160)</f>
        <v>437</v>
      </c>
      <c r="T160" s="2">
        <f>SUMIFS(Import!T$2:T$237,Import!$F$2:$F$237,$F160,Import!$G$2:$G$237,$G160)</f>
        <v>35.36</v>
      </c>
      <c r="U160" s="2">
        <f>SUMIFS(Import!U$2:U$237,Import!$F$2:$F$237,$F160,Import!$G$2:$G$237,$G160)</f>
        <v>97.98</v>
      </c>
      <c r="V160" s="2">
        <f>SUMIFS(Import!V$2:V$237,Import!$F$2:$F$237,$F160,Import!$G$2:$G$237,$G160)</f>
        <v>1</v>
      </c>
      <c r="W160" s="2" t="str">
        <f t="shared" si="77"/>
        <v>M</v>
      </c>
      <c r="X160" s="2" t="str">
        <f t="shared" si="77"/>
        <v>HOWELL</v>
      </c>
      <c r="Y160" s="2" t="str">
        <f t="shared" si="77"/>
        <v>Patrick</v>
      </c>
      <c r="Z160" s="2">
        <f>SUMIFS(Import!Z$2:Z$237,Import!$F$2:$F$237,$F160,Import!$G$2:$G$237,$G160)</f>
        <v>126</v>
      </c>
      <c r="AA160" s="2">
        <f>SUMIFS(Import!AA$2:AA$237,Import!$F$2:$F$237,$F160,Import!$G$2:$G$237,$G160)</f>
        <v>10.19</v>
      </c>
      <c r="AB160" s="2">
        <f>SUMIFS(Import!AB$2:AB$237,Import!$F$2:$F$237,$F160,Import!$G$2:$G$237,$G160)</f>
        <v>28.83</v>
      </c>
      <c r="AC160" s="2">
        <f>SUMIFS(Import!AC$2:AC$237,Import!$F$2:$F$237,$F160,Import!$G$2:$G$237,$G160)</f>
        <v>2</v>
      </c>
      <c r="AD160" s="2" t="str">
        <f t="shared" si="78"/>
        <v>F</v>
      </c>
      <c r="AE160" s="2" t="str">
        <f t="shared" si="78"/>
        <v>MARA</v>
      </c>
      <c r="AF160" s="2" t="str">
        <f t="shared" si="78"/>
        <v>Astride</v>
      </c>
      <c r="AG160" s="2">
        <f>SUMIFS(Import!AG$2:AG$237,Import!$F$2:$F$237,$F160,Import!$G$2:$G$237,$G160)</f>
        <v>8</v>
      </c>
      <c r="AH160" s="2">
        <f>SUMIFS(Import!AH$2:AH$237,Import!$F$2:$F$237,$F160,Import!$G$2:$G$237,$G160)</f>
        <v>0.65</v>
      </c>
      <c r="AI160" s="2">
        <f>SUMIFS(Import!AI$2:AI$237,Import!$F$2:$F$237,$F160,Import!$G$2:$G$237,$G160)</f>
        <v>1.83</v>
      </c>
      <c r="AJ160" s="2">
        <f>SUMIFS(Import!AJ$2:AJ$237,Import!$F$2:$F$237,$F160,Import!$G$2:$G$237,$G160)</f>
        <v>3</v>
      </c>
      <c r="AK160" s="2" t="str">
        <f t="shared" si="79"/>
        <v>M</v>
      </c>
      <c r="AL160" s="2" t="str">
        <f t="shared" si="79"/>
        <v>LANTEIRES</v>
      </c>
      <c r="AM160" s="2" t="str">
        <f t="shared" si="79"/>
        <v>Teiva</v>
      </c>
      <c r="AN160" s="2">
        <f>SUMIFS(Import!AN$2:AN$237,Import!$F$2:$F$237,$F160,Import!$G$2:$G$237,$G160)</f>
        <v>8</v>
      </c>
      <c r="AO160" s="2">
        <f>SUMIFS(Import!AO$2:AO$237,Import!$F$2:$F$237,$F160,Import!$G$2:$G$237,$G160)</f>
        <v>0.65</v>
      </c>
      <c r="AP160" s="2">
        <f>SUMIFS(Import!AP$2:AP$237,Import!$F$2:$F$237,$F160,Import!$G$2:$G$237,$G160)</f>
        <v>1.83</v>
      </c>
      <c r="AQ160" s="2">
        <f>SUMIFS(Import!AQ$2:AQ$237,Import!$F$2:$F$237,$F160,Import!$G$2:$G$237,$G160)</f>
        <v>4</v>
      </c>
      <c r="AR160" s="2" t="str">
        <f t="shared" si="80"/>
        <v>F</v>
      </c>
      <c r="AS160" s="2" t="str">
        <f t="shared" si="80"/>
        <v>ATGER</v>
      </c>
      <c r="AT160" s="2" t="str">
        <f t="shared" si="80"/>
        <v>Corinne</v>
      </c>
      <c r="AU160" s="2">
        <f>SUMIFS(Import!AU$2:AU$237,Import!$F$2:$F$237,$F160,Import!$G$2:$G$237,$G160)</f>
        <v>10</v>
      </c>
      <c r="AV160" s="2">
        <f>SUMIFS(Import!AV$2:AV$237,Import!$F$2:$F$237,$F160,Import!$G$2:$G$237,$G160)</f>
        <v>0.81</v>
      </c>
      <c r="AW160" s="2">
        <f>SUMIFS(Import!AW$2:AW$237,Import!$F$2:$F$237,$F160,Import!$G$2:$G$237,$G160)</f>
        <v>2.29</v>
      </c>
      <c r="AX160" s="2">
        <f>SUMIFS(Import!AX$2:AX$237,Import!$F$2:$F$237,$F160,Import!$G$2:$G$237,$G160)</f>
        <v>5</v>
      </c>
      <c r="AY160" s="2" t="str">
        <f t="shared" si="81"/>
        <v>M</v>
      </c>
      <c r="AZ160" s="2" t="str">
        <f t="shared" si="81"/>
        <v>BROTHERSON</v>
      </c>
      <c r="BA160" s="2" t="str">
        <f t="shared" si="81"/>
        <v>Moetai, Charles</v>
      </c>
      <c r="BB160" s="2">
        <f>SUMIFS(Import!BB$2:BB$237,Import!$F$2:$F$237,$F160,Import!$G$2:$G$237,$G160)</f>
        <v>140</v>
      </c>
      <c r="BC160" s="2">
        <f>SUMIFS(Import!BC$2:BC$237,Import!$F$2:$F$237,$F160,Import!$G$2:$G$237,$G160)</f>
        <v>11.33</v>
      </c>
      <c r="BD160" s="2">
        <f>SUMIFS(Import!BD$2:BD$237,Import!$F$2:$F$237,$F160,Import!$G$2:$G$237,$G160)</f>
        <v>32.04</v>
      </c>
      <c r="BE160" s="2">
        <f>SUMIFS(Import!BE$2:BE$237,Import!$F$2:$F$237,$F160,Import!$G$2:$G$237,$G160)</f>
        <v>6</v>
      </c>
      <c r="BF160" s="2" t="str">
        <f t="shared" si="82"/>
        <v>M</v>
      </c>
      <c r="BG160" s="2" t="str">
        <f t="shared" si="82"/>
        <v>DUBOIS</v>
      </c>
      <c r="BH160" s="2" t="str">
        <f t="shared" si="82"/>
        <v>Vincent</v>
      </c>
      <c r="BI160" s="2">
        <f>SUMIFS(Import!BI$2:BI$237,Import!$F$2:$F$237,$F160,Import!$G$2:$G$237,$G160)</f>
        <v>128</v>
      </c>
      <c r="BJ160" s="2">
        <f>SUMIFS(Import!BJ$2:BJ$237,Import!$F$2:$F$237,$F160,Import!$G$2:$G$237,$G160)</f>
        <v>10.36</v>
      </c>
      <c r="BK160" s="2">
        <f>SUMIFS(Import!BK$2:BK$237,Import!$F$2:$F$237,$F160,Import!$G$2:$G$237,$G160)</f>
        <v>29.29</v>
      </c>
      <c r="BL160" s="2">
        <f>SUMIFS(Import!BL$2:BL$237,Import!$F$2:$F$237,$F160,Import!$G$2:$G$237,$G160)</f>
        <v>7</v>
      </c>
      <c r="BM160" s="2" t="str">
        <f t="shared" si="83"/>
        <v>M</v>
      </c>
      <c r="BN160" s="2" t="str">
        <f t="shared" si="83"/>
        <v>ROI</v>
      </c>
      <c r="BO160" s="2" t="str">
        <f t="shared" si="83"/>
        <v>Albert</v>
      </c>
      <c r="BP160" s="2">
        <f>SUMIFS(Import!BP$2:BP$237,Import!$F$2:$F$237,$F160,Import!$G$2:$G$237,$G160)</f>
        <v>13</v>
      </c>
      <c r="BQ160" s="2">
        <f>SUMIFS(Import!BQ$2:BQ$237,Import!$F$2:$F$237,$F160,Import!$G$2:$G$237,$G160)</f>
        <v>1.05</v>
      </c>
      <c r="BR160" s="2">
        <f>SUMIFS(Import!BR$2:BR$237,Import!$F$2:$F$237,$F160,Import!$G$2:$G$237,$G160)</f>
        <v>2.97</v>
      </c>
      <c r="BS160" s="2">
        <f>SUMIFS(Import!BS$2:BS$237,Import!$F$2:$F$237,$F160,Import!$G$2:$G$237,$G160)</f>
        <v>8</v>
      </c>
      <c r="BT160" s="2" t="str">
        <f t="shared" si="84"/>
        <v>F</v>
      </c>
      <c r="BU160" s="2" t="str">
        <f t="shared" si="84"/>
        <v>TIXIER</v>
      </c>
      <c r="BV160" s="2" t="str">
        <f t="shared" si="84"/>
        <v>Dominique</v>
      </c>
      <c r="BW160" s="2">
        <f>SUMIFS(Import!BW$2:BW$237,Import!$F$2:$F$237,$F160,Import!$G$2:$G$237,$G160)</f>
        <v>4</v>
      </c>
      <c r="BX160" s="2">
        <f>SUMIFS(Import!BX$2:BX$237,Import!$F$2:$F$237,$F160,Import!$G$2:$G$237,$G160)</f>
        <v>0.32</v>
      </c>
      <c r="BY160" s="2">
        <f>SUMIFS(Import!BY$2:BY$237,Import!$F$2:$F$237,$F160,Import!$G$2:$G$237,$G160)</f>
        <v>0.92</v>
      </c>
      <c r="BZ160" s="2">
        <f>SUMIFS(Import!BZ$2:BZ$237,Import!$F$2:$F$237,$F160,Import!$G$2:$G$237,$G160)</f>
        <v>0</v>
      </c>
      <c r="CA160" s="2">
        <f t="shared" si="85"/>
        <v>0</v>
      </c>
      <c r="CB160" s="2">
        <f t="shared" si="85"/>
        <v>0</v>
      </c>
      <c r="CC160" s="2">
        <f t="shared" si="85"/>
        <v>0</v>
      </c>
      <c r="CD160" s="2">
        <f>SUMIFS(Import!CD$2:CD$237,Import!$F$2:$F$237,$F160,Import!$G$2:$G$237,$G160)</f>
        <v>0</v>
      </c>
      <c r="CE160" s="2">
        <f>SUMIFS(Import!CE$2:CE$237,Import!$F$2:$F$237,$F160,Import!$G$2:$G$237,$G160)</f>
        <v>0</v>
      </c>
      <c r="CF160" s="2">
        <f>SUMIFS(Import!CF$2:CF$237,Import!$F$2:$F$237,$F160,Import!$G$2:$G$237,$G160)</f>
        <v>0</v>
      </c>
      <c r="CG160" s="2">
        <f>SUMIFS(Import!CG$2:CG$237,Import!$F$2:$F$237,$F160,Import!$G$2:$G$237,$G160)</f>
        <v>0</v>
      </c>
      <c r="CH160" s="2">
        <f t="shared" si="86"/>
        <v>0</v>
      </c>
      <c r="CI160" s="2">
        <f t="shared" si="86"/>
        <v>0</v>
      </c>
      <c r="CJ160" s="2">
        <f t="shared" si="86"/>
        <v>0</v>
      </c>
      <c r="CK160" s="2">
        <f>SUMIFS(Import!CK$2:CK$237,Import!$F$2:$F$237,$F160,Import!$G$2:$G$237,$G160)</f>
        <v>0</v>
      </c>
      <c r="CL160" s="2">
        <f>SUMIFS(Import!CL$2:CL$237,Import!$F$2:$F$237,$F160,Import!$G$2:$G$237,$G160)</f>
        <v>0</v>
      </c>
      <c r="CM160" s="2">
        <f>SUMIFS(Import!CM$2:CM$237,Import!$F$2:$F$237,$F160,Import!$G$2:$G$237,$G160)</f>
        <v>0</v>
      </c>
      <c r="CN160" s="2">
        <f>SUMIFS(Import!CN$2:CN$237,Import!$F$2:$F$237,$F160,Import!$G$2:$G$237,$G160)</f>
        <v>0</v>
      </c>
      <c r="CO160" s="3">
        <f t="shared" si="87"/>
        <v>0</v>
      </c>
      <c r="CP160" s="3">
        <f t="shared" si="87"/>
        <v>0</v>
      </c>
      <c r="CQ160" s="3">
        <f t="shared" si="87"/>
        <v>0</v>
      </c>
      <c r="CR160" s="2">
        <f>SUMIFS(Import!CR$2:CR$237,Import!$F$2:$F$237,$F160,Import!$G$2:$G$237,$G160)</f>
        <v>0</v>
      </c>
      <c r="CS160" s="2">
        <f>SUMIFS(Import!CS$2:CS$237,Import!$F$2:$F$237,$F160,Import!$G$2:$G$237,$G160)</f>
        <v>0</v>
      </c>
      <c r="CT160" s="2">
        <f>SUMIFS(Import!CT$2:CT$237,Import!$F$2:$F$237,$F160,Import!$G$2:$G$237,$G160)</f>
        <v>0</v>
      </c>
    </row>
    <row r="161" spans="1:98">
      <c r="A161" s="2" t="s">
        <v>38</v>
      </c>
      <c r="B161" s="2" t="s">
        <v>39</v>
      </c>
      <c r="C161" s="2">
        <v>3</v>
      </c>
      <c r="D161" s="2" t="s">
        <v>44</v>
      </c>
      <c r="E161" s="2">
        <v>38</v>
      </c>
      <c r="F161" s="2" t="s">
        <v>70</v>
      </c>
      <c r="G161" s="2">
        <v>11</v>
      </c>
      <c r="H161" s="2">
        <f>IF(SUMIFS(Import!H$2:H$237,Import!$F$2:$F$237,$F161,Import!$G$2:$G$237,$G161)=0,Data_T1!$H161,SUMIFS(Import!H$2:H$237,Import!$F$2:$F$237,$F161,Import!$G$2:$G$237,$G161))</f>
        <v>1255</v>
      </c>
      <c r="I161" s="2">
        <f>SUMIFS(Import!I$2:I$237,Import!$F$2:$F$237,$F161,Import!$G$2:$G$237,$G161)</f>
        <v>830</v>
      </c>
      <c r="J161" s="2">
        <f>SUMIFS(Import!J$2:J$237,Import!$F$2:$F$237,$F161,Import!$G$2:$G$237,$G161)</f>
        <v>66.14</v>
      </c>
      <c r="K161" s="2">
        <f>SUMIFS(Import!K$2:K$237,Import!$F$2:$F$237,$F161,Import!$G$2:$G$237,$G161)</f>
        <v>425</v>
      </c>
      <c r="L161" s="2">
        <f>SUMIFS(Import!L$2:L$237,Import!$F$2:$F$237,$F161,Import!$G$2:$G$237,$G161)</f>
        <v>33.86</v>
      </c>
      <c r="M161" s="2">
        <f>SUMIFS(Import!M$2:M$237,Import!$F$2:$F$237,$F161,Import!$G$2:$G$237,$G161)</f>
        <v>21</v>
      </c>
      <c r="N161" s="2">
        <f>SUMIFS(Import!N$2:N$237,Import!$F$2:$F$237,$F161,Import!$G$2:$G$237,$G161)</f>
        <v>1.67</v>
      </c>
      <c r="O161" s="2">
        <f>SUMIFS(Import!O$2:O$237,Import!$F$2:$F$237,$F161,Import!$G$2:$G$237,$G161)</f>
        <v>4.9400000000000004</v>
      </c>
      <c r="P161" s="2">
        <f>SUMIFS(Import!P$2:P$237,Import!$F$2:$F$237,$F161,Import!$G$2:$G$237,$G161)</f>
        <v>3</v>
      </c>
      <c r="Q161" s="2">
        <f>SUMIFS(Import!Q$2:Q$237,Import!$F$2:$F$237,$F161,Import!$G$2:$G$237,$G161)</f>
        <v>0.24</v>
      </c>
      <c r="R161" s="2">
        <f>SUMIFS(Import!R$2:R$237,Import!$F$2:$F$237,$F161,Import!$G$2:$G$237,$G161)</f>
        <v>0.71</v>
      </c>
      <c r="S161" s="2">
        <f>SUMIFS(Import!S$2:S$237,Import!$F$2:$F$237,$F161,Import!$G$2:$G$237,$G161)</f>
        <v>401</v>
      </c>
      <c r="T161" s="2">
        <f>SUMIFS(Import!T$2:T$237,Import!$F$2:$F$237,$F161,Import!$G$2:$G$237,$G161)</f>
        <v>31.95</v>
      </c>
      <c r="U161" s="2">
        <f>SUMIFS(Import!U$2:U$237,Import!$F$2:$F$237,$F161,Import!$G$2:$G$237,$G161)</f>
        <v>94.35</v>
      </c>
      <c r="V161" s="2">
        <f>SUMIFS(Import!V$2:V$237,Import!$F$2:$F$237,$F161,Import!$G$2:$G$237,$G161)</f>
        <v>1</v>
      </c>
      <c r="W161" s="2" t="str">
        <f t="shared" si="77"/>
        <v>M</v>
      </c>
      <c r="X161" s="2" t="str">
        <f t="shared" si="77"/>
        <v>HOWELL</v>
      </c>
      <c r="Y161" s="2" t="str">
        <f t="shared" si="77"/>
        <v>Patrick</v>
      </c>
      <c r="Z161" s="2">
        <f>SUMIFS(Import!Z$2:Z$237,Import!$F$2:$F$237,$F161,Import!$G$2:$G$237,$G161)</f>
        <v>142</v>
      </c>
      <c r="AA161" s="2">
        <f>SUMIFS(Import!AA$2:AA$237,Import!$F$2:$F$237,$F161,Import!$G$2:$G$237,$G161)</f>
        <v>11.31</v>
      </c>
      <c r="AB161" s="2">
        <f>SUMIFS(Import!AB$2:AB$237,Import!$F$2:$F$237,$F161,Import!$G$2:$G$237,$G161)</f>
        <v>35.409999999999997</v>
      </c>
      <c r="AC161" s="2">
        <f>SUMIFS(Import!AC$2:AC$237,Import!$F$2:$F$237,$F161,Import!$G$2:$G$237,$G161)</f>
        <v>2</v>
      </c>
      <c r="AD161" s="2" t="str">
        <f t="shared" si="78"/>
        <v>F</v>
      </c>
      <c r="AE161" s="2" t="str">
        <f t="shared" si="78"/>
        <v>MARA</v>
      </c>
      <c r="AF161" s="2" t="str">
        <f t="shared" si="78"/>
        <v>Astride</v>
      </c>
      <c r="AG161" s="2">
        <f>SUMIFS(Import!AG$2:AG$237,Import!$F$2:$F$237,$F161,Import!$G$2:$G$237,$G161)</f>
        <v>13</v>
      </c>
      <c r="AH161" s="2">
        <f>SUMIFS(Import!AH$2:AH$237,Import!$F$2:$F$237,$F161,Import!$G$2:$G$237,$G161)</f>
        <v>1.04</v>
      </c>
      <c r="AI161" s="2">
        <f>SUMIFS(Import!AI$2:AI$237,Import!$F$2:$F$237,$F161,Import!$G$2:$G$237,$G161)</f>
        <v>3.24</v>
      </c>
      <c r="AJ161" s="2">
        <f>SUMIFS(Import!AJ$2:AJ$237,Import!$F$2:$F$237,$F161,Import!$G$2:$G$237,$G161)</f>
        <v>3</v>
      </c>
      <c r="AK161" s="2" t="str">
        <f t="shared" si="79"/>
        <v>M</v>
      </c>
      <c r="AL161" s="2" t="str">
        <f t="shared" si="79"/>
        <v>LANTEIRES</v>
      </c>
      <c r="AM161" s="2" t="str">
        <f t="shared" si="79"/>
        <v>Teiva</v>
      </c>
      <c r="AN161" s="2">
        <f>SUMIFS(Import!AN$2:AN$237,Import!$F$2:$F$237,$F161,Import!$G$2:$G$237,$G161)</f>
        <v>17</v>
      </c>
      <c r="AO161" s="2">
        <f>SUMIFS(Import!AO$2:AO$237,Import!$F$2:$F$237,$F161,Import!$G$2:$G$237,$G161)</f>
        <v>1.35</v>
      </c>
      <c r="AP161" s="2">
        <f>SUMIFS(Import!AP$2:AP$237,Import!$F$2:$F$237,$F161,Import!$G$2:$G$237,$G161)</f>
        <v>4.24</v>
      </c>
      <c r="AQ161" s="2">
        <f>SUMIFS(Import!AQ$2:AQ$237,Import!$F$2:$F$237,$F161,Import!$G$2:$G$237,$G161)</f>
        <v>4</v>
      </c>
      <c r="AR161" s="2" t="str">
        <f t="shared" si="80"/>
        <v>F</v>
      </c>
      <c r="AS161" s="2" t="str">
        <f t="shared" si="80"/>
        <v>ATGER</v>
      </c>
      <c r="AT161" s="2" t="str">
        <f t="shared" si="80"/>
        <v>Corinne</v>
      </c>
      <c r="AU161" s="2">
        <f>SUMIFS(Import!AU$2:AU$237,Import!$F$2:$F$237,$F161,Import!$G$2:$G$237,$G161)</f>
        <v>10</v>
      </c>
      <c r="AV161" s="2">
        <f>SUMIFS(Import!AV$2:AV$237,Import!$F$2:$F$237,$F161,Import!$G$2:$G$237,$G161)</f>
        <v>0.8</v>
      </c>
      <c r="AW161" s="2">
        <f>SUMIFS(Import!AW$2:AW$237,Import!$F$2:$F$237,$F161,Import!$G$2:$G$237,$G161)</f>
        <v>2.4900000000000002</v>
      </c>
      <c r="AX161" s="2">
        <f>SUMIFS(Import!AX$2:AX$237,Import!$F$2:$F$237,$F161,Import!$G$2:$G$237,$G161)</f>
        <v>5</v>
      </c>
      <c r="AY161" s="2" t="str">
        <f t="shared" si="81"/>
        <v>M</v>
      </c>
      <c r="AZ161" s="2" t="str">
        <f t="shared" si="81"/>
        <v>BROTHERSON</v>
      </c>
      <c r="BA161" s="2" t="str">
        <f t="shared" si="81"/>
        <v>Moetai, Charles</v>
      </c>
      <c r="BB161" s="2">
        <f>SUMIFS(Import!BB$2:BB$237,Import!$F$2:$F$237,$F161,Import!$G$2:$G$237,$G161)</f>
        <v>82</v>
      </c>
      <c r="BC161" s="2">
        <f>SUMIFS(Import!BC$2:BC$237,Import!$F$2:$F$237,$F161,Import!$G$2:$G$237,$G161)</f>
        <v>6.53</v>
      </c>
      <c r="BD161" s="2">
        <f>SUMIFS(Import!BD$2:BD$237,Import!$F$2:$F$237,$F161,Import!$G$2:$G$237,$G161)</f>
        <v>20.45</v>
      </c>
      <c r="BE161" s="2">
        <f>SUMIFS(Import!BE$2:BE$237,Import!$F$2:$F$237,$F161,Import!$G$2:$G$237,$G161)</f>
        <v>6</v>
      </c>
      <c r="BF161" s="2" t="str">
        <f t="shared" si="82"/>
        <v>M</v>
      </c>
      <c r="BG161" s="2" t="str">
        <f t="shared" si="82"/>
        <v>DUBOIS</v>
      </c>
      <c r="BH161" s="2" t="str">
        <f t="shared" si="82"/>
        <v>Vincent</v>
      </c>
      <c r="BI161" s="2">
        <f>SUMIFS(Import!BI$2:BI$237,Import!$F$2:$F$237,$F161,Import!$G$2:$G$237,$G161)</f>
        <v>107</v>
      </c>
      <c r="BJ161" s="2">
        <f>SUMIFS(Import!BJ$2:BJ$237,Import!$F$2:$F$237,$F161,Import!$G$2:$G$237,$G161)</f>
        <v>8.5299999999999994</v>
      </c>
      <c r="BK161" s="2">
        <f>SUMIFS(Import!BK$2:BK$237,Import!$F$2:$F$237,$F161,Import!$G$2:$G$237,$G161)</f>
        <v>26.68</v>
      </c>
      <c r="BL161" s="2">
        <f>SUMIFS(Import!BL$2:BL$237,Import!$F$2:$F$237,$F161,Import!$G$2:$G$237,$G161)</f>
        <v>7</v>
      </c>
      <c r="BM161" s="2" t="str">
        <f t="shared" si="83"/>
        <v>M</v>
      </c>
      <c r="BN161" s="2" t="str">
        <f t="shared" si="83"/>
        <v>ROI</v>
      </c>
      <c r="BO161" s="2" t="str">
        <f t="shared" si="83"/>
        <v>Albert</v>
      </c>
      <c r="BP161" s="2">
        <f>SUMIFS(Import!BP$2:BP$237,Import!$F$2:$F$237,$F161,Import!$G$2:$G$237,$G161)</f>
        <v>23</v>
      </c>
      <c r="BQ161" s="2">
        <f>SUMIFS(Import!BQ$2:BQ$237,Import!$F$2:$F$237,$F161,Import!$G$2:$G$237,$G161)</f>
        <v>1.83</v>
      </c>
      <c r="BR161" s="2">
        <f>SUMIFS(Import!BR$2:BR$237,Import!$F$2:$F$237,$F161,Import!$G$2:$G$237,$G161)</f>
        <v>5.74</v>
      </c>
      <c r="BS161" s="2">
        <f>SUMIFS(Import!BS$2:BS$237,Import!$F$2:$F$237,$F161,Import!$G$2:$G$237,$G161)</f>
        <v>8</v>
      </c>
      <c r="BT161" s="2" t="str">
        <f t="shared" si="84"/>
        <v>F</v>
      </c>
      <c r="BU161" s="2" t="str">
        <f t="shared" si="84"/>
        <v>TIXIER</v>
      </c>
      <c r="BV161" s="2" t="str">
        <f t="shared" si="84"/>
        <v>Dominique</v>
      </c>
      <c r="BW161" s="2">
        <f>SUMIFS(Import!BW$2:BW$237,Import!$F$2:$F$237,$F161,Import!$G$2:$G$237,$G161)</f>
        <v>7</v>
      </c>
      <c r="BX161" s="2">
        <f>SUMIFS(Import!BX$2:BX$237,Import!$F$2:$F$237,$F161,Import!$G$2:$G$237,$G161)</f>
        <v>0.56000000000000005</v>
      </c>
      <c r="BY161" s="2">
        <f>SUMIFS(Import!BY$2:BY$237,Import!$F$2:$F$237,$F161,Import!$G$2:$G$237,$G161)</f>
        <v>1.75</v>
      </c>
      <c r="BZ161" s="2">
        <f>SUMIFS(Import!BZ$2:BZ$237,Import!$F$2:$F$237,$F161,Import!$G$2:$G$237,$G161)</f>
        <v>0</v>
      </c>
      <c r="CA161" s="2">
        <f t="shared" si="85"/>
        <v>0</v>
      </c>
      <c r="CB161" s="2">
        <f t="shared" si="85"/>
        <v>0</v>
      </c>
      <c r="CC161" s="2">
        <f t="shared" si="85"/>
        <v>0</v>
      </c>
      <c r="CD161" s="2">
        <f>SUMIFS(Import!CD$2:CD$237,Import!$F$2:$F$237,$F161,Import!$G$2:$G$237,$G161)</f>
        <v>0</v>
      </c>
      <c r="CE161" s="2">
        <f>SUMIFS(Import!CE$2:CE$237,Import!$F$2:$F$237,$F161,Import!$G$2:$G$237,$G161)</f>
        <v>0</v>
      </c>
      <c r="CF161" s="2">
        <f>SUMIFS(Import!CF$2:CF$237,Import!$F$2:$F$237,$F161,Import!$G$2:$G$237,$G161)</f>
        <v>0</v>
      </c>
      <c r="CG161" s="2">
        <f>SUMIFS(Import!CG$2:CG$237,Import!$F$2:$F$237,$F161,Import!$G$2:$G$237,$G161)</f>
        <v>0</v>
      </c>
      <c r="CH161" s="2">
        <f t="shared" si="86"/>
        <v>0</v>
      </c>
      <c r="CI161" s="2">
        <f t="shared" si="86"/>
        <v>0</v>
      </c>
      <c r="CJ161" s="2">
        <f t="shared" si="86"/>
        <v>0</v>
      </c>
      <c r="CK161" s="2">
        <f>SUMIFS(Import!CK$2:CK$237,Import!$F$2:$F$237,$F161,Import!$G$2:$G$237,$G161)</f>
        <v>0</v>
      </c>
      <c r="CL161" s="2">
        <f>SUMIFS(Import!CL$2:CL$237,Import!$F$2:$F$237,$F161,Import!$G$2:$G$237,$G161)</f>
        <v>0</v>
      </c>
      <c r="CM161" s="2">
        <f>SUMIFS(Import!CM$2:CM$237,Import!$F$2:$F$237,$F161,Import!$G$2:$G$237,$G161)</f>
        <v>0</v>
      </c>
      <c r="CN161" s="2">
        <f>SUMIFS(Import!CN$2:CN$237,Import!$F$2:$F$237,$F161,Import!$G$2:$G$237,$G161)</f>
        <v>0</v>
      </c>
      <c r="CO161" s="3">
        <f t="shared" si="87"/>
        <v>0</v>
      </c>
      <c r="CP161" s="3">
        <f t="shared" si="87"/>
        <v>0</v>
      </c>
      <c r="CQ161" s="3">
        <f t="shared" si="87"/>
        <v>0</v>
      </c>
      <c r="CR161" s="2">
        <f>SUMIFS(Import!CR$2:CR$237,Import!$F$2:$F$237,$F161,Import!$G$2:$G$237,$G161)</f>
        <v>0</v>
      </c>
      <c r="CS161" s="2">
        <f>SUMIFS(Import!CS$2:CS$237,Import!$F$2:$F$237,$F161,Import!$G$2:$G$237,$G161)</f>
        <v>0</v>
      </c>
      <c r="CT161" s="2">
        <f>SUMIFS(Import!CT$2:CT$237,Import!$F$2:$F$237,$F161,Import!$G$2:$G$237,$G161)</f>
        <v>0</v>
      </c>
    </row>
    <row r="162" spans="1:98">
      <c r="A162" s="2" t="s">
        <v>38</v>
      </c>
      <c r="B162" s="2" t="s">
        <v>39</v>
      </c>
      <c r="C162" s="2">
        <v>3</v>
      </c>
      <c r="D162" s="2" t="s">
        <v>44</v>
      </c>
      <c r="E162" s="2">
        <v>38</v>
      </c>
      <c r="F162" s="2" t="s">
        <v>70</v>
      </c>
      <c r="G162" s="2">
        <v>12</v>
      </c>
      <c r="H162" s="2">
        <f>IF(SUMIFS(Import!H$2:H$237,Import!$F$2:$F$237,$F162,Import!$G$2:$G$237,$G162)=0,Data_T1!$H162,SUMIFS(Import!H$2:H$237,Import!$F$2:$F$237,$F162,Import!$G$2:$G$237,$G162))</f>
        <v>1212</v>
      </c>
      <c r="I162" s="2">
        <f>SUMIFS(Import!I$2:I$237,Import!$F$2:$F$237,$F162,Import!$G$2:$G$237,$G162)</f>
        <v>756</v>
      </c>
      <c r="J162" s="2">
        <f>SUMIFS(Import!J$2:J$237,Import!$F$2:$F$237,$F162,Import!$G$2:$G$237,$G162)</f>
        <v>62.38</v>
      </c>
      <c r="K162" s="2">
        <f>SUMIFS(Import!K$2:K$237,Import!$F$2:$F$237,$F162,Import!$G$2:$G$237,$G162)</f>
        <v>456</v>
      </c>
      <c r="L162" s="2">
        <f>SUMIFS(Import!L$2:L$237,Import!$F$2:$F$237,$F162,Import!$G$2:$G$237,$G162)</f>
        <v>37.619999999999997</v>
      </c>
      <c r="M162" s="2">
        <f>SUMIFS(Import!M$2:M$237,Import!$F$2:$F$237,$F162,Import!$G$2:$G$237,$G162)</f>
        <v>11</v>
      </c>
      <c r="N162" s="2">
        <f>SUMIFS(Import!N$2:N$237,Import!$F$2:$F$237,$F162,Import!$G$2:$G$237,$G162)</f>
        <v>0.91</v>
      </c>
      <c r="O162" s="2">
        <f>SUMIFS(Import!O$2:O$237,Import!$F$2:$F$237,$F162,Import!$G$2:$G$237,$G162)</f>
        <v>2.41</v>
      </c>
      <c r="P162" s="2">
        <f>SUMIFS(Import!P$2:P$237,Import!$F$2:$F$237,$F162,Import!$G$2:$G$237,$G162)</f>
        <v>11</v>
      </c>
      <c r="Q162" s="2">
        <f>SUMIFS(Import!Q$2:Q$237,Import!$F$2:$F$237,$F162,Import!$G$2:$G$237,$G162)</f>
        <v>0.91</v>
      </c>
      <c r="R162" s="2">
        <f>SUMIFS(Import!R$2:R$237,Import!$F$2:$F$237,$F162,Import!$G$2:$G$237,$G162)</f>
        <v>2.41</v>
      </c>
      <c r="S162" s="2">
        <f>SUMIFS(Import!S$2:S$237,Import!$F$2:$F$237,$F162,Import!$G$2:$G$237,$G162)</f>
        <v>434</v>
      </c>
      <c r="T162" s="2">
        <f>SUMIFS(Import!T$2:T$237,Import!$F$2:$F$237,$F162,Import!$G$2:$G$237,$G162)</f>
        <v>35.81</v>
      </c>
      <c r="U162" s="2">
        <f>SUMIFS(Import!U$2:U$237,Import!$F$2:$F$237,$F162,Import!$G$2:$G$237,$G162)</f>
        <v>95.18</v>
      </c>
      <c r="V162" s="2">
        <f>SUMIFS(Import!V$2:V$237,Import!$F$2:$F$237,$F162,Import!$G$2:$G$237,$G162)</f>
        <v>1</v>
      </c>
      <c r="W162" s="2" t="str">
        <f t="shared" ref="W162:Y181" si="88">VLOOKUP($C162,Import_Donnees,COLUMN()-2,FALSE)</f>
        <v>M</v>
      </c>
      <c r="X162" s="2" t="str">
        <f t="shared" si="88"/>
        <v>HOWELL</v>
      </c>
      <c r="Y162" s="2" t="str">
        <f t="shared" si="88"/>
        <v>Patrick</v>
      </c>
      <c r="Z162" s="2">
        <f>SUMIFS(Import!Z$2:Z$237,Import!$F$2:$F$237,$F162,Import!$G$2:$G$237,$G162)</f>
        <v>156</v>
      </c>
      <c r="AA162" s="2">
        <f>SUMIFS(Import!AA$2:AA$237,Import!$F$2:$F$237,$F162,Import!$G$2:$G$237,$G162)</f>
        <v>12.87</v>
      </c>
      <c r="AB162" s="2">
        <f>SUMIFS(Import!AB$2:AB$237,Import!$F$2:$F$237,$F162,Import!$G$2:$G$237,$G162)</f>
        <v>35.94</v>
      </c>
      <c r="AC162" s="2">
        <f>SUMIFS(Import!AC$2:AC$237,Import!$F$2:$F$237,$F162,Import!$G$2:$G$237,$G162)</f>
        <v>2</v>
      </c>
      <c r="AD162" s="2" t="str">
        <f t="shared" ref="AD162:AF181" si="89">VLOOKUP($C162,Import_Donnees,COLUMN()-2,FALSE)</f>
        <v>F</v>
      </c>
      <c r="AE162" s="2" t="str">
        <f t="shared" si="89"/>
        <v>MARA</v>
      </c>
      <c r="AF162" s="2" t="str">
        <f t="shared" si="89"/>
        <v>Astride</v>
      </c>
      <c r="AG162" s="2">
        <f>SUMIFS(Import!AG$2:AG$237,Import!$F$2:$F$237,$F162,Import!$G$2:$G$237,$G162)</f>
        <v>15</v>
      </c>
      <c r="AH162" s="2">
        <f>SUMIFS(Import!AH$2:AH$237,Import!$F$2:$F$237,$F162,Import!$G$2:$G$237,$G162)</f>
        <v>1.24</v>
      </c>
      <c r="AI162" s="2">
        <f>SUMIFS(Import!AI$2:AI$237,Import!$F$2:$F$237,$F162,Import!$G$2:$G$237,$G162)</f>
        <v>3.46</v>
      </c>
      <c r="AJ162" s="2">
        <f>SUMIFS(Import!AJ$2:AJ$237,Import!$F$2:$F$237,$F162,Import!$G$2:$G$237,$G162)</f>
        <v>3</v>
      </c>
      <c r="AK162" s="2" t="str">
        <f t="shared" ref="AK162:AM181" si="90">VLOOKUP($C162,Import_Donnees,COLUMN()-2,FALSE)</f>
        <v>M</v>
      </c>
      <c r="AL162" s="2" t="str">
        <f t="shared" si="90"/>
        <v>LANTEIRES</v>
      </c>
      <c r="AM162" s="2" t="str">
        <f t="shared" si="90"/>
        <v>Teiva</v>
      </c>
      <c r="AN162" s="2">
        <f>SUMIFS(Import!AN$2:AN$237,Import!$F$2:$F$237,$F162,Import!$G$2:$G$237,$G162)</f>
        <v>5</v>
      </c>
      <c r="AO162" s="2">
        <f>SUMIFS(Import!AO$2:AO$237,Import!$F$2:$F$237,$F162,Import!$G$2:$G$237,$G162)</f>
        <v>0.41</v>
      </c>
      <c r="AP162" s="2">
        <f>SUMIFS(Import!AP$2:AP$237,Import!$F$2:$F$237,$F162,Import!$G$2:$G$237,$G162)</f>
        <v>1.1499999999999999</v>
      </c>
      <c r="AQ162" s="2">
        <f>SUMIFS(Import!AQ$2:AQ$237,Import!$F$2:$F$237,$F162,Import!$G$2:$G$237,$G162)</f>
        <v>4</v>
      </c>
      <c r="AR162" s="2" t="str">
        <f t="shared" ref="AR162:AT181" si="91">VLOOKUP($C162,Import_Donnees,COLUMN()-2,FALSE)</f>
        <v>F</v>
      </c>
      <c r="AS162" s="2" t="str">
        <f t="shared" si="91"/>
        <v>ATGER</v>
      </c>
      <c r="AT162" s="2" t="str">
        <f t="shared" si="91"/>
        <v>Corinne</v>
      </c>
      <c r="AU162" s="2">
        <f>SUMIFS(Import!AU$2:AU$237,Import!$F$2:$F$237,$F162,Import!$G$2:$G$237,$G162)</f>
        <v>9</v>
      </c>
      <c r="AV162" s="2">
        <f>SUMIFS(Import!AV$2:AV$237,Import!$F$2:$F$237,$F162,Import!$G$2:$G$237,$G162)</f>
        <v>0.74</v>
      </c>
      <c r="AW162" s="2">
        <f>SUMIFS(Import!AW$2:AW$237,Import!$F$2:$F$237,$F162,Import!$G$2:$G$237,$G162)</f>
        <v>2.0699999999999998</v>
      </c>
      <c r="AX162" s="2">
        <f>SUMIFS(Import!AX$2:AX$237,Import!$F$2:$F$237,$F162,Import!$G$2:$G$237,$G162)</f>
        <v>5</v>
      </c>
      <c r="AY162" s="2" t="str">
        <f t="shared" ref="AY162:BA181" si="92">VLOOKUP($C162,Import_Donnees,COLUMN()-2,FALSE)</f>
        <v>M</v>
      </c>
      <c r="AZ162" s="2" t="str">
        <f t="shared" si="92"/>
        <v>BROTHERSON</v>
      </c>
      <c r="BA162" s="2" t="str">
        <f t="shared" si="92"/>
        <v>Moetai, Charles</v>
      </c>
      <c r="BB162" s="2">
        <f>SUMIFS(Import!BB$2:BB$237,Import!$F$2:$F$237,$F162,Import!$G$2:$G$237,$G162)</f>
        <v>122</v>
      </c>
      <c r="BC162" s="2">
        <f>SUMIFS(Import!BC$2:BC$237,Import!$F$2:$F$237,$F162,Import!$G$2:$G$237,$G162)</f>
        <v>10.07</v>
      </c>
      <c r="BD162" s="2">
        <f>SUMIFS(Import!BD$2:BD$237,Import!$F$2:$F$237,$F162,Import!$G$2:$G$237,$G162)</f>
        <v>28.11</v>
      </c>
      <c r="BE162" s="2">
        <f>SUMIFS(Import!BE$2:BE$237,Import!$F$2:$F$237,$F162,Import!$G$2:$G$237,$G162)</f>
        <v>6</v>
      </c>
      <c r="BF162" s="2" t="str">
        <f t="shared" ref="BF162:BH181" si="93">VLOOKUP($C162,Import_Donnees,COLUMN()-2,FALSE)</f>
        <v>M</v>
      </c>
      <c r="BG162" s="2" t="str">
        <f t="shared" si="93"/>
        <v>DUBOIS</v>
      </c>
      <c r="BH162" s="2" t="str">
        <f t="shared" si="93"/>
        <v>Vincent</v>
      </c>
      <c r="BI162" s="2">
        <f>SUMIFS(Import!BI$2:BI$237,Import!$F$2:$F$237,$F162,Import!$G$2:$G$237,$G162)</f>
        <v>111</v>
      </c>
      <c r="BJ162" s="2">
        <f>SUMIFS(Import!BJ$2:BJ$237,Import!$F$2:$F$237,$F162,Import!$G$2:$G$237,$G162)</f>
        <v>9.16</v>
      </c>
      <c r="BK162" s="2">
        <f>SUMIFS(Import!BK$2:BK$237,Import!$F$2:$F$237,$F162,Import!$G$2:$G$237,$G162)</f>
        <v>25.58</v>
      </c>
      <c r="BL162" s="2">
        <f>SUMIFS(Import!BL$2:BL$237,Import!$F$2:$F$237,$F162,Import!$G$2:$G$237,$G162)</f>
        <v>7</v>
      </c>
      <c r="BM162" s="2" t="str">
        <f t="shared" ref="BM162:BO181" si="94">VLOOKUP($C162,Import_Donnees,COLUMN()-2,FALSE)</f>
        <v>M</v>
      </c>
      <c r="BN162" s="2" t="str">
        <f t="shared" si="94"/>
        <v>ROI</v>
      </c>
      <c r="BO162" s="2" t="str">
        <f t="shared" si="94"/>
        <v>Albert</v>
      </c>
      <c r="BP162" s="2">
        <f>SUMIFS(Import!BP$2:BP$237,Import!$F$2:$F$237,$F162,Import!$G$2:$G$237,$G162)</f>
        <v>13</v>
      </c>
      <c r="BQ162" s="2">
        <f>SUMIFS(Import!BQ$2:BQ$237,Import!$F$2:$F$237,$F162,Import!$G$2:$G$237,$G162)</f>
        <v>1.07</v>
      </c>
      <c r="BR162" s="2">
        <f>SUMIFS(Import!BR$2:BR$237,Import!$F$2:$F$237,$F162,Import!$G$2:$G$237,$G162)</f>
        <v>3</v>
      </c>
      <c r="BS162" s="2">
        <f>SUMIFS(Import!BS$2:BS$237,Import!$F$2:$F$237,$F162,Import!$G$2:$G$237,$G162)</f>
        <v>8</v>
      </c>
      <c r="BT162" s="2" t="str">
        <f t="shared" ref="BT162:BV181" si="95">VLOOKUP($C162,Import_Donnees,COLUMN()-2,FALSE)</f>
        <v>F</v>
      </c>
      <c r="BU162" s="2" t="str">
        <f t="shared" si="95"/>
        <v>TIXIER</v>
      </c>
      <c r="BV162" s="2" t="str">
        <f t="shared" si="95"/>
        <v>Dominique</v>
      </c>
      <c r="BW162" s="2">
        <f>SUMIFS(Import!BW$2:BW$237,Import!$F$2:$F$237,$F162,Import!$G$2:$G$237,$G162)</f>
        <v>3</v>
      </c>
      <c r="BX162" s="2">
        <f>SUMIFS(Import!BX$2:BX$237,Import!$F$2:$F$237,$F162,Import!$G$2:$G$237,$G162)</f>
        <v>0.25</v>
      </c>
      <c r="BY162" s="2">
        <f>SUMIFS(Import!BY$2:BY$237,Import!$F$2:$F$237,$F162,Import!$G$2:$G$237,$G162)</f>
        <v>0.69</v>
      </c>
      <c r="BZ162" s="2">
        <f>SUMIFS(Import!BZ$2:BZ$237,Import!$F$2:$F$237,$F162,Import!$G$2:$G$237,$G162)</f>
        <v>0</v>
      </c>
      <c r="CA162" s="2">
        <f t="shared" ref="CA162:CC181" si="96">VLOOKUP($C162,Import_Donnees,COLUMN()-2,FALSE)</f>
        <v>0</v>
      </c>
      <c r="CB162" s="2">
        <f t="shared" si="96"/>
        <v>0</v>
      </c>
      <c r="CC162" s="2">
        <f t="shared" si="96"/>
        <v>0</v>
      </c>
      <c r="CD162" s="2">
        <f>SUMIFS(Import!CD$2:CD$237,Import!$F$2:$F$237,$F162,Import!$G$2:$G$237,$G162)</f>
        <v>0</v>
      </c>
      <c r="CE162" s="2">
        <f>SUMIFS(Import!CE$2:CE$237,Import!$F$2:$F$237,$F162,Import!$G$2:$G$237,$G162)</f>
        <v>0</v>
      </c>
      <c r="CF162" s="2">
        <f>SUMIFS(Import!CF$2:CF$237,Import!$F$2:$F$237,$F162,Import!$G$2:$G$237,$G162)</f>
        <v>0</v>
      </c>
      <c r="CG162" s="2">
        <f>SUMIFS(Import!CG$2:CG$237,Import!$F$2:$F$237,$F162,Import!$G$2:$G$237,$G162)</f>
        <v>0</v>
      </c>
      <c r="CH162" s="2">
        <f t="shared" ref="CH162:CJ181" si="97">VLOOKUP($C162,Import_Donnees,COLUMN()-2,FALSE)</f>
        <v>0</v>
      </c>
      <c r="CI162" s="2">
        <f t="shared" si="97"/>
        <v>0</v>
      </c>
      <c r="CJ162" s="2">
        <f t="shared" si="97"/>
        <v>0</v>
      </c>
      <c r="CK162" s="2">
        <f>SUMIFS(Import!CK$2:CK$237,Import!$F$2:$F$237,$F162,Import!$G$2:$G$237,$G162)</f>
        <v>0</v>
      </c>
      <c r="CL162" s="2">
        <f>SUMIFS(Import!CL$2:CL$237,Import!$F$2:$F$237,$F162,Import!$G$2:$G$237,$G162)</f>
        <v>0</v>
      </c>
      <c r="CM162" s="2">
        <f>SUMIFS(Import!CM$2:CM$237,Import!$F$2:$F$237,$F162,Import!$G$2:$G$237,$G162)</f>
        <v>0</v>
      </c>
      <c r="CN162" s="2">
        <f>SUMIFS(Import!CN$2:CN$237,Import!$F$2:$F$237,$F162,Import!$G$2:$G$237,$G162)</f>
        <v>0</v>
      </c>
      <c r="CO162" s="3">
        <f t="shared" ref="CO162:CQ181" si="98">VLOOKUP($C162,Import_Donnees,COLUMN()-2,FALSE)</f>
        <v>0</v>
      </c>
      <c r="CP162" s="3">
        <f t="shared" si="98"/>
        <v>0</v>
      </c>
      <c r="CQ162" s="3">
        <f t="shared" si="98"/>
        <v>0</v>
      </c>
      <c r="CR162" s="2">
        <f>SUMIFS(Import!CR$2:CR$237,Import!$F$2:$F$237,$F162,Import!$G$2:$G$237,$G162)</f>
        <v>0</v>
      </c>
      <c r="CS162" s="2">
        <f>SUMIFS(Import!CS$2:CS$237,Import!$F$2:$F$237,$F162,Import!$G$2:$G$237,$G162)</f>
        <v>0</v>
      </c>
      <c r="CT162" s="2">
        <f>SUMIFS(Import!CT$2:CT$237,Import!$F$2:$F$237,$F162,Import!$G$2:$G$237,$G162)</f>
        <v>0</v>
      </c>
    </row>
    <row r="163" spans="1:98">
      <c r="A163" s="2" t="s">
        <v>38</v>
      </c>
      <c r="B163" s="2" t="s">
        <v>39</v>
      </c>
      <c r="C163" s="2">
        <v>3</v>
      </c>
      <c r="D163" s="2" t="s">
        <v>44</v>
      </c>
      <c r="E163" s="2">
        <v>38</v>
      </c>
      <c r="F163" s="2" t="s">
        <v>70</v>
      </c>
      <c r="G163" s="2">
        <v>13</v>
      </c>
      <c r="H163" s="2">
        <f>IF(SUMIFS(Import!H$2:H$237,Import!$F$2:$F$237,$F163,Import!$G$2:$G$237,$G163)=0,Data_T1!$H163,SUMIFS(Import!H$2:H$237,Import!$F$2:$F$237,$F163,Import!$G$2:$G$237,$G163))</f>
        <v>1244</v>
      </c>
      <c r="I163" s="2">
        <f>SUMIFS(Import!I$2:I$237,Import!$F$2:$F$237,$F163,Import!$G$2:$G$237,$G163)</f>
        <v>805</v>
      </c>
      <c r="J163" s="2">
        <f>SUMIFS(Import!J$2:J$237,Import!$F$2:$F$237,$F163,Import!$G$2:$G$237,$G163)</f>
        <v>64.709999999999994</v>
      </c>
      <c r="K163" s="2">
        <f>SUMIFS(Import!K$2:K$237,Import!$F$2:$F$237,$F163,Import!$G$2:$G$237,$G163)</f>
        <v>439</v>
      </c>
      <c r="L163" s="2">
        <f>SUMIFS(Import!L$2:L$237,Import!$F$2:$F$237,$F163,Import!$G$2:$G$237,$G163)</f>
        <v>35.29</v>
      </c>
      <c r="M163" s="2">
        <f>SUMIFS(Import!M$2:M$237,Import!$F$2:$F$237,$F163,Import!$G$2:$G$237,$G163)</f>
        <v>8</v>
      </c>
      <c r="N163" s="2">
        <f>SUMIFS(Import!N$2:N$237,Import!$F$2:$F$237,$F163,Import!$G$2:$G$237,$G163)</f>
        <v>0.64</v>
      </c>
      <c r="O163" s="2">
        <f>SUMIFS(Import!O$2:O$237,Import!$F$2:$F$237,$F163,Import!$G$2:$G$237,$G163)</f>
        <v>1.82</v>
      </c>
      <c r="P163" s="2">
        <f>SUMIFS(Import!P$2:P$237,Import!$F$2:$F$237,$F163,Import!$G$2:$G$237,$G163)</f>
        <v>3</v>
      </c>
      <c r="Q163" s="2">
        <f>SUMIFS(Import!Q$2:Q$237,Import!$F$2:$F$237,$F163,Import!$G$2:$G$237,$G163)</f>
        <v>0.24</v>
      </c>
      <c r="R163" s="2">
        <f>SUMIFS(Import!R$2:R$237,Import!$F$2:$F$237,$F163,Import!$G$2:$G$237,$G163)</f>
        <v>0.68</v>
      </c>
      <c r="S163" s="2">
        <f>SUMIFS(Import!S$2:S$237,Import!$F$2:$F$237,$F163,Import!$G$2:$G$237,$G163)</f>
        <v>428</v>
      </c>
      <c r="T163" s="2">
        <f>SUMIFS(Import!T$2:T$237,Import!$F$2:$F$237,$F163,Import!$G$2:$G$237,$G163)</f>
        <v>34.409999999999997</v>
      </c>
      <c r="U163" s="2">
        <f>SUMIFS(Import!U$2:U$237,Import!$F$2:$F$237,$F163,Import!$G$2:$G$237,$G163)</f>
        <v>97.49</v>
      </c>
      <c r="V163" s="2">
        <f>SUMIFS(Import!V$2:V$237,Import!$F$2:$F$237,$F163,Import!$G$2:$G$237,$G163)</f>
        <v>1</v>
      </c>
      <c r="W163" s="2" t="str">
        <f t="shared" si="88"/>
        <v>M</v>
      </c>
      <c r="X163" s="2" t="str">
        <f t="shared" si="88"/>
        <v>HOWELL</v>
      </c>
      <c r="Y163" s="2" t="str">
        <f t="shared" si="88"/>
        <v>Patrick</v>
      </c>
      <c r="Z163" s="2">
        <f>SUMIFS(Import!Z$2:Z$237,Import!$F$2:$F$237,$F163,Import!$G$2:$G$237,$G163)</f>
        <v>162</v>
      </c>
      <c r="AA163" s="2">
        <f>SUMIFS(Import!AA$2:AA$237,Import!$F$2:$F$237,$F163,Import!$G$2:$G$237,$G163)</f>
        <v>13.02</v>
      </c>
      <c r="AB163" s="2">
        <f>SUMIFS(Import!AB$2:AB$237,Import!$F$2:$F$237,$F163,Import!$G$2:$G$237,$G163)</f>
        <v>37.85</v>
      </c>
      <c r="AC163" s="2">
        <f>SUMIFS(Import!AC$2:AC$237,Import!$F$2:$F$237,$F163,Import!$G$2:$G$237,$G163)</f>
        <v>2</v>
      </c>
      <c r="AD163" s="2" t="str">
        <f t="shared" si="89"/>
        <v>F</v>
      </c>
      <c r="AE163" s="2" t="str">
        <f t="shared" si="89"/>
        <v>MARA</v>
      </c>
      <c r="AF163" s="2" t="str">
        <f t="shared" si="89"/>
        <v>Astride</v>
      </c>
      <c r="AG163" s="2">
        <f>SUMIFS(Import!AG$2:AG$237,Import!$F$2:$F$237,$F163,Import!$G$2:$G$237,$G163)</f>
        <v>21</v>
      </c>
      <c r="AH163" s="2">
        <f>SUMIFS(Import!AH$2:AH$237,Import!$F$2:$F$237,$F163,Import!$G$2:$G$237,$G163)</f>
        <v>1.69</v>
      </c>
      <c r="AI163" s="2">
        <f>SUMIFS(Import!AI$2:AI$237,Import!$F$2:$F$237,$F163,Import!$G$2:$G$237,$G163)</f>
        <v>4.91</v>
      </c>
      <c r="AJ163" s="2">
        <f>SUMIFS(Import!AJ$2:AJ$237,Import!$F$2:$F$237,$F163,Import!$G$2:$G$237,$G163)</f>
        <v>3</v>
      </c>
      <c r="AK163" s="2" t="str">
        <f t="shared" si="90"/>
        <v>M</v>
      </c>
      <c r="AL163" s="2" t="str">
        <f t="shared" si="90"/>
        <v>LANTEIRES</v>
      </c>
      <c r="AM163" s="2" t="str">
        <f t="shared" si="90"/>
        <v>Teiva</v>
      </c>
      <c r="AN163" s="2">
        <f>SUMIFS(Import!AN$2:AN$237,Import!$F$2:$F$237,$F163,Import!$G$2:$G$237,$G163)</f>
        <v>12</v>
      </c>
      <c r="AO163" s="2">
        <f>SUMIFS(Import!AO$2:AO$237,Import!$F$2:$F$237,$F163,Import!$G$2:$G$237,$G163)</f>
        <v>0.96</v>
      </c>
      <c r="AP163" s="2">
        <f>SUMIFS(Import!AP$2:AP$237,Import!$F$2:$F$237,$F163,Import!$G$2:$G$237,$G163)</f>
        <v>2.8</v>
      </c>
      <c r="AQ163" s="2">
        <f>SUMIFS(Import!AQ$2:AQ$237,Import!$F$2:$F$237,$F163,Import!$G$2:$G$237,$G163)</f>
        <v>4</v>
      </c>
      <c r="AR163" s="2" t="str">
        <f t="shared" si="91"/>
        <v>F</v>
      </c>
      <c r="AS163" s="2" t="str">
        <f t="shared" si="91"/>
        <v>ATGER</v>
      </c>
      <c r="AT163" s="2" t="str">
        <f t="shared" si="91"/>
        <v>Corinne</v>
      </c>
      <c r="AU163" s="2">
        <f>SUMIFS(Import!AU$2:AU$237,Import!$F$2:$F$237,$F163,Import!$G$2:$G$237,$G163)</f>
        <v>3</v>
      </c>
      <c r="AV163" s="2">
        <f>SUMIFS(Import!AV$2:AV$237,Import!$F$2:$F$237,$F163,Import!$G$2:$G$237,$G163)</f>
        <v>0.24</v>
      </c>
      <c r="AW163" s="2">
        <f>SUMIFS(Import!AW$2:AW$237,Import!$F$2:$F$237,$F163,Import!$G$2:$G$237,$G163)</f>
        <v>0.7</v>
      </c>
      <c r="AX163" s="2">
        <f>SUMIFS(Import!AX$2:AX$237,Import!$F$2:$F$237,$F163,Import!$G$2:$G$237,$G163)</f>
        <v>5</v>
      </c>
      <c r="AY163" s="2" t="str">
        <f t="shared" si="92"/>
        <v>M</v>
      </c>
      <c r="AZ163" s="2" t="str">
        <f t="shared" si="92"/>
        <v>BROTHERSON</v>
      </c>
      <c r="BA163" s="2" t="str">
        <f t="shared" si="92"/>
        <v>Moetai, Charles</v>
      </c>
      <c r="BB163" s="2">
        <f>SUMIFS(Import!BB$2:BB$237,Import!$F$2:$F$237,$F163,Import!$G$2:$G$237,$G163)</f>
        <v>118</v>
      </c>
      <c r="BC163" s="2">
        <f>SUMIFS(Import!BC$2:BC$237,Import!$F$2:$F$237,$F163,Import!$G$2:$G$237,$G163)</f>
        <v>9.49</v>
      </c>
      <c r="BD163" s="2">
        <f>SUMIFS(Import!BD$2:BD$237,Import!$F$2:$F$237,$F163,Import!$G$2:$G$237,$G163)</f>
        <v>27.57</v>
      </c>
      <c r="BE163" s="2">
        <f>SUMIFS(Import!BE$2:BE$237,Import!$F$2:$F$237,$F163,Import!$G$2:$G$237,$G163)</f>
        <v>6</v>
      </c>
      <c r="BF163" s="2" t="str">
        <f t="shared" si="93"/>
        <v>M</v>
      </c>
      <c r="BG163" s="2" t="str">
        <f t="shared" si="93"/>
        <v>DUBOIS</v>
      </c>
      <c r="BH163" s="2" t="str">
        <f t="shared" si="93"/>
        <v>Vincent</v>
      </c>
      <c r="BI163" s="2">
        <f>SUMIFS(Import!BI$2:BI$237,Import!$F$2:$F$237,$F163,Import!$G$2:$G$237,$G163)</f>
        <v>86</v>
      </c>
      <c r="BJ163" s="2">
        <f>SUMIFS(Import!BJ$2:BJ$237,Import!$F$2:$F$237,$F163,Import!$G$2:$G$237,$G163)</f>
        <v>6.91</v>
      </c>
      <c r="BK163" s="2">
        <f>SUMIFS(Import!BK$2:BK$237,Import!$F$2:$F$237,$F163,Import!$G$2:$G$237,$G163)</f>
        <v>20.09</v>
      </c>
      <c r="BL163" s="2">
        <f>SUMIFS(Import!BL$2:BL$237,Import!$F$2:$F$237,$F163,Import!$G$2:$G$237,$G163)</f>
        <v>7</v>
      </c>
      <c r="BM163" s="2" t="str">
        <f t="shared" si="94"/>
        <v>M</v>
      </c>
      <c r="BN163" s="2" t="str">
        <f t="shared" si="94"/>
        <v>ROI</v>
      </c>
      <c r="BO163" s="2" t="str">
        <f t="shared" si="94"/>
        <v>Albert</v>
      </c>
      <c r="BP163" s="2">
        <f>SUMIFS(Import!BP$2:BP$237,Import!$F$2:$F$237,$F163,Import!$G$2:$G$237,$G163)</f>
        <v>16</v>
      </c>
      <c r="BQ163" s="2">
        <f>SUMIFS(Import!BQ$2:BQ$237,Import!$F$2:$F$237,$F163,Import!$G$2:$G$237,$G163)</f>
        <v>1.29</v>
      </c>
      <c r="BR163" s="2">
        <f>SUMIFS(Import!BR$2:BR$237,Import!$F$2:$F$237,$F163,Import!$G$2:$G$237,$G163)</f>
        <v>3.74</v>
      </c>
      <c r="BS163" s="2">
        <f>SUMIFS(Import!BS$2:BS$237,Import!$F$2:$F$237,$F163,Import!$G$2:$G$237,$G163)</f>
        <v>8</v>
      </c>
      <c r="BT163" s="2" t="str">
        <f t="shared" si="95"/>
        <v>F</v>
      </c>
      <c r="BU163" s="2" t="str">
        <f t="shared" si="95"/>
        <v>TIXIER</v>
      </c>
      <c r="BV163" s="2" t="str">
        <f t="shared" si="95"/>
        <v>Dominique</v>
      </c>
      <c r="BW163" s="2">
        <f>SUMIFS(Import!BW$2:BW$237,Import!$F$2:$F$237,$F163,Import!$G$2:$G$237,$G163)</f>
        <v>10</v>
      </c>
      <c r="BX163" s="2">
        <f>SUMIFS(Import!BX$2:BX$237,Import!$F$2:$F$237,$F163,Import!$G$2:$G$237,$G163)</f>
        <v>0.8</v>
      </c>
      <c r="BY163" s="2">
        <f>SUMIFS(Import!BY$2:BY$237,Import!$F$2:$F$237,$F163,Import!$G$2:$G$237,$G163)</f>
        <v>2.34</v>
      </c>
      <c r="BZ163" s="2">
        <f>SUMIFS(Import!BZ$2:BZ$237,Import!$F$2:$F$237,$F163,Import!$G$2:$G$237,$G163)</f>
        <v>0</v>
      </c>
      <c r="CA163" s="2">
        <f t="shared" si="96"/>
        <v>0</v>
      </c>
      <c r="CB163" s="2">
        <f t="shared" si="96"/>
        <v>0</v>
      </c>
      <c r="CC163" s="2">
        <f t="shared" si="96"/>
        <v>0</v>
      </c>
      <c r="CD163" s="2">
        <f>SUMIFS(Import!CD$2:CD$237,Import!$F$2:$F$237,$F163,Import!$G$2:$G$237,$G163)</f>
        <v>0</v>
      </c>
      <c r="CE163" s="2">
        <f>SUMIFS(Import!CE$2:CE$237,Import!$F$2:$F$237,$F163,Import!$G$2:$G$237,$G163)</f>
        <v>0</v>
      </c>
      <c r="CF163" s="2">
        <f>SUMIFS(Import!CF$2:CF$237,Import!$F$2:$F$237,$F163,Import!$G$2:$G$237,$G163)</f>
        <v>0</v>
      </c>
      <c r="CG163" s="2">
        <f>SUMIFS(Import!CG$2:CG$237,Import!$F$2:$F$237,$F163,Import!$G$2:$G$237,$G163)</f>
        <v>0</v>
      </c>
      <c r="CH163" s="2">
        <f t="shared" si="97"/>
        <v>0</v>
      </c>
      <c r="CI163" s="2">
        <f t="shared" si="97"/>
        <v>0</v>
      </c>
      <c r="CJ163" s="2">
        <f t="shared" si="97"/>
        <v>0</v>
      </c>
      <c r="CK163" s="2">
        <f>SUMIFS(Import!CK$2:CK$237,Import!$F$2:$F$237,$F163,Import!$G$2:$G$237,$G163)</f>
        <v>0</v>
      </c>
      <c r="CL163" s="2">
        <f>SUMIFS(Import!CL$2:CL$237,Import!$F$2:$F$237,$F163,Import!$G$2:$G$237,$G163)</f>
        <v>0</v>
      </c>
      <c r="CM163" s="2">
        <f>SUMIFS(Import!CM$2:CM$237,Import!$F$2:$F$237,$F163,Import!$G$2:$G$237,$G163)</f>
        <v>0</v>
      </c>
      <c r="CN163" s="2">
        <f>SUMIFS(Import!CN$2:CN$237,Import!$F$2:$F$237,$F163,Import!$G$2:$G$237,$G163)</f>
        <v>0</v>
      </c>
      <c r="CO163" s="3">
        <f t="shared" si="98"/>
        <v>0</v>
      </c>
      <c r="CP163" s="3">
        <f t="shared" si="98"/>
        <v>0</v>
      </c>
      <c r="CQ163" s="3">
        <f t="shared" si="98"/>
        <v>0</v>
      </c>
      <c r="CR163" s="2">
        <f>SUMIFS(Import!CR$2:CR$237,Import!$F$2:$F$237,$F163,Import!$G$2:$G$237,$G163)</f>
        <v>0</v>
      </c>
      <c r="CS163" s="2">
        <f>SUMIFS(Import!CS$2:CS$237,Import!$F$2:$F$237,$F163,Import!$G$2:$G$237,$G163)</f>
        <v>0</v>
      </c>
      <c r="CT163" s="2">
        <f>SUMIFS(Import!CT$2:CT$237,Import!$F$2:$F$237,$F163,Import!$G$2:$G$237,$G163)</f>
        <v>0</v>
      </c>
    </row>
    <row r="164" spans="1:98">
      <c r="A164" s="2" t="s">
        <v>38</v>
      </c>
      <c r="B164" s="2" t="s">
        <v>39</v>
      </c>
      <c r="C164" s="2">
        <v>3</v>
      </c>
      <c r="D164" s="2" t="s">
        <v>44</v>
      </c>
      <c r="E164" s="2">
        <v>38</v>
      </c>
      <c r="F164" s="2" t="s">
        <v>70</v>
      </c>
      <c r="G164" s="2">
        <v>14</v>
      </c>
      <c r="H164" s="2">
        <f>IF(SUMIFS(Import!H$2:H$237,Import!$F$2:$F$237,$F164,Import!$G$2:$G$237,$G164)=0,Data_T1!$H164,SUMIFS(Import!H$2:H$237,Import!$F$2:$F$237,$F164,Import!$G$2:$G$237,$G164))</f>
        <v>1304</v>
      </c>
      <c r="I164" s="2">
        <f>SUMIFS(Import!I$2:I$237,Import!$F$2:$F$237,$F164,Import!$G$2:$G$237,$G164)</f>
        <v>866</v>
      </c>
      <c r="J164" s="2">
        <f>SUMIFS(Import!J$2:J$237,Import!$F$2:$F$237,$F164,Import!$G$2:$G$237,$G164)</f>
        <v>66.41</v>
      </c>
      <c r="K164" s="2">
        <f>SUMIFS(Import!K$2:K$237,Import!$F$2:$F$237,$F164,Import!$G$2:$G$237,$G164)</f>
        <v>438</v>
      </c>
      <c r="L164" s="2">
        <f>SUMIFS(Import!L$2:L$237,Import!$F$2:$F$237,$F164,Import!$G$2:$G$237,$G164)</f>
        <v>33.590000000000003</v>
      </c>
      <c r="M164" s="2">
        <f>SUMIFS(Import!M$2:M$237,Import!$F$2:$F$237,$F164,Import!$G$2:$G$237,$G164)</f>
        <v>12</v>
      </c>
      <c r="N164" s="2">
        <f>SUMIFS(Import!N$2:N$237,Import!$F$2:$F$237,$F164,Import!$G$2:$G$237,$G164)</f>
        <v>0.92</v>
      </c>
      <c r="O164" s="2">
        <f>SUMIFS(Import!O$2:O$237,Import!$F$2:$F$237,$F164,Import!$G$2:$G$237,$G164)</f>
        <v>2.74</v>
      </c>
      <c r="P164" s="2">
        <f>SUMIFS(Import!P$2:P$237,Import!$F$2:$F$237,$F164,Import!$G$2:$G$237,$G164)</f>
        <v>2</v>
      </c>
      <c r="Q164" s="2">
        <f>SUMIFS(Import!Q$2:Q$237,Import!$F$2:$F$237,$F164,Import!$G$2:$G$237,$G164)</f>
        <v>0.15</v>
      </c>
      <c r="R164" s="2">
        <f>SUMIFS(Import!R$2:R$237,Import!$F$2:$F$237,$F164,Import!$G$2:$G$237,$G164)</f>
        <v>0.46</v>
      </c>
      <c r="S164" s="2">
        <f>SUMIFS(Import!S$2:S$237,Import!$F$2:$F$237,$F164,Import!$G$2:$G$237,$G164)</f>
        <v>424</v>
      </c>
      <c r="T164" s="2">
        <f>SUMIFS(Import!T$2:T$237,Import!$F$2:$F$237,$F164,Import!$G$2:$G$237,$G164)</f>
        <v>32.520000000000003</v>
      </c>
      <c r="U164" s="2">
        <f>SUMIFS(Import!U$2:U$237,Import!$F$2:$F$237,$F164,Import!$G$2:$G$237,$G164)</f>
        <v>96.8</v>
      </c>
      <c r="V164" s="2">
        <f>SUMIFS(Import!V$2:V$237,Import!$F$2:$F$237,$F164,Import!$G$2:$G$237,$G164)</f>
        <v>1</v>
      </c>
      <c r="W164" s="2" t="str">
        <f t="shared" si="88"/>
        <v>M</v>
      </c>
      <c r="X164" s="2" t="str">
        <f t="shared" si="88"/>
        <v>HOWELL</v>
      </c>
      <c r="Y164" s="2" t="str">
        <f t="shared" si="88"/>
        <v>Patrick</v>
      </c>
      <c r="Z164" s="2">
        <f>SUMIFS(Import!Z$2:Z$237,Import!$F$2:$F$237,$F164,Import!$G$2:$G$237,$G164)</f>
        <v>125</v>
      </c>
      <c r="AA164" s="2">
        <f>SUMIFS(Import!AA$2:AA$237,Import!$F$2:$F$237,$F164,Import!$G$2:$G$237,$G164)</f>
        <v>9.59</v>
      </c>
      <c r="AB164" s="2">
        <f>SUMIFS(Import!AB$2:AB$237,Import!$F$2:$F$237,$F164,Import!$G$2:$G$237,$G164)</f>
        <v>29.48</v>
      </c>
      <c r="AC164" s="2">
        <f>SUMIFS(Import!AC$2:AC$237,Import!$F$2:$F$237,$F164,Import!$G$2:$G$237,$G164)</f>
        <v>2</v>
      </c>
      <c r="AD164" s="2" t="str">
        <f t="shared" si="89"/>
        <v>F</v>
      </c>
      <c r="AE164" s="2" t="str">
        <f t="shared" si="89"/>
        <v>MARA</v>
      </c>
      <c r="AF164" s="2" t="str">
        <f t="shared" si="89"/>
        <v>Astride</v>
      </c>
      <c r="AG164" s="2">
        <f>SUMIFS(Import!AG$2:AG$237,Import!$F$2:$F$237,$F164,Import!$G$2:$G$237,$G164)</f>
        <v>37</v>
      </c>
      <c r="AH164" s="2">
        <f>SUMIFS(Import!AH$2:AH$237,Import!$F$2:$F$237,$F164,Import!$G$2:$G$237,$G164)</f>
        <v>2.84</v>
      </c>
      <c r="AI164" s="2">
        <f>SUMIFS(Import!AI$2:AI$237,Import!$F$2:$F$237,$F164,Import!$G$2:$G$237,$G164)</f>
        <v>8.73</v>
      </c>
      <c r="AJ164" s="2">
        <f>SUMIFS(Import!AJ$2:AJ$237,Import!$F$2:$F$237,$F164,Import!$G$2:$G$237,$G164)</f>
        <v>3</v>
      </c>
      <c r="AK164" s="2" t="str">
        <f t="shared" si="90"/>
        <v>M</v>
      </c>
      <c r="AL164" s="2" t="str">
        <f t="shared" si="90"/>
        <v>LANTEIRES</v>
      </c>
      <c r="AM164" s="2" t="str">
        <f t="shared" si="90"/>
        <v>Teiva</v>
      </c>
      <c r="AN164" s="2">
        <f>SUMIFS(Import!AN$2:AN$237,Import!$F$2:$F$237,$F164,Import!$G$2:$G$237,$G164)</f>
        <v>18</v>
      </c>
      <c r="AO164" s="2">
        <f>SUMIFS(Import!AO$2:AO$237,Import!$F$2:$F$237,$F164,Import!$G$2:$G$237,$G164)</f>
        <v>1.38</v>
      </c>
      <c r="AP164" s="2">
        <f>SUMIFS(Import!AP$2:AP$237,Import!$F$2:$F$237,$F164,Import!$G$2:$G$237,$G164)</f>
        <v>4.25</v>
      </c>
      <c r="AQ164" s="2">
        <f>SUMIFS(Import!AQ$2:AQ$237,Import!$F$2:$F$237,$F164,Import!$G$2:$G$237,$G164)</f>
        <v>4</v>
      </c>
      <c r="AR164" s="2" t="str">
        <f t="shared" si="91"/>
        <v>F</v>
      </c>
      <c r="AS164" s="2" t="str">
        <f t="shared" si="91"/>
        <v>ATGER</v>
      </c>
      <c r="AT164" s="2" t="str">
        <f t="shared" si="91"/>
        <v>Corinne</v>
      </c>
      <c r="AU164" s="2">
        <f>SUMIFS(Import!AU$2:AU$237,Import!$F$2:$F$237,$F164,Import!$G$2:$G$237,$G164)</f>
        <v>2</v>
      </c>
      <c r="AV164" s="2">
        <f>SUMIFS(Import!AV$2:AV$237,Import!$F$2:$F$237,$F164,Import!$G$2:$G$237,$G164)</f>
        <v>0.15</v>
      </c>
      <c r="AW164" s="2">
        <f>SUMIFS(Import!AW$2:AW$237,Import!$F$2:$F$237,$F164,Import!$G$2:$G$237,$G164)</f>
        <v>0.47</v>
      </c>
      <c r="AX164" s="2">
        <f>SUMIFS(Import!AX$2:AX$237,Import!$F$2:$F$237,$F164,Import!$G$2:$G$237,$G164)</f>
        <v>5</v>
      </c>
      <c r="AY164" s="2" t="str">
        <f t="shared" si="92"/>
        <v>M</v>
      </c>
      <c r="AZ164" s="2" t="str">
        <f t="shared" si="92"/>
        <v>BROTHERSON</v>
      </c>
      <c r="BA164" s="2" t="str">
        <f t="shared" si="92"/>
        <v>Moetai, Charles</v>
      </c>
      <c r="BB164" s="2">
        <f>SUMIFS(Import!BB$2:BB$237,Import!$F$2:$F$237,$F164,Import!$G$2:$G$237,$G164)</f>
        <v>90</v>
      </c>
      <c r="BC164" s="2">
        <f>SUMIFS(Import!BC$2:BC$237,Import!$F$2:$F$237,$F164,Import!$G$2:$G$237,$G164)</f>
        <v>6.9</v>
      </c>
      <c r="BD164" s="2">
        <f>SUMIFS(Import!BD$2:BD$237,Import!$F$2:$F$237,$F164,Import!$G$2:$G$237,$G164)</f>
        <v>21.23</v>
      </c>
      <c r="BE164" s="2">
        <f>SUMIFS(Import!BE$2:BE$237,Import!$F$2:$F$237,$F164,Import!$G$2:$G$237,$G164)</f>
        <v>6</v>
      </c>
      <c r="BF164" s="2" t="str">
        <f t="shared" si="93"/>
        <v>M</v>
      </c>
      <c r="BG164" s="2" t="str">
        <f t="shared" si="93"/>
        <v>DUBOIS</v>
      </c>
      <c r="BH164" s="2" t="str">
        <f t="shared" si="93"/>
        <v>Vincent</v>
      </c>
      <c r="BI164" s="2">
        <f>SUMIFS(Import!BI$2:BI$237,Import!$F$2:$F$237,$F164,Import!$G$2:$G$237,$G164)</f>
        <v>126</v>
      </c>
      <c r="BJ164" s="2">
        <f>SUMIFS(Import!BJ$2:BJ$237,Import!$F$2:$F$237,$F164,Import!$G$2:$G$237,$G164)</f>
        <v>9.66</v>
      </c>
      <c r="BK164" s="2">
        <f>SUMIFS(Import!BK$2:BK$237,Import!$F$2:$F$237,$F164,Import!$G$2:$G$237,$G164)</f>
        <v>29.72</v>
      </c>
      <c r="BL164" s="2">
        <f>SUMIFS(Import!BL$2:BL$237,Import!$F$2:$F$237,$F164,Import!$G$2:$G$237,$G164)</f>
        <v>7</v>
      </c>
      <c r="BM164" s="2" t="str">
        <f t="shared" si="94"/>
        <v>M</v>
      </c>
      <c r="BN164" s="2" t="str">
        <f t="shared" si="94"/>
        <v>ROI</v>
      </c>
      <c r="BO164" s="2" t="str">
        <f t="shared" si="94"/>
        <v>Albert</v>
      </c>
      <c r="BP164" s="2">
        <f>SUMIFS(Import!BP$2:BP$237,Import!$F$2:$F$237,$F164,Import!$G$2:$G$237,$G164)</f>
        <v>15</v>
      </c>
      <c r="BQ164" s="2">
        <f>SUMIFS(Import!BQ$2:BQ$237,Import!$F$2:$F$237,$F164,Import!$G$2:$G$237,$G164)</f>
        <v>1.1499999999999999</v>
      </c>
      <c r="BR164" s="2">
        <f>SUMIFS(Import!BR$2:BR$237,Import!$F$2:$F$237,$F164,Import!$G$2:$G$237,$G164)</f>
        <v>3.54</v>
      </c>
      <c r="BS164" s="2">
        <f>SUMIFS(Import!BS$2:BS$237,Import!$F$2:$F$237,$F164,Import!$G$2:$G$237,$G164)</f>
        <v>8</v>
      </c>
      <c r="BT164" s="2" t="str">
        <f t="shared" si="95"/>
        <v>F</v>
      </c>
      <c r="BU164" s="2" t="str">
        <f t="shared" si="95"/>
        <v>TIXIER</v>
      </c>
      <c r="BV164" s="2" t="str">
        <f t="shared" si="95"/>
        <v>Dominique</v>
      </c>
      <c r="BW164" s="2">
        <f>SUMIFS(Import!BW$2:BW$237,Import!$F$2:$F$237,$F164,Import!$G$2:$G$237,$G164)</f>
        <v>11</v>
      </c>
      <c r="BX164" s="2">
        <f>SUMIFS(Import!BX$2:BX$237,Import!$F$2:$F$237,$F164,Import!$G$2:$G$237,$G164)</f>
        <v>0.84</v>
      </c>
      <c r="BY164" s="2">
        <f>SUMIFS(Import!BY$2:BY$237,Import!$F$2:$F$237,$F164,Import!$G$2:$G$237,$G164)</f>
        <v>2.59</v>
      </c>
      <c r="BZ164" s="2">
        <f>SUMIFS(Import!BZ$2:BZ$237,Import!$F$2:$F$237,$F164,Import!$G$2:$G$237,$G164)</f>
        <v>0</v>
      </c>
      <c r="CA164" s="2">
        <f t="shared" si="96"/>
        <v>0</v>
      </c>
      <c r="CB164" s="2">
        <f t="shared" si="96"/>
        <v>0</v>
      </c>
      <c r="CC164" s="2">
        <f t="shared" si="96"/>
        <v>0</v>
      </c>
      <c r="CD164" s="2">
        <f>SUMIFS(Import!CD$2:CD$237,Import!$F$2:$F$237,$F164,Import!$G$2:$G$237,$G164)</f>
        <v>0</v>
      </c>
      <c r="CE164" s="2">
        <f>SUMIFS(Import!CE$2:CE$237,Import!$F$2:$F$237,$F164,Import!$G$2:$G$237,$G164)</f>
        <v>0</v>
      </c>
      <c r="CF164" s="2">
        <f>SUMIFS(Import!CF$2:CF$237,Import!$F$2:$F$237,$F164,Import!$G$2:$G$237,$G164)</f>
        <v>0</v>
      </c>
      <c r="CG164" s="2">
        <f>SUMIFS(Import!CG$2:CG$237,Import!$F$2:$F$237,$F164,Import!$G$2:$G$237,$G164)</f>
        <v>0</v>
      </c>
      <c r="CH164" s="2">
        <f t="shared" si="97"/>
        <v>0</v>
      </c>
      <c r="CI164" s="2">
        <f t="shared" si="97"/>
        <v>0</v>
      </c>
      <c r="CJ164" s="2">
        <f t="shared" si="97"/>
        <v>0</v>
      </c>
      <c r="CK164" s="2">
        <f>SUMIFS(Import!CK$2:CK$237,Import!$F$2:$F$237,$F164,Import!$G$2:$G$237,$G164)</f>
        <v>0</v>
      </c>
      <c r="CL164" s="2">
        <f>SUMIFS(Import!CL$2:CL$237,Import!$F$2:$F$237,$F164,Import!$G$2:$G$237,$G164)</f>
        <v>0</v>
      </c>
      <c r="CM164" s="2">
        <f>SUMIFS(Import!CM$2:CM$237,Import!$F$2:$F$237,$F164,Import!$G$2:$G$237,$G164)</f>
        <v>0</v>
      </c>
      <c r="CN164" s="2">
        <f>SUMIFS(Import!CN$2:CN$237,Import!$F$2:$F$237,$F164,Import!$G$2:$G$237,$G164)</f>
        <v>0</v>
      </c>
      <c r="CO164" s="3">
        <f t="shared" si="98"/>
        <v>0</v>
      </c>
      <c r="CP164" s="3">
        <f t="shared" si="98"/>
        <v>0</v>
      </c>
      <c r="CQ164" s="3">
        <f t="shared" si="98"/>
        <v>0</v>
      </c>
      <c r="CR164" s="2">
        <f>SUMIFS(Import!CR$2:CR$237,Import!$F$2:$F$237,$F164,Import!$G$2:$G$237,$G164)</f>
        <v>0</v>
      </c>
      <c r="CS164" s="2">
        <f>SUMIFS(Import!CS$2:CS$237,Import!$F$2:$F$237,$F164,Import!$G$2:$G$237,$G164)</f>
        <v>0</v>
      </c>
      <c r="CT164" s="2">
        <f>SUMIFS(Import!CT$2:CT$237,Import!$F$2:$F$237,$F164,Import!$G$2:$G$237,$G164)</f>
        <v>0</v>
      </c>
    </row>
    <row r="165" spans="1:98">
      <c r="A165" s="2" t="s">
        <v>38</v>
      </c>
      <c r="B165" s="2" t="s">
        <v>39</v>
      </c>
      <c r="C165" s="2">
        <v>3</v>
      </c>
      <c r="D165" s="2" t="s">
        <v>44</v>
      </c>
      <c r="E165" s="2">
        <v>38</v>
      </c>
      <c r="F165" s="2" t="s">
        <v>70</v>
      </c>
      <c r="G165" s="2">
        <v>15</v>
      </c>
      <c r="H165" s="2">
        <f>IF(SUMIFS(Import!H$2:H$237,Import!$F$2:$F$237,$F165,Import!$G$2:$G$237,$G165)=0,Data_T1!$H165,SUMIFS(Import!H$2:H$237,Import!$F$2:$F$237,$F165,Import!$G$2:$G$237,$G165))</f>
        <v>1167</v>
      </c>
      <c r="I165" s="2">
        <f>SUMIFS(Import!I$2:I$237,Import!$F$2:$F$237,$F165,Import!$G$2:$G$237,$G165)</f>
        <v>796</v>
      </c>
      <c r="J165" s="2">
        <f>SUMIFS(Import!J$2:J$237,Import!$F$2:$F$237,$F165,Import!$G$2:$G$237,$G165)</f>
        <v>68.209999999999994</v>
      </c>
      <c r="K165" s="2">
        <f>SUMIFS(Import!K$2:K$237,Import!$F$2:$F$237,$F165,Import!$G$2:$G$237,$G165)</f>
        <v>371</v>
      </c>
      <c r="L165" s="2">
        <f>SUMIFS(Import!L$2:L$237,Import!$F$2:$F$237,$F165,Import!$G$2:$G$237,$G165)</f>
        <v>31.79</v>
      </c>
      <c r="M165" s="2">
        <f>SUMIFS(Import!M$2:M$237,Import!$F$2:$F$237,$F165,Import!$G$2:$G$237,$G165)</f>
        <v>14</v>
      </c>
      <c r="N165" s="2">
        <f>SUMIFS(Import!N$2:N$237,Import!$F$2:$F$237,$F165,Import!$G$2:$G$237,$G165)</f>
        <v>1.2</v>
      </c>
      <c r="O165" s="2">
        <f>SUMIFS(Import!O$2:O$237,Import!$F$2:$F$237,$F165,Import!$G$2:$G$237,$G165)</f>
        <v>3.77</v>
      </c>
      <c r="P165" s="2">
        <f>SUMIFS(Import!P$2:P$237,Import!$F$2:$F$237,$F165,Import!$G$2:$G$237,$G165)</f>
        <v>2</v>
      </c>
      <c r="Q165" s="2">
        <f>SUMIFS(Import!Q$2:Q$237,Import!$F$2:$F$237,$F165,Import!$G$2:$G$237,$G165)</f>
        <v>0.17</v>
      </c>
      <c r="R165" s="2">
        <f>SUMIFS(Import!R$2:R$237,Import!$F$2:$F$237,$F165,Import!$G$2:$G$237,$G165)</f>
        <v>0.54</v>
      </c>
      <c r="S165" s="2">
        <f>SUMIFS(Import!S$2:S$237,Import!$F$2:$F$237,$F165,Import!$G$2:$G$237,$G165)</f>
        <v>355</v>
      </c>
      <c r="T165" s="2">
        <f>SUMIFS(Import!T$2:T$237,Import!$F$2:$F$237,$F165,Import!$G$2:$G$237,$G165)</f>
        <v>30.42</v>
      </c>
      <c r="U165" s="2">
        <f>SUMIFS(Import!U$2:U$237,Import!$F$2:$F$237,$F165,Import!$G$2:$G$237,$G165)</f>
        <v>95.69</v>
      </c>
      <c r="V165" s="2">
        <f>SUMIFS(Import!V$2:V$237,Import!$F$2:$F$237,$F165,Import!$G$2:$G$237,$G165)</f>
        <v>1</v>
      </c>
      <c r="W165" s="2" t="str">
        <f t="shared" si="88"/>
        <v>M</v>
      </c>
      <c r="X165" s="2" t="str">
        <f t="shared" si="88"/>
        <v>HOWELL</v>
      </c>
      <c r="Y165" s="2" t="str">
        <f t="shared" si="88"/>
        <v>Patrick</v>
      </c>
      <c r="Z165" s="2">
        <f>SUMIFS(Import!Z$2:Z$237,Import!$F$2:$F$237,$F165,Import!$G$2:$G$237,$G165)</f>
        <v>170</v>
      </c>
      <c r="AA165" s="2">
        <f>SUMIFS(Import!AA$2:AA$237,Import!$F$2:$F$237,$F165,Import!$G$2:$G$237,$G165)</f>
        <v>14.57</v>
      </c>
      <c r="AB165" s="2">
        <f>SUMIFS(Import!AB$2:AB$237,Import!$F$2:$F$237,$F165,Import!$G$2:$G$237,$G165)</f>
        <v>47.89</v>
      </c>
      <c r="AC165" s="2">
        <f>SUMIFS(Import!AC$2:AC$237,Import!$F$2:$F$237,$F165,Import!$G$2:$G$237,$G165)</f>
        <v>2</v>
      </c>
      <c r="AD165" s="2" t="str">
        <f t="shared" si="89"/>
        <v>F</v>
      </c>
      <c r="AE165" s="2" t="str">
        <f t="shared" si="89"/>
        <v>MARA</v>
      </c>
      <c r="AF165" s="2" t="str">
        <f t="shared" si="89"/>
        <v>Astride</v>
      </c>
      <c r="AG165" s="2">
        <f>SUMIFS(Import!AG$2:AG$237,Import!$F$2:$F$237,$F165,Import!$G$2:$G$237,$G165)</f>
        <v>14</v>
      </c>
      <c r="AH165" s="2">
        <f>SUMIFS(Import!AH$2:AH$237,Import!$F$2:$F$237,$F165,Import!$G$2:$G$237,$G165)</f>
        <v>1.2</v>
      </c>
      <c r="AI165" s="2">
        <f>SUMIFS(Import!AI$2:AI$237,Import!$F$2:$F$237,$F165,Import!$G$2:$G$237,$G165)</f>
        <v>3.94</v>
      </c>
      <c r="AJ165" s="2">
        <f>SUMIFS(Import!AJ$2:AJ$237,Import!$F$2:$F$237,$F165,Import!$G$2:$G$237,$G165)</f>
        <v>3</v>
      </c>
      <c r="AK165" s="2" t="str">
        <f t="shared" si="90"/>
        <v>M</v>
      </c>
      <c r="AL165" s="2" t="str">
        <f t="shared" si="90"/>
        <v>LANTEIRES</v>
      </c>
      <c r="AM165" s="2" t="str">
        <f t="shared" si="90"/>
        <v>Teiva</v>
      </c>
      <c r="AN165" s="2">
        <f>SUMIFS(Import!AN$2:AN$237,Import!$F$2:$F$237,$F165,Import!$G$2:$G$237,$G165)</f>
        <v>10</v>
      </c>
      <c r="AO165" s="2">
        <f>SUMIFS(Import!AO$2:AO$237,Import!$F$2:$F$237,$F165,Import!$G$2:$G$237,$G165)</f>
        <v>0.86</v>
      </c>
      <c r="AP165" s="2">
        <f>SUMIFS(Import!AP$2:AP$237,Import!$F$2:$F$237,$F165,Import!$G$2:$G$237,$G165)</f>
        <v>2.82</v>
      </c>
      <c r="AQ165" s="2">
        <f>SUMIFS(Import!AQ$2:AQ$237,Import!$F$2:$F$237,$F165,Import!$G$2:$G$237,$G165)</f>
        <v>4</v>
      </c>
      <c r="AR165" s="2" t="str">
        <f t="shared" si="91"/>
        <v>F</v>
      </c>
      <c r="AS165" s="2" t="str">
        <f t="shared" si="91"/>
        <v>ATGER</v>
      </c>
      <c r="AT165" s="2" t="str">
        <f t="shared" si="91"/>
        <v>Corinne</v>
      </c>
      <c r="AU165" s="2">
        <f>SUMIFS(Import!AU$2:AU$237,Import!$F$2:$F$237,$F165,Import!$G$2:$G$237,$G165)</f>
        <v>5</v>
      </c>
      <c r="AV165" s="2">
        <f>SUMIFS(Import!AV$2:AV$237,Import!$F$2:$F$237,$F165,Import!$G$2:$G$237,$G165)</f>
        <v>0.43</v>
      </c>
      <c r="AW165" s="2">
        <f>SUMIFS(Import!AW$2:AW$237,Import!$F$2:$F$237,$F165,Import!$G$2:$G$237,$G165)</f>
        <v>1.41</v>
      </c>
      <c r="AX165" s="2">
        <f>SUMIFS(Import!AX$2:AX$237,Import!$F$2:$F$237,$F165,Import!$G$2:$G$237,$G165)</f>
        <v>5</v>
      </c>
      <c r="AY165" s="2" t="str">
        <f t="shared" si="92"/>
        <v>M</v>
      </c>
      <c r="AZ165" s="2" t="str">
        <f t="shared" si="92"/>
        <v>BROTHERSON</v>
      </c>
      <c r="BA165" s="2" t="str">
        <f t="shared" si="92"/>
        <v>Moetai, Charles</v>
      </c>
      <c r="BB165" s="2">
        <f>SUMIFS(Import!BB$2:BB$237,Import!$F$2:$F$237,$F165,Import!$G$2:$G$237,$G165)</f>
        <v>62</v>
      </c>
      <c r="BC165" s="2">
        <f>SUMIFS(Import!BC$2:BC$237,Import!$F$2:$F$237,$F165,Import!$G$2:$G$237,$G165)</f>
        <v>5.31</v>
      </c>
      <c r="BD165" s="2">
        <f>SUMIFS(Import!BD$2:BD$237,Import!$F$2:$F$237,$F165,Import!$G$2:$G$237,$G165)</f>
        <v>17.46</v>
      </c>
      <c r="BE165" s="2">
        <f>SUMIFS(Import!BE$2:BE$237,Import!$F$2:$F$237,$F165,Import!$G$2:$G$237,$G165)</f>
        <v>6</v>
      </c>
      <c r="BF165" s="2" t="str">
        <f t="shared" si="93"/>
        <v>M</v>
      </c>
      <c r="BG165" s="2" t="str">
        <f t="shared" si="93"/>
        <v>DUBOIS</v>
      </c>
      <c r="BH165" s="2" t="str">
        <f t="shared" si="93"/>
        <v>Vincent</v>
      </c>
      <c r="BI165" s="2">
        <f>SUMIFS(Import!BI$2:BI$237,Import!$F$2:$F$237,$F165,Import!$G$2:$G$237,$G165)</f>
        <v>70</v>
      </c>
      <c r="BJ165" s="2">
        <f>SUMIFS(Import!BJ$2:BJ$237,Import!$F$2:$F$237,$F165,Import!$G$2:$G$237,$G165)</f>
        <v>6</v>
      </c>
      <c r="BK165" s="2">
        <f>SUMIFS(Import!BK$2:BK$237,Import!$F$2:$F$237,$F165,Import!$G$2:$G$237,$G165)</f>
        <v>19.72</v>
      </c>
      <c r="BL165" s="2">
        <f>SUMIFS(Import!BL$2:BL$237,Import!$F$2:$F$237,$F165,Import!$G$2:$G$237,$G165)</f>
        <v>7</v>
      </c>
      <c r="BM165" s="2" t="str">
        <f t="shared" si="94"/>
        <v>M</v>
      </c>
      <c r="BN165" s="2" t="str">
        <f t="shared" si="94"/>
        <v>ROI</v>
      </c>
      <c r="BO165" s="2" t="str">
        <f t="shared" si="94"/>
        <v>Albert</v>
      </c>
      <c r="BP165" s="2">
        <f>SUMIFS(Import!BP$2:BP$237,Import!$F$2:$F$237,$F165,Import!$G$2:$G$237,$G165)</f>
        <v>11</v>
      </c>
      <c r="BQ165" s="2">
        <f>SUMIFS(Import!BQ$2:BQ$237,Import!$F$2:$F$237,$F165,Import!$G$2:$G$237,$G165)</f>
        <v>0.94</v>
      </c>
      <c r="BR165" s="2">
        <f>SUMIFS(Import!BR$2:BR$237,Import!$F$2:$F$237,$F165,Import!$G$2:$G$237,$G165)</f>
        <v>3.1</v>
      </c>
      <c r="BS165" s="2">
        <f>SUMIFS(Import!BS$2:BS$237,Import!$F$2:$F$237,$F165,Import!$G$2:$G$237,$G165)</f>
        <v>8</v>
      </c>
      <c r="BT165" s="2" t="str">
        <f t="shared" si="95"/>
        <v>F</v>
      </c>
      <c r="BU165" s="2" t="str">
        <f t="shared" si="95"/>
        <v>TIXIER</v>
      </c>
      <c r="BV165" s="2" t="str">
        <f t="shared" si="95"/>
        <v>Dominique</v>
      </c>
      <c r="BW165" s="2">
        <f>SUMIFS(Import!BW$2:BW$237,Import!$F$2:$F$237,$F165,Import!$G$2:$G$237,$G165)</f>
        <v>13</v>
      </c>
      <c r="BX165" s="2">
        <f>SUMIFS(Import!BX$2:BX$237,Import!$F$2:$F$237,$F165,Import!$G$2:$G$237,$G165)</f>
        <v>1.1100000000000001</v>
      </c>
      <c r="BY165" s="2">
        <f>SUMIFS(Import!BY$2:BY$237,Import!$F$2:$F$237,$F165,Import!$G$2:$G$237,$G165)</f>
        <v>3.66</v>
      </c>
      <c r="BZ165" s="2">
        <f>SUMIFS(Import!BZ$2:BZ$237,Import!$F$2:$F$237,$F165,Import!$G$2:$G$237,$G165)</f>
        <v>0</v>
      </c>
      <c r="CA165" s="2">
        <f t="shared" si="96"/>
        <v>0</v>
      </c>
      <c r="CB165" s="2">
        <f t="shared" si="96"/>
        <v>0</v>
      </c>
      <c r="CC165" s="2">
        <f t="shared" si="96"/>
        <v>0</v>
      </c>
      <c r="CD165" s="2">
        <f>SUMIFS(Import!CD$2:CD$237,Import!$F$2:$F$237,$F165,Import!$G$2:$G$237,$G165)</f>
        <v>0</v>
      </c>
      <c r="CE165" s="2">
        <f>SUMIFS(Import!CE$2:CE$237,Import!$F$2:$F$237,$F165,Import!$G$2:$G$237,$G165)</f>
        <v>0</v>
      </c>
      <c r="CF165" s="2">
        <f>SUMIFS(Import!CF$2:CF$237,Import!$F$2:$F$237,$F165,Import!$G$2:$G$237,$G165)</f>
        <v>0</v>
      </c>
      <c r="CG165" s="2">
        <f>SUMIFS(Import!CG$2:CG$237,Import!$F$2:$F$237,$F165,Import!$G$2:$G$237,$G165)</f>
        <v>0</v>
      </c>
      <c r="CH165" s="2">
        <f t="shared" si="97"/>
        <v>0</v>
      </c>
      <c r="CI165" s="2">
        <f t="shared" si="97"/>
        <v>0</v>
      </c>
      <c r="CJ165" s="2">
        <f t="shared" si="97"/>
        <v>0</v>
      </c>
      <c r="CK165" s="2">
        <f>SUMIFS(Import!CK$2:CK$237,Import!$F$2:$F$237,$F165,Import!$G$2:$G$237,$G165)</f>
        <v>0</v>
      </c>
      <c r="CL165" s="2">
        <f>SUMIFS(Import!CL$2:CL$237,Import!$F$2:$F$237,$F165,Import!$G$2:$G$237,$G165)</f>
        <v>0</v>
      </c>
      <c r="CM165" s="2">
        <f>SUMIFS(Import!CM$2:CM$237,Import!$F$2:$F$237,$F165,Import!$G$2:$G$237,$G165)</f>
        <v>0</v>
      </c>
      <c r="CN165" s="2">
        <f>SUMIFS(Import!CN$2:CN$237,Import!$F$2:$F$237,$F165,Import!$G$2:$G$237,$G165)</f>
        <v>0</v>
      </c>
      <c r="CO165" s="3">
        <f t="shared" si="98"/>
        <v>0</v>
      </c>
      <c r="CP165" s="3">
        <f t="shared" si="98"/>
        <v>0</v>
      </c>
      <c r="CQ165" s="3">
        <f t="shared" si="98"/>
        <v>0</v>
      </c>
      <c r="CR165" s="2">
        <f>SUMIFS(Import!CR$2:CR$237,Import!$F$2:$F$237,$F165,Import!$G$2:$G$237,$G165)</f>
        <v>0</v>
      </c>
      <c r="CS165" s="2">
        <f>SUMIFS(Import!CS$2:CS$237,Import!$F$2:$F$237,$F165,Import!$G$2:$G$237,$G165)</f>
        <v>0</v>
      </c>
      <c r="CT165" s="2">
        <f>SUMIFS(Import!CT$2:CT$237,Import!$F$2:$F$237,$F165,Import!$G$2:$G$237,$G165)</f>
        <v>0</v>
      </c>
    </row>
    <row r="166" spans="1:98">
      <c r="A166" s="2" t="s">
        <v>38</v>
      </c>
      <c r="B166" s="2" t="s">
        <v>39</v>
      </c>
      <c r="C166" s="2">
        <v>2</v>
      </c>
      <c r="D166" s="2" t="s">
        <v>53</v>
      </c>
      <c r="E166" s="2">
        <v>39</v>
      </c>
      <c r="F166" s="2" t="s">
        <v>71</v>
      </c>
      <c r="G166" s="2">
        <v>1</v>
      </c>
      <c r="H166" s="2">
        <f>IF(SUMIFS(Import!H$2:H$237,Import!$F$2:$F$237,$F166,Import!$G$2:$G$237,$G166)=0,Data_T1!$H166,SUMIFS(Import!H$2:H$237,Import!$F$2:$F$237,$F166,Import!$G$2:$G$237,$G166))</f>
        <v>228</v>
      </c>
      <c r="I166" s="2">
        <f>SUMIFS(Import!I$2:I$237,Import!$F$2:$F$237,$F166,Import!$G$2:$G$237,$G166)</f>
        <v>80</v>
      </c>
      <c r="J166" s="2">
        <f>SUMIFS(Import!J$2:J$237,Import!$F$2:$F$237,$F166,Import!$G$2:$G$237,$G166)</f>
        <v>35.090000000000003</v>
      </c>
      <c r="K166" s="2">
        <f>SUMIFS(Import!K$2:K$237,Import!$F$2:$F$237,$F166,Import!$G$2:$G$237,$G166)</f>
        <v>148</v>
      </c>
      <c r="L166" s="2">
        <f>SUMIFS(Import!L$2:L$237,Import!$F$2:$F$237,$F166,Import!$G$2:$G$237,$G166)</f>
        <v>64.91</v>
      </c>
      <c r="M166" s="2">
        <f>SUMIFS(Import!M$2:M$237,Import!$F$2:$F$237,$F166,Import!$G$2:$G$237,$G166)</f>
        <v>0</v>
      </c>
      <c r="N166" s="2">
        <f>SUMIFS(Import!N$2:N$237,Import!$F$2:$F$237,$F166,Import!$G$2:$G$237,$G166)</f>
        <v>0</v>
      </c>
      <c r="O166" s="2">
        <f>SUMIFS(Import!O$2:O$237,Import!$F$2:$F$237,$F166,Import!$G$2:$G$237,$G166)</f>
        <v>0</v>
      </c>
      <c r="P166" s="2">
        <f>SUMIFS(Import!P$2:P$237,Import!$F$2:$F$237,$F166,Import!$G$2:$G$237,$G166)</f>
        <v>2</v>
      </c>
      <c r="Q166" s="2">
        <f>SUMIFS(Import!Q$2:Q$237,Import!$F$2:$F$237,$F166,Import!$G$2:$G$237,$G166)</f>
        <v>0.88</v>
      </c>
      <c r="R166" s="2">
        <f>SUMIFS(Import!R$2:R$237,Import!$F$2:$F$237,$F166,Import!$G$2:$G$237,$G166)</f>
        <v>1.35</v>
      </c>
      <c r="S166" s="2">
        <f>SUMIFS(Import!S$2:S$237,Import!$F$2:$F$237,$F166,Import!$G$2:$G$237,$G166)</f>
        <v>146</v>
      </c>
      <c r="T166" s="2">
        <f>SUMIFS(Import!T$2:T$237,Import!$F$2:$F$237,$F166,Import!$G$2:$G$237,$G166)</f>
        <v>64.040000000000006</v>
      </c>
      <c r="U166" s="2">
        <f>SUMIFS(Import!U$2:U$237,Import!$F$2:$F$237,$F166,Import!$G$2:$G$237,$G166)</f>
        <v>98.65</v>
      </c>
      <c r="V166" s="2">
        <f>SUMIFS(Import!V$2:V$237,Import!$F$2:$F$237,$F166,Import!$G$2:$G$237,$G166)</f>
        <v>1</v>
      </c>
      <c r="W166" s="2" t="str">
        <f t="shared" si="88"/>
        <v>F</v>
      </c>
      <c r="X166" s="2" t="str">
        <f t="shared" si="88"/>
        <v>IRITI</v>
      </c>
      <c r="Y166" s="2" t="str">
        <f t="shared" si="88"/>
        <v>Teura</v>
      </c>
      <c r="Z166" s="2">
        <f>SUMIFS(Import!Z$2:Z$237,Import!$F$2:$F$237,$F166,Import!$G$2:$G$237,$G166)</f>
        <v>20</v>
      </c>
      <c r="AA166" s="2">
        <f>SUMIFS(Import!AA$2:AA$237,Import!$F$2:$F$237,$F166,Import!$G$2:$G$237,$G166)</f>
        <v>8.77</v>
      </c>
      <c r="AB166" s="2">
        <f>SUMIFS(Import!AB$2:AB$237,Import!$F$2:$F$237,$F166,Import!$G$2:$G$237,$G166)</f>
        <v>13.7</v>
      </c>
      <c r="AC166" s="2">
        <f>SUMIFS(Import!AC$2:AC$237,Import!$F$2:$F$237,$F166,Import!$G$2:$G$237,$G166)</f>
        <v>2</v>
      </c>
      <c r="AD166" s="2" t="str">
        <f t="shared" si="89"/>
        <v>F</v>
      </c>
      <c r="AE166" s="2" t="str">
        <f t="shared" si="89"/>
        <v>GRANDIN</v>
      </c>
      <c r="AF166" s="2" t="str">
        <f t="shared" si="89"/>
        <v>Maire</v>
      </c>
      <c r="AG166" s="2">
        <f>SUMIFS(Import!AG$2:AG$237,Import!$F$2:$F$237,$F166,Import!$G$2:$G$237,$G166)</f>
        <v>1</v>
      </c>
      <c r="AH166" s="2">
        <f>SUMIFS(Import!AH$2:AH$237,Import!$F$2:$F$237,$F166,Import!$G$2:$G$237,$G166)</f>
        <v>0.44</v>
      </c>
      <c r="AI166" s="2">
        <f>SUMIFS(Import!AI$2:AI$237,Import!$F$2:$F$237,$F166,Import!$G$2:$G$237,$G166)</f>
        <v>0.68</v>
      </c>
      <c r="AJ166" s="2">
        <f>SUMIFS(Import!AJ$2:AJ$237,Import!$F$2:$F$237,$F166,Import!$G$2:$G$237,$G166)</f>
        <v>3</v>
      </c>
      <c r="AK166" s="2" t="str">
        <f t="shared" si="90"/>
        <v>F</v>
      </c>
      <c r="AL166" s="2" t="str">
        <f t="shared" si="90"/>
        <v>SANQUER</v>
      </c>
      <c r="AM166" s="2" t="str">
        <f t="shared" si="90"/>
        <v>Nicole</v>
      </c>
      <c r="AN166" s="2">
        <f>SUMIFS(Import!AN$2:AN$237,Import!$F$2:$F$237,$F166,Import!$G$2:$G$237,$G166)</f>
        <v>65</v>
      </c>
      <c r="AO166" s="2">
        <f>SUMIFS(Import!AO$2:AO$237,Import!$F$2:$F$237,$F166,Import!$G$2:$G$237,$G166)</f>
        <v>28.51</v>
      </c>
      <c r="AP166" s="2">
        <f>SUMIFS(Import!AP$2:AP$237,Import!$F$2:$F$237,$F166,Import!$G$2:$G$237,$G166)</f>
        <v>44.52</v>
      </c>
      <c r="AQ166" s="2">
        <f>SUMIFS(Import!AQ$2:AQ$237,Import!$F$2:$F$237,$F166,Import!$G$2:$G$237,$G166)</f>
        <v>4</v>
      </c>
      <c r="AR166" s="2" t="str">
        <f t="shared" si="91"/>
        <v>F</v>
      </c>
      <c r="AS166" s="2" t="str">
        <f t="shared" si="91"/>
        <v>EBB ÉPSE CROSS</v>
      </c>
      <c r="AT166" s="2" t="str">
        <f t="shared" si="91"/>
        <v>Valentina, Hina Dite Tina</v>
      </c>
      <c r="AU166" s="2">
        <f>SUMIFS(Import!AU$2:AU$237,Import!$F$2:$F$237,$F166,Import!$G$2:$G$237,$G166)</f>
        <v>54</v>
      </c>
      <c r="AV166" s="2">
        <f>SUMIFS(Import!AV$2:AV$237,Import!$F$2:$F$237,$F166,Import!$G$2:$G$237,$G166)</f>
        <v>23.68</v>
      </c>
      <c r="AW166" s="2">
        <f>SUMIFS(Import!AW$2:AW$237,Import!$F$2:$F$237,$F166,Import!$G$2:$G$237,$G166)</f>
        <v>36.99</v>
      </c>
      <c r="AX166" s="2">
        <f>SUMIFS(Import!AX$2:AX$237,Import!$F$2:$F$237,$F166,Import!$G$2:$G$237,$G166)</f>
        <v>5</v>
      </c>
      <c r="AY166" s="2" t="str">
        <f t="shared" si="92"/>
        <v>F</v>
      </c>
      <c r="AZ166" s="2" t="str">
        <f t="shared" si="92"/>
        <v>DUBIEF</v>
      </c>
      <c r="BA166" s="2" t="str">
        <f t="shared" si="92"/>
        <v>Miri</v>
      </c>
      <c r="BB166" s="2">
        <f>SUMIFS(Import!BB$2:BB$237,Import!$F$2:$F$237,$F166,Import!$G$2:$G$237,$G166)</f>
        <v>0</v>
      </c>
      <c r="BC166" s="2">
        <f>SUMIFS(Import!BC$2:BC$237,Import!$F$2:$F$237,$F166,Import!$G$2:$G$237,$G166)</f>
        <v>0</v>
      </c>
      <c r="BD166" s="2">
        <f>SUMIFS(Import!BD$2:BD$237,Import!$F$2:$F$237,$F166,Import!$G$2:$G$237,$G166)</f>
        <v>0</v>
      </c>
      <c r="BE166" s="2">
        <f>SUMIFS(Import!BE$2:BE$237,Import!$F$2:$F$237,$F166,Import!$G$2:$G$237,$G166)</f>
        <v>6</v>
      </c>
      <c r="BF166" s="2" t="str">
        <f t="shared" si="93"/>
        <v>M</v>
      </c>
      <c r="BG166" s="2" t="str">
        <f t="shared" si="93"/>
        <v>TEFAAROA</v>
      </c>
      <c r="BH166" s="2" t="str">
        <f t="shared" si="93"/>
        <v>Tom</v>
      </c>
      <c r="BI166" s="2">
        <f>SUMIFS(Import!BI$2:BI$237,Import!$F$2:$F$237,$F166,Import!$G$2:$G$237,$G166)</f>
        <v>1</v>
      </c>
      <c r="BJ166" s="2">
        <f>SUMIFS(Import!BJ$2:BJ$237,Import!$F$2:$F$237,$F166,Import!$G$2:$G$237,$G166)</f>
        <v>0.44</v>
      </c>
      <c r="BK166" s="2">
        <f>SUMIFS(Import!BK$2:BK$237,Import!$F$2:$F$237,$F166,Import!$G$2:$G$237,$G166)</f>
        <v>0.68</v>
      </c>
      <c r="BL166" s="2">
        <f>SUMIFS(Import!BL$2:BL$237,Import!$F$2:$F$237,$F166,Import!$G$2:$G$237,$G166)</f>
        <v>7</v>
      </c>
      <c r="BM166" s="2" t="str">
        <f t="shared" si="94"/>
        <v>M</v>
      </c>
      <c r="BN166" s="2" t="str">
        <f t="shared" si="94"/>
        <v>TAPUTU</v>
      </c>
      <c r="BO166" s="2" t="str">
        <f t="shared" si="94"/>
        <v>Faana</v>
      </c>
      <c r="BP166" s="2">
        <f>SUMIFS(Import!BP$2:BP$237,Import!$F$2:$F$237,$F166,Import!$G$2:$G$237,$G166)</f>
        <v>0</v>
      </c>
      <c r="BQ166" s="2">
        <f>SUMIFS(Import!BQ$2:BQ$237,Import!$F$2:$F$237,$F166,Import!$G$2:$G$237,$G166)</f>
        <v>0</v>
      </c>
      <c r="BR166" s="2">
        <f>SUMIFS(Import!BR$2:BR$237,Import!$F$2:$F$237,$F166,Import!$G$2:$G$237,$G166)</f>
        <v>0</v>
      </c>
      <c r="BS166" s="2">
        <f>SUMIFS(Import!BS$2:BS$237,Import!$F$2:$F$237,$F166,Import!$G$2:$G$237,$G166)</f>
        <v>8</v>
      </c>
      <c r="BT166" s="2" t="str">
        <f t="shared" si="95"/>
        <v>M</v>
      </c>
      <c r="BU166" s="2" t="str">
        <f t="shared" si="95"/>
        <v>SALMON</v>
      </c>
      <c r="BV166" s="2" t="str">
        <f t="shared" si="95"/>
        <v>Tati</v>
      </c>
      <c r="BW166" s="2">
        <f>SUMIFS(Import!BW$2:BW$237,Import!$F$2:$F$237,$F166,Import!$G$2:$G$237,$G166)</f>
        <v>0</v>
      </c>
      <c r="BX166" s="2">
        <f>SUMIFS(Import!BX$2:BX$237,Import!$F$2:$F$237,$F166,Import!$G$2:$G$237,$G166)</f>
        <v>0</v>
      </c>
      <c r="BY166" s="2">
        <f>SUMIFS(Import!BY$2:BY$237,Import!$F$2:$F$237,$F166,Import!$G$2:$G$237,$G166)</f>
        <v>0</v>
      </c>
      <c r="BZ166" s="2">
        <f>SUMIFS(Import!BZ$2:BZ$237,Import!$F$2:$F$237,$F166,Import!$G$2:$G$237,$G166)</f>
        <v>9</v>
      </c>
      <c r="CA166" s="2" t="str">
        <f t="shared" si="96"/>
        <v>F</v>
      </c>
      <c r="CB166" s="2" t="str">
        <f t="shared" si="96"/>
        <v>TERIITAHI</v>
      </c>
      <c r="CC166" s="2" t="str">
        <f t="shared" si="96"/>
        <v>Tepuaraurii</v>
      </c>
      <c r="CD166" s="2">
        <f>SUMIFS(Import!CD$2:CD$237,Import!$F$2:$F$237,$F166,Import!$G$2:$G$237,$G166)</f>
        <v>4</v>
      </c>
      <c r="CE166" s="2">
        <f>SUMIFS(Import!CE$2:CE$237,Import!$F$2:$F$237,$F166,Import!$G$2:$G$237,$G166)</f>
        <v>1.75</v>
      </c>
      <c r="CF166" s="2">
        <f>SUMIFS(Import!CF$2:CF$237,Import!$F$2:$F$237,$F166,Import!$G$2:$G$237,$G166)</f>
        <v>2.74</v>
      </c>
      <c r="CG166" s="2">
        <f>SUMIFS(Import!CG$2:CG$237,Import!$F$2:$F$237,$F166,Import!$G$2:$G$237,$G166)</f>
        <v>10</v>
      </c>
      <c r="CH166" s="2" t="str">
        <f t="shared" si="97"/>
        <v>M</v>
      </c>
      <c r="CI166" s="2" t="str">
        <f t="shared" si="97"/>
        <v>CONROY</v>
      </c>
      <c r="CJ166" s="2" t="str">
        <f t="shared" si="97"/>
        <v>Yves</v>
      </c>
      <c r="CK166" s="2">
        <f>SUMIFS(Import!CK$2:CK$237,Import!$F$2:$F$237,$F166,Import!$G$2:$G$237,$G166)</f>
        <v>1</v>
      </c>
      <c r="CL166" s="2">
        <f>SUMIFS(Import!CL$2:CL$237,Import!$F$2:$F$237,$F166,Import!$G$2:$G$237,$G166)</f>
        <v>0.44</v>
      </c>
      <c r="CM166" s="2">
        <f>SUMIFS(Import!CM$2:CM$237,Import!$F$2:$F$237,$F166,Import!$G$2:$G$237,$G166)</f>
        <v>0.68</v>
      </c>
      <c r="CN166" s="2">
        <f>SUMIFS(Import!CN$2:CN$237,Import!$F$2:$F$237,$F166,Import!$G$2:$G$237,$G166)</f>
        <v>11</v>
      </c>
      <c r="CO166" s="3" t="str">
        <f t="shared" si="98"/>
        <v>M</v>
      </c>
      <c r="CP166" s="3" t="str">
        <f t="shared" si="98"/>
        <v>PIQUE</v>
      </c>
      <c r="CQ166" s="3" t="str">
        <f t="shared" si="98"/>
        <v>Pascal</v>
      </c>
      <c r="CR166" s="2">
        <f>SUMIFS(Import!CR$2:CR$237,Import!$F$2:$F$237,$F166,Import!$G$2:$G$237,$G166)</f>
        <v>0</v>
      </c>
      <c r="CS166" s="2">
        <f>SUMIFS(Import!CS$2:CS$237,Import!$F$2:$F$237,$F166,Import!$G$2:$G$237,$G166)</f>
        <v>0</v>
      </c>
      <c r="CT166" s="2">
        <f>SUMIFS(Import!CT$2:CT$237,Import!$F$2:$F$237,$F166,Import!$G$2:$G$237,$G166)</f>
        <v>0</v>
      </c>
    </row>
    <row r="167" spans="1:98">
      <c r="A167" s="2" t="s">
        <v>38</v>
      </c>
      <c r="B167" s="2" t="s">
        <v>39</v>
      </c>
      <c r="C167" s="2">
        <v>2</v>
      </c>
      <c r="D167" s="2" t="s">
        <v>53</v>
      </c>
      <c r="E167" s="2">
        <v>39</v>
      </c>
      <c r="F167" s="2" t="s">
        <v>71</v>
      </c>
      <c r="G167" s="2">
        <v>2</v>
      </c>
      <c r="H167" s="2">
        <f>IF(SUMIFS(Import!H$2:H$237,Import!$F$2:$F$237,$F167,Import!$G$2:$G$237,$G167)=0,Data_T1!$H167,SUMIFS(Import!H$2:H$237,Import!$F$2:$F$237,$F167,Import!$G$2:$G$237,$G167))</f>
        <v>142</v>
      </c>
      <c r="I167" s="2">
        <f>SUMIFS(Import!I$2:I$237,Import!$F$2:$F$237,$F167,Import!$G$2:$G$237,$G167)</f>
        <v>52</v>
      </c>
      <c r="J167" s="2">
        <f>SUMIFS(Import!J$2:J$237,Import!$F$2:$F$237,$F167,Import!$G$2:$G$237,$G167)</f>
        <v>36.619999999999997</v>
      </c>
      <c r="K167" s="2">
        <f>SUMIFS(Import!K$2:K$237,Import!$F$2:$F$237,$F167,Import!$G$2:$G$237,$G167)</f>
        <v>90</v>
      </c>
      <c r="L167" s="2">
        <f>SUMIFS(Import!L$2:L$237,Import!$F$2:$F$237,$F167,Import!$G$2:$G$237,$G167)</f>
        <v>63.38</v>
      </c>
      <c r="M167" s="2">
        <f>SUMIFS(Import!M$2:M$237,Import!$F$2:$F$237,$F167,Import!$G$2:$G$237,$G167)</f>
        <v>1</v>
      </c>
      <c r="N167" s="2">
        <f>SUMIFS(Import!N$2:N$237,Import!$F$2:$F$237,$F167,Import!$G$2:$G$237,$G167)</f>
        <v>0.7</v>
      </c>
      <c r="O167" s="2">
        <f>SUMIFS(Import!O$2:O$237,Import!$F$2:$F$237,$F167,Import!$G$2:$G$237,$G167)</f>
        <v>1.1100000000000001</v>
      </c>
      <c r="P167" s="2">
        <f>SUMIFS(Import!P$2:P$237,Import!$F$2:$F$237,$F167,Import!$G$2:$G$237,$G167)</f>
        <v>1</v>
      </c>
      <c r="Q167" s="2">
        <f>SUMIFS(Import!Q$2:Q$237,Import!$F$2:$F$237,$F167,Import!$G$2:$G$237,$G167)</f>
        <v>0.7</v>
      </c>
      <c r="R167" s="2">
        <f>SUMIFS(Import!R$2:R$237,Import!$F$2:$F$237,$F167,Import!$G$2:$G$237,$G167)</f>
        <v>1.1100000000000001</v>
      </c>
      <c r="S167" s="2">
        <f>SUMIFS(Import!S$2:S$237,Import!$F$2:$F$237,$F167,Import!$G$2:$G$237,$G167)</f>
        <v>88</v>
      </c>
      <c r="T167" s="2">
        <f>SUMIFS(Import!T$2:T$237,Import!$F$2:$F$237,$F167,Import!$G$2:$G$237,$G167)</f>
        <v>61.97</v>
      </c>
      <c r="U167" s="2">
        <f>SUMIFS(Import!U$2:U$237,Import!$F$2:$F$237,$F167,Import!$G$2:$G$237,$G167)</f>
        <v>97.78</v>
      </c>
      <c r="V167" s="2">
        <f>SUMIFS(Import!V$2:V$237,Import!$F$2:$F$237,$F167,Import!$G$2:$G$237,$G167)</f>
        <v>1</v>
      </c>
      <c r="W167" s="2" t="str">
        <f t="shared" si="88"/>
        <v>F</v>
      </c>
      <c r="X167" s="2" t="str">
        <f t="shared" si="88"/>
        <v>IRITI</v>
      </c>
      <c r="Y167" s="2" t="str">
        <f t="shared" si="88"/>
        <v>Teura</v>
      </c>
      <c r="Z167" s="2">
        <f>SUMIFS(Import!Z$2:Z$237,Import!$F$2:$F$237,$F167,Import!$G$2:$G$237,$G167)</f>
        <v>24</v>
      </c>
      <c r="AA167" s="2">
        <f>SUMIFS(Import!AA$2:AA$237,Import!$F$2:$F$237,$F167,Import!$G$2:$G$237,$G167)</f>
        <v>16.899999999999999</v>
      </c>
      <c r="AB167" s="2">
        <f>SUMIFS(Import!AB$2:AB$237,Import!$F$2:$F$237,$F167,Import!$G$2:$G$237,$G167)</f>
        <v>27.27</v>
      </c>
      <c r="AC167" s="2">
        <f>SUMIFS(Import!AC$2:AC$237,Import!$F$2:$F$237,$F167,Import!$G$2:$G$237,$G167)</f>
        <v>2</v>
      </c>
      <c r="AD167" s="2" t="str">
        <f t="shared" si="89"/>
        <v>F</v>
      </c>
      <c r="AE167" s="2" t="str">
        <f t="shared" si="89"/>
        <v>GRANDIN</v>
      </c>
      <c r="AF167" s="2" t="str">
        <f t="shared" si="89"/>
        <v>Maire</v>
      </c>
      <c r="AG167" s="2">
        <f>SUMIFS(Import!AG$2:AG$237,Import!$F$2:$F$237,$F167,Import!$G$2:$G$237,$G167)</f>
        <v>0</v>
      </c>
      <c r="AH167" s="2">
        <f>SUMIFS(Import!AH$2:AH$237,Import!$F$2:$F$237,$F167,Import!$G$2:$G$237,$G167)</f>
        <v>0</v>
      </c>
      <c r="AI167" s="2">
        <f>SUMIFS(Import!AI$2:AI$237,Import!$F$2:$F$237,$F167,Import!$G$2:$G$237,$G167)</f>
        <v>0</v>
      </c>
      <c r="AJ167" s="2">
        <f>SUMIFS(Import!AJ$2:AJ$237,Import!$F$2:$F$237,$F167,Import!$G$2:$G$237,$G167)</f>
        <v>3</v>
      </c>
      <c r="AK167" s="2" t="str">
        <f t="shared" si="90"/>
        <v>F</v>
      </c>
      <c r="AL167" s="2" t="str">
        <f t="shared" si="90"/>
        <v>SANQUER</v>
      </c>
      <c r="AM167" s="2" t="str">
        <f t="shared" si="90"/>
        <v>Nicole</v>
      </c>
      <c r="AN167" s="2">
        <f>SUMIFS(Import!AN$2:AN$237,Import!$F$2:$F$237,$F167,Import!$G$2:$G$237,$G167)</f>
        <v>25</v>
      </c>
      <c r="AO167" s="2">
        <f>SUMIFS(Import!AO$2:AO$237,Import!$F$2:$F$237,$F167,Import!$G$2:$G$237,$G167)</f>
        <v>17.61</v>
      </c>
      <c r="AP167" s="2">
        <f>SUMIFS(Import!AP$2:AP$237,Import!$F$2:$F$237,$F167,Import!$G$2:$G$237,$G167)</f>
        <v>28.41</v>
      </c>
      <c r="AQ167" s="2">
        <f>SUMIFS(Import!AQ$2:AQ$237,Import!$F$2:$F$237,$F167,Import!$G$2:$G$237,$G167)</f>
        <v>4</v>
      </c>
      <c r="AR167" s="2" t="str">
        <f t="shared" si="91"/>
        <v>F</v>
      </c>
      <c r="AS167" s="2" t="str">
        <f t="shared" si="91"/>
        <v>EBB ÉPSE CROSS</v>
      </c>
      <c r="AT167" s="2" t="str">
        <f t="shared" si="91"/>
        <v>Valentina, Hina Dite Tina</v>
      </c>
      <c r="AU167" s="2">
        <f>SUMIFS(Import!AU$2:AU$237,Import!$F$2:$F$237,$F167,Import!$G$2:$G$237,$G167)</f>
        <v>38</v>
      </c>
      <c r="AV167" s="2">
        <f>SUMIFS(Import!AV$2:AV$237,Import!$F$2:$F$237,$F167,Import!$G$2:$G$237,$G167)</f>
        <v>26.76</v>
      </c>
      <c r="AW167" s="2">
        <f>SUMIFS(Import!AW$2:AW$237,Import!$F$2:$F$237,$F167,Import!$G$2:$G$237,$G167)</f>
        <v>43.18</v>
      </c>
      <c r="AX167" s="2">
        <f>SUMIFS(Import!AX$2:AX$237,Import!$F$2:$F$237,$F167,Import!$G$2:$G$237,$G167)</f>
        <v>5</v>
      </c>
      <c r="AY167" s="2" t="str">
        <f t="shared" si="92"/>
        <v>F</v>
      </c>
      <c r="AZ167" s="2" t="str">
        <f t="shared" si="92"/>
        <v>DUBIEF</v>
      </c>
      <c r="BA167" s="2" t="str">
        <f t="shared" si="92"/>
        <v>Miri</v>
      </c>
      <c r="BB167" s="2">
        <f>SUMIFS(Import!BB$2:BB$237,Import!$F$2:$F$237,$F167,Import!$G$2:$G$237,$G167)</f>
        <v>0</v>
      </c>
      <c r="BC167" s="2">
        <f>SUMIFS(Import!BC$2:BC$237,Import!$F$2:$F$237,$F167,Import!$G$2:$G$237,$G167)</f>
        <v>0</v>
      </c>
      <c r="BD167" s="2">
        <f>SUMIFS(Import!BD$2:BD$237,Import!$F$2:$F$237,$F167,Import!$G$2:$G$237,$G167)</f>
        <v>0</v>
      </c>
      <c r="BE167" s="2">
        <f>SUMIFS(Import!BE$2:BE$237,Import!$F$2:$F$237,$F167,Import!$G$2:$G$237,$G167)</f>
        <v>6</v>
      </c>
      <c r="BF167" s="2" t="str">
        <f t="shared" si="93"/>
        <v>M</v>
      </c>
      <c r="BG167" s="2" t="str">
        <f t="shared" si="93"/>
        <v>TEFAAROA</v>
      </c>
      <c r="BH167" s="2" t="str">
        <f t="shared" si="93"/>
        <v>Tom</v>
      </c>
      <c r="BI167" s="2">
        <f>SUMIFS(Import!BI$2:BI$237,Import!$F$2:$F$237,$F167,Import!$G$2:$G$237,$G167)</f>
        <v>0</v>
      </c>
      <c r="BJ167" s="2">
        <f>SUMIFS(Import!BJ$2:BJ$237,Import!$F$2:$F$237,$F167,Import!$G$2:$G$237,$G167)</f>
        <v>0</v>
      </c>
      <c r="BK167" s="2">
        <f>SUMIFS(Import!BK$2:BK$237,Import!$F$2:$F$237,$F167,Import!$G$2:$G$237,$G167)</f>
        <v>0</v>
      </c>
      <c r="BL167" s="2">
        <f>SUMIFS(Import!BL$2:BL$237,Import!$F$2:$F$237,$F167,Import!$G$2:$G$237,$G167)</f>
        <v>7</v>
      </c>
      <c r="BM167" s="2" t="str">
        <f t="shared" si="94"/>
        <v>M</v>
      </c>
      <c r="BN167" s="2" t="str">
        <f t="shared" si="94"/>
        <v>TAPUTU</v>
      </c>
      <c r="BO167" s="2" t="str">
        <f t="shared" si="94"/>
        <v>Faana</v>
      </c>
      <c r="BP167" s="2">
        <f>SUMIFS(Import!BP$2:BP$237,Import!$F$2:$F$237,$F167,Import!$G$2:$G$237,$G167)</f>
        <v>0</v>
      </c>
      <c r="BQ167" s="2">
        <f>SUMIFS(Import!BQ$2:BQ$237,Import!$F$2:$F$237,$F167,Import!$G$2:$G$237,$G167)</f>
        <v>0</v>
      </c>
      <c r="BR167" s="2">
        <f>SUMIFS(Import!BR$2:BR$237,Import!$F$2:$F$237,$F167,Import!$G$2:$G$237,$G167)</f>
        <v>0</v>
      </c>
      <c r="BS167" s="2">
        <f>SUMIFS(Import!BS$2:BS$237,Import!$F$2:$F$237,$F167,Import!$G$2:$G$237,$G167)</f>
        <v>8</v>
      </c>
      <c r="BT167" s="2" t="str">
        <f t="shared" si="95"/>
        <v>M</v>
      </c>
      <c r="BU167" s="2" t="str">
        <f t="shared" si="95"/>
        <v>SALMON</v>
      </c>
      <c r="BV167" s="2" t="str">
        <f t="shared" si="95"/>
        <v>Tati</v>
      </c>
      <c r="BW167" s="2">
        <f>SUMIFS(Import!BW$2:BW$237,Import!$F$2:$F$237,$F167,Import!$G$2:$G$237,$G167)</f>
        <v>0</v>
      </c>
      <c r="BX167" s="2">
        <f>SUMIFS(Import!BX$2:BX$237,Import!$F$2:$F$237,$F167,Import!$G$2:$G$237,$G167)</f>
        <v>0</v>
      </c>
      <c r="BY167" s="2">
        <f>SUMIFS(Import!BY$2:BY$237,Import!$F$2:$F$237,$F167,Import!$G$2:$G$237,$G167)</f>
        <v>0</v>
      </c>
      <c r="BZ167" s="2">
        <f>SUMIFS(Import!BZ$2:BZ$237,Import!$F$2:$F$237,$F167,Import!$G$2:$G$237,$G167)</f>
        <v>9</v>
      </c>
      <c r="CA167" s="2" t="str">
        <f t="shared" si="96"/>
        <v>F</v>
      </c>
      <c r="CB167" s="2" t="str">
        <f t="shared" si="96"/>
        <v>TERIITAHI</v>
      </c>
      <c r="CC167" s="2" t="str">
        <f t="shared" si="96"/>
        <v>Tepuaraurii</v>
      </c>
      <c r="CD167" s="2">
        <f>SUMIFS(Import!CD$2:CD$237,Import!$F$2:$F$237,$F167,Import!$G$2:$G$237,$G167)</f>
        <v>1</v>
      </c>
      <c r="CE167" s="2">
        <f>SUMIFS(Import!CE$2:CE$237,Import!$F$2:$F$237,$F167,Import!$G$2:$G$237,$G167)</f>
        <v>0.7</v>
      </c>
      <c r="CF167" s="2">
        <f>SUMIFS(Import!CF$2:CF$237,Import!$F$2:$F$237,$F167,Import!$G$2:$G$237,$G167)</f>
        <v>1.1399999999999999</v>
      </c>
      <c r="CG167" s="2">
        <f>SUMIFS(Import!CG$2:CG$237,Import!$F$2:$F$237,$F167,Import!$G$2:$G$237,$G167)</f>
        <v>10</v>
      </c>
      <c r="CH167" s="2" t="str">
        <f t="shared" si="97"/>
        <v>M</v>
      </c>
      <c r="CI167" s="2" t="str">
        <f t="shared" si="97"/>
        <v>CONROY</v>
      </c>
      <c r="CJ167" s="2" t="str">
        <f t="shared" si="97"/>
        <v>Yves</v>
      </c>
      <c r="CK167" s="2">
        <f>SUMIFS(Import!CK$2:CK$237,Import!$F$2:$F$237,$F167,Import!$G$2:$G$237,$G167)</f>
        <v>0</v>
      </c>
      <c r="CL167" s="2">
        <f>SUMIFS(Import!CL$2:CL$237,Import!$F$2:$F$237,$F167,Import!$G$2:$G$237,$G167)</f>
        <v>0</v>
      </c>
      <c r="CM167" s="2">
        <f>SUMIFS(Import!CM$2:CM$237,Import!$F$2:$F$237,$F167,Import!$G$2:$G$237,$G167)</f>
        <v>0</v>
      </c>
      <c r="CN167" s="2">
        <f>SUMIFS(Import!CN$2:CN$237,Import!$F$2:$F$237,$F167,Import!$G$2:$G$237,$G167)</f>
        <v>11</v>
      </c>
      <c r="CO167" s="3" t="str">
        <f t="shared" si="98"/>
        <v>M</v>
      </c>
      <c r="CP167" s="3" t="str">
        <f t="shared" si="98"/>
        <v>PIQUE</v>
      </c>
      <c r="CQ167" s="3" t="str">
        <f t="shared" si="98"/>
        <v>Pascal</v>
      </c>
      <c r="CR167" s="2">
        <f>SUMIFS(Import!CR$2:CR$237,Import!$F$2:$F$237,$F167,Import!$G$2:$G$237,$G167)</f>
        <v>0</v>
      </c>
      <c r="CS167" s="2">
        <f>SUMIFS(Import!CS$2:CS$237,Import!$F$2:$F$237,$F167,Import!$G$2:$G$237,$G167)</f>
        <v>0</v>
      </c>
      <c r="CT167" s="2">
        <f>SUMIFS(Import!CT$2:CT$237,Import!$F$2:$F$237,$F167,Import!$G$2:$G$237,$G167)</f>
        <v>0</v>
      </c>
    </row>
    <row r="168" spans="1:98">
      <c r="A168" s="2" t="s">
        <v>38</v>
      </c>
      <c r="B168" s="2" t="s">
        <v>39</v>
      </c>
      <c r="C168" s="2">
        <v>2</v>
      </c>
      <c r="D168" s="2" t="s">
        <v>53</v>
      </c>
      <c r="E168" s="2">
        <v>39</v>
      </c>
      <c r="F168" s="2" t="s">
        <v>71</v>
      </c>
      <c r="G168" s="2">
        <v>3</v>
      </c>
      <c r="H168" s="2">
        <f>IF(SUMIFS(Import!H$2:H$237,Import!$F$2:$F$237,$F168,Import!$G$2:$G$237,$G168)=0,Data_T1!$H168,SUMIFS(Import!H$2:H$237,Import!$F$2:$F$237,$F168,Import!$G$2:$G$237,$G168))</f>
        <v>282</v>
      </c>
      <c r="I168" s="2">
        <f>SUMIFS(Import!I$2:I$237,Import!$F$2:$F$237,$F168,Import!$G$2:$G$237,$G168)</f>
        <v>121</v>
      </c>
      <c r="J168" s="2">
        <f>SUMIFS(Import!J$2:J$237,Import!$F$2:$F$237,$F168,Import!$G$2:$G$237,$G168)</f>
        <v>42.91</v>
      </c>
      <c r="K168" s="2">
        <f>SUMIFS(Import!K$2:K$237,Import!$F$2:$F$237,$F168,Import!$G$2:$G$237,$G168)</f>
        <v>161</v>
      </c>
      <c r="L168" s="2">
        <f>SUMIFS(Import!L$2:L$237,Import!$F$2:$F$237,$F168,Import!$G$2:$G$237,$G168)</f>
        <v>57.09</v>
      </c>
      <c r="M168" s="2">
        <f>SUMIFS(Import!M$2:M$237,Import!$F$2:$F$237,$F168,Import!$G$2:$G$237,$G168)</f>
        <v>2</v>
      </c>
      <c r="N168" s="2">
        <f>SUMIFS(Import!N$2:N$237,Import!$F$2:$F$237,$F168,Import!$G$2:$G$237,$G168)</f>
        <v>0.71</v>
      </c>
      <c r="O168" s="2">
        <f>SUMIFS(Import!O$2:O$237,Import!$F$2:$F$237,$F168,Import!$G$2:$G$237,$G168)</f>
        <v>1.24</v>
      </c>
      <c r="P168" s="2">
        <f>SUMIFS(Import!P$2:P$237,Import!$F$2:$F$237,$F168,Import!$G$2:$G$237,$G168)</f>
        <v>4</v>
      </c>
      <c r="Q168" s="2">
        <f>SUMIFS(Import!Q$2:Q$237,Import!$F$2:$F$237,$F168,Import!$G$2:$G$237,$G168)</f>
        <v>1.42</v>
      </c>
      <c r="R168" s="2">
        <f>SUMIFS(Import!R$2:R$237,Import!$F$2:$F$237,$F168,Import!$G$2:$G$237,$G168)</f>
        <v>2.48</v>
      </c>
      <c r="S168" s="2">
        <f>SUMIFS(Import!S$2:S$237,Import!$F$2:$F$237,$F168,Import!$G$2:$G$237,$G168)</f>
        <v>155</v>
      </c>
      <c r="T168" s="2">
        <f>SUMIFS(Import!T$2:T$237,Import!$F$2:$F$237,$F168,Import!$G$2:$G$237,$G168)</f>
        <v>54.96</v>
      </c>
      <c r="U168" s="2">
        <f>SUMIFS(Import!U$2:U$237,Import!$F$2:$F$237,$F168,Import!$G$2:$G$237,$G168)</f>
        <v>96.27</v>
      </c>
      <c r="V168" s="2">
        <f>SUMIFS(Import!V$2:V$237,Import!$F$2:$F$237,$F168,Import!$G$2:$G$237,$G168)</f>
        <v>1</v>
      </c>
      <c r="W168" s="2" t="str">
        <f t="shared" si="88"/>
        <v>F</v>
      </c>
      <c r="X168" s="2" t="str">
        <f t="shared" si="88"/>
        <v>IRITI</v>
      </c>
      <c r="Y168" s="2" t="str">
        <f t="shared" si="88"/>
        <v>Teura</v>
      </c>
      <c r="Z168" s="2">
        <f>SUMIFS(Import!Z$2:Z$237,Import!$F$2:$F$237,$F168,Import!$G$2:$G$237,$G168)</f>
        <v>14</v>
      </c>
      <c r="AA168" s="2">
        <f>SUMIFS(Import!AA$2:AA$237,Import!$F$2:$F$237,$F168,Import!$G$2:$G$237,$G168)</f>
        <v>4.96</v>
      </c>
      <c r="AB168" s="2">
        <f>SUMIFS(Import!AB$2:AB$237,Import!$F$2:$F$237,$F168,Import!$G$2:$G$237,$G168)</f>
        <v>9.0299999999999994</v>
      </c>
      <c r="AC168" s="2">
        <f>SUMIFS(Import!AC$2:AC$237,Import!$F$2:$F$237,$F168,Import!$G$2:$G$237,$G168)</f>
        <v>2</v>
      </c>
      <c r="AD168" s="2" t="str">
        <f t="shared" si="89"/>
        <v>F</v>
      </c>
      <c r="AE168" s="2" t="str">
        <f t="shared" si="89"/>
        <v>GRANDIN</v>
      </c>
      <c r="AF168" s="2" t="str">
        <f t="shared" si="89"/>
        <v>Maire</v>
      </c>
      <c r="AG168" s="2">
        <f>SUMIFS(Import!AG$2:AG$237,Import!$F$2:$F$237,$F168,Import!$G$2:$G$237,$G168)</f>
        <v>0</v>
      </c>
      <c r="AH168" s="2">
        <f>SUMIFS(Import!AH$2:AH$237,Import!$F$2:$F$237,$F168,Import!$G$2:$G$237,$G168)</f>
        <v>0</v>
      </c>
      <c r="AI168" s="2">
        <f>SUMIFS(Import!AI$2:AI$237,Import!$F$2:$F$237,$F168,Import!$G$2:$G$237,$G168)</f>
        <v>0</v>
      </c>
      <c r="AJ168" s="2">
        <f>SUMIFS(Import!AJ$2:AJ$237,Import!$F$2:$F$237,$F168,Import!$G$2:$G$237,$G168)</f>
        <v>3</v>
      </c>
      <c r="AK168" s="2" t="str">
        <f t="shared" si="90"/>
        <v>F</v>
      </c>
      <c r="AL168" s="2" t="str">
        <f t="shared" si="90"/>
        <v>SANQUER</v>
      </c>
      <c r="AM168" s="2" t="str">
        <f t="shared" si="90"/>
        <v>Nicole</v>
      </c>
      <c r="AN168" s="2">
        <f>SUMIFS(Import!AN$2:AN$237,Import!$F$2:$F$237,$F168,Import!$G$2:$G$237,$G168)</f>
        <v>75</v>
      </c>
      <c r="AO168" s="2">
        <f>SUMIFS(Import!AO$2:AO$237,Import!$F$2:$F$237,$F168,Import!$G$2:$G$237,$G168)</f>
        <v>26.6</v>
      </c>
      <c r="AP168" s="2">
        <f>SUMIFS(Import!AP$2:AP$237,Import!$F$2:$F$237,$F168,Import!$G$2:$G$237,$G168)</f>
        <v>48.39</v>
      </c>
      <c r="AQ168" s="2">
        <f>SUMIFS(Import!AQ$2:AQ$237,Import!$F$2:$F$237,$F168,Import!$G$2:$G$237,$G168)</f>
        <v>4</v>
      </c>
      <c r="AR168" s="2" t="str">
        <f t="shared" si="91"/>
        <v>F</v>
      </c>
      <c r="AS168" s="2" t="str">
        <f t="shared" si="91"/>
        <v>EBB ÉPSE CROSS</v>
      </c>
      <c r="AT168" s="2" t="str">
        <f t="shared" si="91"/>
        <v>Valentina, Hina Dite Tina</v>
      </c>
      <c r="AU168" s="2">
        <f>SUMIFS(Import!AU$2:AU$237,Import!$F$2:$F$237,$F168,Import!$G$2:$G$237,$G168)</f>
        <v>59</v>
      </c>
      <c r="AV168" s="2">
        <f>SUMIFS(Import!AV$2:AV$237,Import!$F$2:$F$237,$F168,Import!$G$2:$G$237,$G168)</f>
        <v>20.92</v>
      </c>
      <c r="AW168" s="2">
        <f>SUMIFS(Import!AW$2:AW$237,Import!$F$2:$F$237,$F168,Import!$G$2:$G$237,$G168)</f>
        <v>38.06</v>
      </c>
      <c r="AX168" s="2">
        <f>SUMIFS(Import!AX$2:AX$237,Import!$F$2:$F$237,$F168,Import!$G$2:$G$237,$G168)</f>
        <v>5</v>
      </c>
      <c r="AY168" s="2" t="str">
        <f t="shared" si="92"/>
        <v>F</v>
      </c>
      <c r="AZ168" s="2" t="str">
        <f t="shared" si="92"/>
        <v>DUBIEF</v>
      </c>
      <c r="BA168" s="2" t="str">
        <f t="shared" si="92"/>
        <v>Miri</v>
      </c>
      <c r="BB168" s="2">
        <f>SUMIFS(Import!BB$2:BB$237,Import!$F$2:$F$237,$F168,Import!$G$2:$G$237,$G168)</f>
        <v>0</v>
      </c>
      <c r="BC168" s="2">
        <f>SUMIFS(Import!BC$2:BC$237,Import!$F$2:$F$237,$F168,Import!$G$2:$G$237,$G168)</f>
        <v>0</v>
      </c>
      <c r="BD168" s="2">
        <f>SUMIFS(Import!BD$2:BD$237,Import!$F$2:$F$237,$F168,Import!$G$2:$G$237,$G168)</f>
        <v>0</v>
      </c>
      <c r="BE168" s="2">
        <f>SUMIFS(Import!BE$2:BE$237,Import!$F$2:$F$237,$F168,Import!$G$2:$G$237,$G168)</f>
        <v>6</v>
      </c>
      <c r="BF168" s="2" t="str">
        <f t="shared" si="93"/>
        <v>M</v>
      </c>
      <c r="BG168" s="2" t="str">
        <f t="shared" si="93"/>
        <v>TEFAAROA</v>
      </c>
      <c r="BH168" s="2" t="str">
        <f t="shared" si="93"/>
        <v>Tom</v>
      </c>
      <c r="BI168" s="2">
        <f>SUMIFS(Import!BI$2:BI$237,Import!$F$2:$F$237,$F168,Import!$G$2:$G$237,$G168)</f>
        <v>0</v>
      </c>
      <c r="BJ168" s="2">
        <f>SUMIFS(Import!BJ$2:BJ$237,Import!$F$2:$F$237,$F168,Import!$G$2:$G$237,$G168)</f>
        <v>0</v>
      </c>
      <c r="BK168" s="2">
        <f>SUMIFS(Import!BK$2:BK$237,Import!$F$2:$F$237,$F168,Import!$G$2:$G$237,$G168)</f>
        <v>0</v>
      </c>
      <c r="BL168" s="2">
        <f>SUMIFS(Import!BL$2:BL$237,Import!$F$2:$F$237,$F168,Import!$G$2:$G$237,$G168)</f>
        <v>7</v>
      </c>
      <c r="BM168" s="2" t="str">
        <f t="shared" si="94"/>
        <v>M</v>
      </c>
      <c r="BN168" s="2" t="str">
        <f t="shared" si="94"/>
        <v>TAPUTU</v>
      </c>
      <c r="BO168" s="2" t="str">
        <f t="shared" si="94"/>
        <v>Faana</v>
      </c>
      <c r="BP168" s="2">
        <f>SUMIFS(Import!BP$2:BP$237,Import!$F$2:$F$237,$F168,Import!$G$2:$G$237,$G168)</f>
        <v>0</v>
      </c>
      <c r="BQ168" s="2">
        <f>SUMIFS(Import!BQ$2:BQ$237,Import!$F$2:$F$237,$F168,Import!$G$2:$G$237,$G168)</f>
        <v>0</v>
      </c>
      <c r="BR168" s="2">
        <f>SUMIFS(Import!BR$2:BR$237,Import!$F$2:$F$237,$F168,Import!$G$2:$G$237,$G168)</f>
        <v>0</v>
      </c>
      <c r="BS168" s="2">
        <f>SUMIFS(Import!BS$2:BS$237,Import!$F$2:$F$237,$F168,Import!$G$2:$G$237,$G168)</f>
        <v>8</v>
      </c>
      <c r="BT168" s="2" t="str">
        <f t="shared" si="95"/>
        <v>M</v>
      </c>
      <c r="BU168" s="2" t="str">
        <f t="shared" si="95"/>
        <v>SALMON</v>
      </c>
      <c r="BV168" s="2" t="str">
        <f t="shared" si="95"/>
        <v>Tati</v>
      </c>
      <c r="BW168" s="2">
        <f>SUMIFS(Import!BW$2:BW$237,Import!$F$2:$F$237,$F168,Import!$G$2:$G$237,$G168)</f>
        <v>2</v>
      </c>
      <c r="BX168" s="2">
        <f>SUMIFS(Import!BX$2:BX$237,Import!$F$2:$F$237,$F168,Import!$G$2:$G$237,$G168)</f>
        <v>0.71</v>
      </c>
      <c r="BY168" s="2">
        <f>SUMIFS(Import!BY$2:BY$237,Import!$F$2:$F$237,$F168,Import!$G$2:$G$237,$G168)</f>
        <v>1.29</v>
      </c>
      <c r="BZ168" s="2">
        <f>SUMIFS(Import!BZ$2:BZ$237,Import!$F$2:$F$237,$F168,Import!$G$2:$G$237,$G168)</f>
        <v>9</v>
      </c>
      <c r="CA168" s="2" t="str">
        <f t="shared" si="96"/>
        <v>F</v>
      </c>
      <c r="CB168" s="2" t="str">
        <f t="shared" si="96"/>
        <v>TERIITAHI</v>
      </c>
      <c r="CC168" s="2" t="str">
        <f t="shared" si="96"/>
        <v>Tepuaraurii</v>
      </c>
      <c r="CD168" s="2">
        <f>SUMIFS(Import!CD$2:CD$237,Import!$F$2:$F$237,$F168,Import!$G$2:$G$237,$G168)</f>
        <v>4</v>
      </c>
      <c r="CE168" s="2">
        <f>SUMIFS(Import!CE$2:CE$237,Import!$F$2:$F$237,$F168,Import!$G$2:$G$237,$G168)</f>
        <v>1.42</v>
      </c>
      <c r="CF168" s="2">
        <f>SUMIFS(Import!CF$2:CF$237,Import!$F$2:$F$237,$F168,Import!$G$2:$G$237,$G168)</f>
        <v>2.58</v>
      </c>
      <c r="CG168" s="2">
        <f>SUMIFS(Import!CG$2:CG$237,Import!$F$2:$F$237,$F168,Import!$G$2:$G$237,$G168)</f>
        <v>10</v>
      </c>
      <c r="CH168" s="2" t="str">
        <f t="shared" si="97"/>
        <v>M</v>
      </c>
      <c r="CI168" s="2" t="str">
        <f t="shared" si="97"/>
        <v>CONROY</v>
      </c>
      <c r="CJ168" s="2" t="str">
        <f t="shared" si="97"/>
        <v>Yves</v>
      </c>
      <c r="CK168" s="2">
        <f>SUMIFS(Import!CK$2:CK$237,Import!$F$2:$F$237,$F168,Import!$G$2:$G$237,$G168)</f>
        <v>0</v>
      </c>
      <c r="CL168" s="2">
        <f>SUMIFS(Import!CL$2:CL$237,Import!$F$2:$F$237,$F168,Import!$G$2:$G$237,$G168)</f>
        <v>0</v>
      </c>
      <c r="CM168" s="2">
        <f>SUMIFS(Import!CM$2:CM$237,Import!$F$2:$F$237,$F168,Import!$G$2:$G$237,$G168)</f>
        <v>0</v>
      </c>
      <c r="CN168" s="2">
        <f>SUMIFS(Import!CN$2:CN$237,Import!$F$2:$F$237,$F168,Import!$G$2:$G$237,$G168)</f>
        <v>11</v>
      </c>
      <c r="CO168" s="3" t="str">
        <f t="shared" si="98"/>
        <v>M</v>
      </c>
      <c r="CP168" s="3" t="str">
        <f t="shared" si="98"/>
        <v>PIQUE</v>
      </c>
      <c r="CQ168" s="3" t="str">
        <f t="shared" si="98"/>
        <v>Pascal</v>
      </c>
      <c r="CR168" s="2">
        <f>SUMIFS(Import!CR$2:CR$237,Import!$F$2:$F$237,$F168,Import!$G$2:$G$237,$G168)</f>
        <v>1</v>
      </c>
      <c r="CS168" s="2">
        <f>SUMIFS(Import!CS$2:CS$237,Import!$F$2:$F$237,$F168,Import!$G$2:$G$237,$G168)</f>
        <v>0.35</v>
      </c>
      <c r="CT168" s="2">
        <f>SUMIFS(Import!CT$2:CT$237,Import!$F$2:$F$237,$F168,Import!$G$2:$G$237,$G168)</f>
        <v>0.65</v>
      </c>
    </row>
    <row r="169" spans="1:98">
      <c r="A169" s="2" t="s">
        <v>38</v>
      </c>
      <c r="B169" s="2" t="s">
        <v>39</v>
      </c>
      <c r="C169" s="2">
        <v>2</v>
      </c>
      <c r="D169" s="2" t="s">
        <v>53</v>
      </c>
      <c r="E169" s="2">
        <v>39</v>
      </c>
      <c r="F169" s="2" t="s">
        <v>71</v>
      </c>
      <c r="G169" s="2">
        <v>4</v>
      </c>
      <c r="H169" s="2">
        <f>IF(SUMIFS(Import!H$2:H$237,Import!$F$2:$F$237,$F169,Import!$G$2:$G$237,$G169)=0,Data_T1!$H169,SUMIFS(Import!H$2:H$237,Import!$F$2:$F$237,$F169,Import!$G$2:$G$237,$G169))</f>
        <v>254</v>
      </c>
      <c r="I169" s="2">
        <f>SUMIFS(Import!I$2:I$237,Import!$F$2:$F$237,$F169,Import!$G$2:$G$237,$G169)</f>
        <v>119</v>
      </c>
      <c r="J169" s="2">
        <f>SUMIFS(Import!J$2:J$237,Import!$F$2:$F$237,$F169,Import!$G$2:$G$237,$G169)</f>
        <v>46.85</v>
      </c>
      <c r="K169" s="2">
        <f>SUMIFS(Import!K$2:K$237,Import!$F$2:$F$237,$F169,Import!$G$2:$G$237,$G169)</f>
        <v>135</v>
      </c>
      <c r="L169" s="2">
        <f>SUMIFS(Import!L$2:L$237,Import!$F$2:$F$237,$F169,Import!$G$2:$G$237,$G169)</f>
        <v>53.15</v>
      </c>
      <c r="M169" s="2">
        <f>SUMIFS(Import!M$2:M$237,Import!$F$2:$F$237,$F169,Import!$G$2:$G$237,$G169)</f>
        <v>2</v>
      </c>
      <c r="N169" s="2">
        <f>SUMIFS(Import!N$2:N$237,Import!$F$2:$F$237,$F169,Import!$G$2:$G$237,$G169)</f>
        <v>0.79</v>
      </c>
      <c r="O169" s="2">
        <f>SUMIFS(Import!O$2:O$237,Import!$F$2:$F$237,$F169,Import!$G$2:$G$237,$G169)</f>
        <v>1.48</v>
      </c>
      <c r="P169" s="2">
        <f>SUMIFS(Import!P$2:P$237,Import!$F$2:$F$237,$F169,Import!$G$2:$G$237,$G169)</f>
        <v>2</v>
      </c>
      <c r="Q169" s="2">
        <f>SUMIFS(Import!Q$2:Q$237,Import!$F$2:$F$237,$F169,Import!$G$2:$G$237,$G169)</f>
        <v>0.79</v>
      </c>
      <c r="R169" s="2">
        <f>SUMIFS(Import!R$2:R$237,Import!$F$2:$F$237,$F169,Import!$G$2:$G$237,$G169)</f>
        <v>1.48</v>
      </c>
      <c r="S169" s="2">
        <f>SUMIFS(Import!S$2:S$237,Import!$F$2:$F$237,$F169,Import!$G$2:$G$237,$G169)</f>
        <v>131</v>
      </c>
      <c r="T169" s="2">
        <f>SUMIFS(Import!T$2:T$237,Import!$F$2:$F$237,$F169,Import!$G$2:$G$237,$G169)</f>
        <v>51.57</v>
      </c>
      <c r="U169" s="2">
        <f>SUMIFS(Import!U$2:U$237,Import!$F$2:$F$237,$F169,Import!$G$2:$G$237,$G169)</f>
        <v>97.04</v>
      </c>
      <c r="V169" s="2">
        <f>SUMIFS(Import!V$2:V$237,Import!$F$2:$F$237,$F169,Import!$G$2:$G$237,$G169)</f>
        <v>1</v>
      </c>
      <c r="W169" s="2" t="str">
        <f t="shared" si="88"/>
        <v>F</v>
      </c>
      <c r="X169" s="2" t="str">
        <f t="shared" si="88"/>
        <v>IRITI</v>
      </c>
      <c r="Y169" s="2" t="str">
        <f t="shared" si="88"/>
        <v>Teura</v>
      </c>
      <c r="Z169" s="2">
        <f>SUMIFS(Import!Z$2:Z$237,Import!$F$2:$F$237,$F169,Import!$G$2:$G$237,$G169)</f>
        <v>19</v>
      </c>
      <c r="AA169" s="2">
        <f>SUMIFS(Import!AA$2:AA$237,Import!$F$2:$F$237,$F169,Import!$G$2:$G$237,$G169)</f>
        <v>7.48</v>
      </c>
      <c r="AB169" s="2">
        <f>SUMIFS(Import!AB$2:AB$237,Import!$F$2:$F$237,$F169,Import!$G$2:$G$237,$G169)</f>
        <v>14.5</v>
      </c>
      <c r="AC169" s="2">
        <f>SUMIFS(Import!AC$2:AC$237,Import!$F$2:$F$237,$F169,Import!$G$2:$G$237,$G169)</f>
        <v>2</v>
      </c>
      <c r="AD169" s="2" t="str">
        <f t="shared" si="89"/>
        <v>F</v>
      </c>
      <c r="AE169" s="2" t="str">
        <f t="shared" si="89"/>
        <v>GRANDIN</v>
      </c>
      <c r="AF169" s="2" t="str">
        <f t="shared" si="89"/>
        <v>Maire</v>
      </c>
      <c r="AG169" s="2">
        <f>SUMIFS(Import!AG$2:AG$237,Import!$F$2:$F$237,$F169,Import!$G$2:$G$237,$G169)</f>
        <v>1</v>
      </c>
      <c r="AH169" s="2">
        <f>SUMIFS(Import!AH$2:AH$237,Import!$F$2:$F$237,$F169,Import!$G$2:$G$237,$G169)</f>
        <v>0.39</v>
      </c>
      <c r="AI169" s="2">
        <f>SUMIFS(Import!AI$2:AI$237,Import!$F$2:$F$237,$F169,Import!$G$2:$G$237,$G169)</f>
        <v>0.76</v>
      </c>
      <c r="AJ169" s="2">
        <f>SUMIFS(Import!AJ$2:AJ$237,Import!$F$2:$F$237,$F169,Import!$G$2:$G$237,$G169)</f>
        <v>3</v>
      </c>
      <c r="AK169" s="2" t="str">
        <f t="shared" si="90"/>
        <v>F</v>
      </c>
      <c r="AL169" s="2" t="str">
        <f t="shared" si="90"/>
        <v>SANQUER</v>
      </c>
      <c r="AM169" s="2" t="str">
        <f t="shared" si="90"/>
        <v>Nicole</v>
      </c>
      <c r="AN169" s="2">
        <f>SUMIFS(Import!AN$2:AN$237,Import!$F$2:$F$237,$F169,Import!$G$2:$G$237,$G169)</f>
        <v>47</v>
      </c>
      <c r="AO169" s="2">
        <f>SUMIFS(Import!AO$2:AO$237,Import!$F$2:$F$237,$F169,Import!$G$2:$G$237,$G169)</f>
        <v>18.5</v>
      </c>
      <c r="AP169" s="2">
        <f>SUMIFS(Import!AP$2:AP$237,Import!$F$2:$F$237,$F169,Import!$G$2:$G$237,$G169)</f>
        <v>35.880000000000003</v>
      </c>
      <c r="AQ169" s="2">
        <f>SUMIFS(Import!AQ$2:AQ$237,Import!$F$2:$F$237,$F169,Import!$G$2:$G$237,$G169)</f>
        <v>4</v>
      </c>
      <c r="AR169" s="2" t="str">
        <f t="shared" si="91"/>
        <v>F</v>
      </c>
      <c r="AS169" s="2" t="str">
        <f t="shared" si="91"/>
        <v>EBB ÉPSE CROSS</v>
      </c>
      <c r="AT169" s="2" t="str">
        <f t="shared" si="91"/>
        <v>Valentina, Hina Dite Tina</v>
      </c>
      <c r="AU169" s="2">
        <f>SUMIFS(Import!AU$2:AU$237,Import!$F$2:$F$237,$F169,Import!$G$2:$G$237,$G169)</f>
        <v>57</v>
      </c>
      <c r="AV169" s="2">
        <f>SUMIFS(Import!AV$2:AV$237,Import!$F$2:$F$237,$F169,Import!$G$2:$G$237,$G169)</f>
        <v>22.44</v>
      </c>
      <c r="AW169" s="2">
        <f>SUMIFS(Import!AW$2:AW$237,Import!$F$2:$F$237,$F169,Import!$G$2:$G$237,$G169)</f>
        <v>43.51</v>
      </c>
      <c r="AX169" s="2">
        <f>SUMIFS(Import!AX$2:AX$237,Import!$F$2:$F$237,$F169,Import!$G$2:$G$237,$G169)</f>
        <v>5</v>
      </c>
      <c r="AY169" s="2" t="str">
        <f t="shared" si="92"/>
        <v>F</v>
      </c>
      <c r="AZ169" s="2" t="str">
        <f t="shared" si="92"/>
        <v>DUBIEF</v>
      </c>
      <c r="BA169" s="2" t="str">
        <f t="shared" si="92"/>
        <v>Miri</v>
      </c>
      <c r="BB169" s="2">
        <f>SUMIFS(Import!BB$2:BB$237,Import!$F$2:$F$237,$F169,Import!$G$2:$G$237,$G169)</f>
        <v>0</v>
      </c>
      <c r="BC169" s="2">
        <f>SUMIFS(Import!BC$2:BC$237,Import!$F$2:$F$237,$F169,Import!$G$2:$G$237,$G169)</f>
        <v>0</v>
      </c>
      <c r="BD169" s="2">
        <f>SUMIFS(Import!BD$2:BD$237,Import!$F$2:$F$237,$F169,Import!$G$2:$G$237,$G169)</f>
        <v>0</v>
      </c>
      <c r="BE169" s="2">
        <f>SUMIFS(Import!BE$2:BE$237,Import!$F$2:$F$237,$F169,Import!$G$2:$G$237,$G169)</f>
        <v>6</v>
      </c>
      <c r="BF169" s="2" t="str">
        <f t="shared" si="93"/>
        <v>M</v>
      </c>
      <c r="BG169" s="2" t="str">
        <f t="shared" si="93"/>
        <v>TEFAAROA</v>
      </c>
      <c r="BH169" s="2" t="str">
        <f t="shared" si="93"/>
        <v>Tom</v>
      </c>
      <c r="BI169" s="2">
        <f>SUMIFS(Import!BI$2:BI$237,Import!$F$2:$F$237,$F169,Import!$G$2:$G$237,$G169)</f>
        <v>1</v>
      </c>
      <c r="BJ169" s="2">
        <f>SUMIFS(Import!BJ$2:BJ$237,Import!$F$2:$F$237,$F169,Import!$G$2:$G$237,$G169)</f>
        <v>0.39</v>
      </c>
      <c r="BK169" s="2">
        <f>SUMIFS(Import!BK$2:BK$237,Import!$F$2:$F$237,$F169,Import!$G$2:$G$237,$G169)</f>
        <v>0.76</v>
      </c>
      <c r="BL169" s="2">
        <f>SUMIFS(Import!BL$2:BL$237,Import!$F$2:$F$237,$F169,Import!$G$2:$G$237,$G169)</f>
        <v>7</v>
      </c>
      <c r="BM169" s="2" t="str">
        <f t="shared" si="94"/>
        <v>M</v>
      </c>
      <c r="BN169" s="2" t="str">
        <f t="shared" si="94"/>
        <v>TAPUTU</v>
      </c>
      <c r="BO169" s="2" t="str">
        <f t="shared" si="94"/>
        <v>Faana</v>
      </c>
      <c r="BP169" s="2">
        <f>SUMIFS(Import!BP$2:BP$237,Import!$F$2:$F$237,$F169,Import!$G$2:$G$237,$G169)</f>
        <v>1</v>
      </c>
      <c r="BQ169" s="2">
        <f>SUMIFS(Import!BQ$2:BQ$237,Import!$F$2:$F$237,$F169,Import!$G$2:$G$237,$G169)</f>
        <v>0.39</v>
      </c>
      <c r="BR169" s="2">
        <f>SUMIFS(Import!BR$2:BR$237,Import!$F$2:$F$237,$F169,Import!$G$2:$G$237,$G169)</f>
        <v>0.76</v>
      </c>
      <c r="BS169" s="2">
        <f>SUMIFS(Import!BS$2:BS$237,Import!$F$2:$F$237,$F169,Import!$G$2:$G$237,$G169)</f>
        <v>8</v>
      </c>
      <c r="BT169" s="2" t="str">
        <f t="shared" si="95"/>
        <v>M</v>
      </c>
      <c r="BU169" s="2" t="str">
        <f t="shared" si="95"/>
        <v>SALMON</v>
      </c>
      <c r="BV169" s="2" t="str">
        <f t="shared" si="95"/>
        <v>Tati</v>
      </c>
      <c r="BW169" s="2">
        <f>SUMIFS(Import!BW$2:BW$237,Import!$F$2:$F$237,$F169,Import!$G$2:$G$237,$G169)</f>
        <v>1</v>
      </c>
      <c r="BX169" s="2">
        <f>SUMIFS(Import!BX$2:BX$237,Import!$F$2:$F$237,$F169,Import!$G$2:$G$237,$G169)</f>
        <v>0.39</v>
      </c>
      <c r="BY169" s="2">
        <f>SUMIFS(Import!BY$2:BY$237,Import!$F$2:$F$237,$F169,Import!$G$2:$G$237,$G169)</f>
        <v>0.76</v>
      </c>
      <c r="BZ169" s="2">
        <f>SUMIFS(Import!BZ$2:BZ$237,Import!$F$2:$F$237,$F169,Import!$G$2:$G$237,$G169)</f>
        <v>9</v>
      </c>
      <c r="CA169" s="2" t="str">
        <f t="shared" si="96"/>
        <v>F</v>
      </c>
      <c r="CB169" s="2" t="str">
        <f t="shared" si="96"/>
        <v>TERIITAHI</v>
      </c>
      <c r="CC169" s="2" t="str">
        <f t="shared" si="96"/>
        <v>Tepuaraurii</v>
      </c>
      <c r="CD169" s="2">
        <f>SUMIFS(Import!CD$2:CD$237,Import!$F$2:$F$237,$F169,Import!$G$2:$G$237,$G169)</f>
        <v>2</v>
      </c>
      <c r="CE169" s="2">
        <f>SUMIFS(Import!CE$2:CE$237,Import!$F$2:$F$237,$F169,Import!$G$2:$G$237,$G169)</f>
        <v>0.79</v>
      </c>
      <c r="CF169" s="2">
        <f>SUMIFS(Import!CF$2:CF$237,Import!$F$2:$F$237,$F169,Import!$G$2:$G$237,$G169)</f>
        <v>1.53</v>
      </c>
      <c r="CG169" s="2">
        <f>SUMIFS(Import!CG$2:CG$237,Import!$F$2:$F$237,$F169,Import!$G$2:$G$237,$G169)</f>
        <v>10</v>
      </c>
      <c r="CH169" s="2" t="str">
        <f t="shared" si="97"/>
        <v>M</v>
      </c>
      <c r="CI169" s="2" t="str">
        <f t="shared" si="97"/>
        <v>CONROY</v>
      </c>
      <c r="CJ169" s="2" t="str">
        <f t="shared" si="97"/>
        <v>Yves</v>
      </c>
      <c r="CK169" s="2">
        <f>SUMIFS(Import!CK$2:CK$237,Import!$F$2:$F$237,$F169,Import!$G$2:$G$237,$G169)</f>
        <v>0</v>
      </c>
      <c r="CL169" s="2">
        <f>SUMIFS(Import!CL$2:CL$237,Import!$F$2:$F$237,$F169,Import!$G$2:$G$237,$G169)</f>
        <v>0</v>
      </c>
      <c r="CM169" s="2">
        <f>SUMIFS(Import!CM$2:CM$237,Import!$F$2:$F$237,$F169,Import!$G$2:$G$237,$G169)</f>
        <v>0</v>
      </c>
      <c r="CN169" s="2">
        <f>SUMIFS(Import!CN$2:CN$237,Import!$F$2:$F$237,$F169,Import!$G$2:$G$237,$G169)</f>
        <v>11</v>
      </c>
      <c r="CO169" s="3" t="str">
        <f t="shared" si="98"/>
        <v>M</v>
      </c>
      <c r="CP169" s="3" t="str">
        <f t="shared" si="98"/>
        <v>PIQUE</v>
      </c>
      <c r="CQ169" s="3" t="str">
        <f t="shared" si="98"/>
        <v>Pascal</v>
      </c>
      <c r="CR169" s="2">
        <f>SUMIFS(Import!CR$2:CR$237,Import!$F$2:$F$237,$F169,Import!$G$2:$G$237,$G169)</f>
        <v>2</v>
      </c>
      <c r="CS169" s="2">
        <f>SUMIFS(Import!CS$2:CS$237,Import!$F$2:$F$237,$F169,Import!$G$2:$G$237,$G169)</f>
        <v>0.79</v>
      </c>
      <c r="CT169" s="2">
        <f>SUMIFS(Import!CT$2:CT$237,Import!$F$2:$F$237,$F169,Import!$G$2:$G$237,$G169)</f>
        <v>1.53</v>
      </c>
    </row>
    <row r="170" spans="1:98">
      <c r="A170" s="2" t="s">
        <v>38</v>
      </c>
      <c r="B170" s="2" t="s">
        <v>39</v>
      </c>
      <c r="C170" s="2">
        <v>1</v>
      </c>
      <c r="D170" s="2" t="s">
        <v>40</v>
      </c>
      <c r="E170" s="2">
        <v>40</v>
      </c>
      <c r="F170" s="2" t="s">
        <v>72</v>
      </c>
      <c r="G170" s="2">
        <v>1</v>
      </c>
      <c r="H170" s="2">
        <f>IF(SUMIFS(Import!H$2:H$237,Import!$F$2:$F$237,$F170,Import!$G$2:$G$237,$G170)=0,Data_T1!$H170,SUMIFS(Import!H$2:H$237,Import!$F$2:$F$237,$F170,Import!$G$2:$G$237,$G170))</f>
        <v>757</v>
      </c>
      <c r="I170" s="2">
        <f>SUMIFS(Import!I$2:I$237,Import!$F$2:$F$237,$F170,Import!$G$2:$G$237,$G170)</f>
        <v>388</v>
      </c>
      <c r="J170" s="2">
        <f>SUMIFS(Import!J$2:J$237,Import!$F$2:$F$237,$F170,Import!$G$2:$G$237,$G170)</f>
        <v>51.25</v>
      </c>
      <c r="K170" s="2">
        <f>SUMIFS(Import!K$2:K$237,Import!$F$2:$F$237,$F170,Import!$G$2:$G$237,$G170)</f>
        <v>369</v>
      </c>
      <c r="L170" s="2">
        <f>SUMIFS(Import!L$2:L$237,Import!$F$2:$F$237,$F170,Import!$G$2:$G$237,$G170)</f>
        <v>48.75</v>
      </c>
      <c r="M170" s="2">
        <f>SUMIFS(Import!M$2:M$237,Import!$F$2:$F$237,$F170,Import!$G$2:$G$237,$G170)</f>
        <v>4</v>
      </c>
      <c r="N170" s="2">
        <f>SUMIFS(Import!N$2:N$237,Import!$F$2:$F$237,$F170,Import!$G$2:$G$237,$G170)</f>
        <v>0.53</v>
      </c>
      <c r="O170" s="2">
        <f>SUMIFS(Import!O$2:O$237,Import!$F$2:$F$237,$F170,Import!$G$2:$G$237,$G170)</f>
        <v>1.08</v>
      </c>
      <c r="P170" s="2">
        <f>SUMIFS(Import!P$2:P$237,Import!$F$2:$F$237,$F170,Import!$G$2:$G$237,$G170)</f>
        <v>2</v>
      </c>
      <c r="Q170" s="2">
        <f>SUMIFS(Import!Q$2:Q$237,Import!$F$2:$F$237,$F170,Import!$G$2:$G$237,$G170)</f>
        <v>0.26</v>
      </c>
      <c r="R170" s="2">
        <f>SUMIFS(Import!R$2:R$237,Import!$F$2:$F$237,$F170,Import!$G$2:$G$237,$G170)</f>
        <v>0.54</v>
      </c>
      <c r="S170" s="2">
        <f>SUMIFS(Import!S$2:S$237,Import!$F$2:$F$237,$F170,Import!$G$2:$G$237,$G170)</f>
        <v>363</v>
      </c>
      <c r="T170" s="2">
        <f>SUMIFS(Import!T$2:T$237,Import!$F$2:$F$237,$F170,Import!$G$2:$G$237,$G170)</f>
        <v>47.95</v>
      </c>
      <c r="U170" s="2">
        <f>SUMIFS(Import!U$2:U$237,Import!$F$2:$F$237,$F170,Import!$G$2:$G$237,$G170)</f>
        <v>98.37</v>
      </c>
      <c r="V170" s="2">
        <f>SUMIFS(Import!V$2:V$237,Import!$F$2:$F$237,$F170,Import!$G$2:$G$237,$G170)</f>
        <v>1</v>
      </c>
      <c r="W170" s="2" t="str">
        <f t="shared" si="88"/>
        <v>M</v>
      </c>
      <c r="X170" s="2" t="str">
        <f t="shared" si="88"/>
        <v>GREIG</v>
      </c>
      <c r="Y170" s="2" t="str">
        <f t="shared" si="88"/>
        <v>Moana</v>
      </c>
      <c r="Z170" s="2">
        <f>SUMIFS(Import!Z$2:Z$237,Import!$F$2:$F$237,$F170,Import!$G$2:$G$237,$G170)</f>
        <v>21</v>
      </c>
      <c r="AA170" s="2">
        <f>SUMIFS(Import!AA$2:AA$237,Import!$F$2:$F$237,$F170,Import!$G$2:$G$237,$G170)</f>
        <v>2.77</v>
      </c>
      <c r="AB170" s="2">
        <f>SUMIFS(Import!AB$2:AB$237,Import!$F$2:$F$237,$F170,Import!$G$2:$G$237,$G170)</f>
        <v>5.79</v>
      </c>
      <c r="AC170" s="2">
        <f>SUMIFS(Import!AC$2:AC$237,Import!$F$2:$F$237,$F170,Import!$G$2:$G$237,$G170)</f>
        <v>2</v>
      </c>
      <c r="AD170" s="2" t="str">
        <f t="shared" si="89"/>
        <v>M</v>
      </c>
      <c r="AE170" s="2" t="str">
        <f t="shared" si="89"/>
        <v>MINARDI</v>
      </c>
      <c r="AF170" s="2" t="str">
        <f t="shared" si="89"/>
        <v>Eric</v>
      </c>
      <c r="AG170" s="2">
        <f>SUMIFS(Import!AG$2:AG$237,Import!$F$2:$F$237,$F170,Import!$G$2:$G$237,$G170)</f>
        <v>5</v>
      </c>
      <c r="AH170" s="2">
        <f>SUMIFS(Import!AH$2:AH$237,Import!$F$2:$F$237,$F170,Import!$G$2:$G$237,$G170)</f>
        <v>0.66</v>
      </c>
      <c r="AI170" s="2">
        <f>SUMIFS(Import!AI$2:AI$237,Import!$F$2:$F$237,$F170,Import!$G$2:$G$237,$G170)</f>
        <v>1.38</v>
      </c>
      <c r="AJ170" s="2">
        <f>SUMIFS(Import!AJ$2:AJ$237,Import!$F$2:$F$237,$F170,Import!$G$2:$G$237,$G170)</f>
        <v>3</v>
      </c>
      <c r="AK170" s="2" t="str">
        <f t="shared" si="90"/>
        <v>F</v>
      </c>
      <c r="AL170" s="2" t="str">
        <f t="shared" si="90"/>
        <v>SAGE</v>
      </c>
      <c r="AM170" s="2" t="str">
        <f t="shared" si="90"/>
        <v>Maina</v>
      </c>
      <c r="AN170" s="2">
        <f>SUMIFS(Import!AN$2:AN$237,Import!$F$2:$F$237,$F170,Import!$G$2:$G$237,$G170)</f>
        <v>162</v>
      </c>
      <c r="AO170" s="2">
        <f>SUMIFS(Import!AO$2:AO$237,Import!$F$2:$F$237,$F170,Import!$G$2:$G$237,$G170)</f>
        <v>21.4</v>
      </c>
      <c r="AP170" s="2">
        <f>SUMIFS(Import!AP$2:AP$237,Import!$F$2:$F$237,$F170,Import!$G$2:$G$237,$G170)</f>
        <v>44.63</v>
      </c>
      <c r="AQ170" s="2">
        <f>SUMIFS(Import!AQ$2:AQ$237,Import!$F$2:$F$237,$F170,Import!$G$2:$G$237,$G170)</f>
        <v>4</v>
      </c>
      <c r="AR170" s="2" t="str">
        <f t="shared" si="91"/>
        <v>M</v>
      </c>
      <c r="AS170" s="2" t="str">
        <f t="shared" si="91"/>
        <v>BRUNEAU</v>
      </c>
      <c r="AT170" s="2" t="str">
        <f t="shared" si="91"/>
        <v>Jean-Marie</v>
      </c>
      <c r="AU170" s="2">
        <f>SUMIFS(Import!AU$2:AU$237,Import!$F$2:$F$237,$F170,Import!$G$2:$G$237,$G170)</f>
        <v>0</v>
      </c>
      <c r="AV170" s="2">
        <f>SUMIFS(Import!AV$2:AV$237,Import!$F$2:$F$237,$F170,Import!$G$2:$G$237,$G170)</f>
        <v>0</v>
      </c>
      <c r="AW170" s="2">
        <f>SUMIFS(Import!AW$2:AW$237,Import!$F$2:$F$237,$F170,Import!$G$2:$G$237,$G170)</f>
        <v>0</v>
      </c>
      <c r="AX170" s="2">
        <f>SUMIFS(Import!AX$2:AX$237,Import!$F$2:$F$237,$F170,Import!$G$2:$G$237,$G170)</f>
        <v>5</v>
      </c>
      <c r="AY170" s="2" t="str">
        <f t="shared" si="92"/>
        <v>M</v>
      </c>
      <c r="AZ170" s="2" t="str">
        <f t="shared" si="92"/>
        <v>RAMEL</v>
      </c>
      <c r="BA170" s="2" t="str">
        <f t="shared" si="92"/>
        <v>Michel</v>
      </c>
      <c r="BB170" s="2">
        <f>SUMIFS(Import!BB$2:BB$237,Import!$F$2:$F$237,$F170,Import!$G$2:$G$237,$G170)</f>
        <v>0</v>
      </c>
      <c r="BC170" s="2">
        <f>SUMIFS(Import!BC$2:BC$237,Import!$F$2:$F$237,$F170,Import!$G$2:$G$237,$G170)</f>
        <v>0</v>
      </c>
      <c r="BD170" s="2">
        <f>SUMIFS(Import!BD$2:BD$237,Import!$F$2:$F$237,$F170,Import!$G$2:$G$237,$G170)</f>
        <v>0</v>
      </c>
      <c r="BE170" s="2">
        <f>SUMIFS(Import!BE$2:BE$237,Import!$F$2:$F$237,$F170,Import!$G$2:$G$237,$G170)</f>
        <v>6</v>
      </c>
      <c r="BF170" s="2" t="str">
        <f t="shared" si="93"/>
        <v>M</v>
      </c>
      <c r="BG170" s="2" t="str">
        <f t="shared" si="93"/>
        <v>NENA</v>
      </c>
      <c r="BH170" s="2" t="str">
        <f t="shared" si="93"/>
        <v>Tauhiti</v>
      </c>
      <c r="BI170" s="2">
        <f>SUMIFS(Import!BI$2:BI$237,Import!$F$2:$F$237,$F170,Import!$G$2:$G$237,$G170)</f>
        <v>10</v>
      </c>
      <c r="BJ170" s="2">
        <f>SUMIFS(Import!BJ$2:BJ$237,Import!$F$2:$F$237,$F170,Import!$G$2:$G$237,$G170)</f>
        <v>1.32</v>
      </c>
      <c r="BK170" s="2">
        <f>SUMIFS(Import!BK$2:BK$237,Import!$F$2:$F$237,$F170,Import!$G$2:$G$237,$G170)</f>
        <v>2.75</v>
      </c>
      <c r="BL170" s="2">
        <f>SUMIFS(Import!BL$2:BL$237,Import!$F$2:$F$237,$F170,Import!$G$2:$G$237,$G170)</f>
        <v>7</v>
      </c>
      <c r="BM170" s="2" t="str">
        <f t="shared" si="94"/>
        <v>M</v>
      </c>
      <c r="BN170" s="2" t="str">
        <f t="shared" si="94"/>
        <v>REGURON</v>
      </c>
      <c r="BO170" s="2" t="str">
        <f t="shared" si="94"/>
        <v>Karl</v>
      </c>
      <c r="BP170" s="2">
        <f>SUMIFS(Import!BP$2:BP$237,Import!$F$2:$F$237,$F170,Import!$G$2:$G$237,$G170)</f>
        <v>5</v>
      </c>
      <c r="BQ170" s="2">
        <f>SUMIFS(Import!BQ$2:BQ$237,Import!$F$2:$F$237,$F170,Import!$G$2:$G$237,$G170)</f>
        <v>0.66</v>
      </c>
      <c r="BR170" s="2">
        <f>SUMIFS(Import!BR$2:BR$237,Import!$F$2:$F$237,$F170,Import!$G$2:$G$237,$G170)</f>
        <v>1.38</v>
      </c>
      <c r="BS170" s="2">
        <f>SUMIFS(Import!BS$2:BS$237,Import!$F$2:$F$237,$F170,Import!$G$2:$G$237,$G170)</f>
        <v>8</v>
      </c>
      <c r="BT170" s="2" t="str">
        <f t="shared" si="95"/>
        <v>M</v>
      </c>
      <c r="BU170" s="2" t="str">
        <f t="shared" si="95"/>
        <v>TUHEIAVA</v>
      </c>
      <c r="BV170" s="2" t="str">
        <f t="shared" si="95"/>
        <v>Richard, Ariihau</v>
      </c>
      <c r="BW170" s="2">
        <f>SUMIFS(Import!BW$2:BW$237,Import!$F$2:$F$237,$F170,Import!$G$2:$G$237,$G170)</f>
        <v>160</v>
      </c>
      <c r="BX170" s="2">
        <f>SUMIFS(Import!BX$2:BX$237,Import!$F$2:$F$237,$F170,Import!$G$2:$G$237,$G170)</f>
        <v>21.14</v>
      </c>
      <c r="BY170" s="2">
        <f>SUMIFS(Import!BY$2:BY$237,Import!$F$2:$F$237,$F170,Import!$G$2:$G$237,$G170)</f>
        <v>44.08</v>
      </c>
      <c r="BZ170" s="2">
        <f>SUMIFS(Import!BZ$2:BZ$237,Import!$F$2:$F$237,$F170,Import!$G$2:$G$237,$G170)</f>
        <v>0</v>
      </c>
      <c r="CA170" s="2">
        <f t="shared" si="96"/>
        <v>0</v>
      </c>
      <c r="CB170" s="2">
        <f t="shared" si="96"/>
        <v>0</v>
      </c>
      <c r="CC170" s="2">
        <f t="shared" si="96"/>
        <v>0</v>
      </c>
      <c r="CD170" s="2">
        <f>SUMIFS(Import!CD$2:CD$237,Import!$F$2:$F$237,$F170,Import!$G$2:$G$237,$G170)</f>
        <v>0</v>
      </c>
      <c r="CE170" s="2">
        <f>SUMIFS(Import!CE$2:CE$237,Import!$F$2:$F$237,$F170,Import!$G$2:$G$237,$G170)</f>
        <v>0</v>
      </c>
      <c r="CF170" s="2">
        <f>SUMIFS(Import!CF$2:CF$237,Import!$F$2:$F$237,$F170,Import!$G$2:$G$237,$G170)</f>
        <v>0</v>
      </c>
      <c r="CG170" s="2">
        <f>SUMIFS(Import!CG$2:CG$237,Import!$F$2:$F$237,$F170,Import!$G$2:$G$237,$G170)</f>
        <v>0</v>
      </c>
      <c r="CH170" s="2">
        <f t="shared" si="97"/>
        <v>0</v>
      </c>
      <c r="CI170" s="2">
        <f t="shared" si="97"/>
        <v>0</v>
      </c>
      <c r="CJ170" s="2">
        <f t="shared" si="97"/>
        <v>0</v>
      </c>
      <c r="CK170" s="2">
        <f>SUMIFS(Import!CK$2:CK$237,Import!$F$2:$F$237,$F170,Import!$G$2:$G$237,$G170)</f>
        <v>0</v>
      </c>
      <c r="CL170" s="2">
        <f>SUMIFS(Import!CL$2:CL$237,Import!$F$2:$F$237,$F170,Import!$G$2:$G$237,$G170)</f>
        <v>0</v>
      </c>
      <c r="CM170" s="2">
        <f>SUMIFS(Import!CM$2:CM$237,Import!$F$2:$F$237,$F170,Import!$G$2:$G$237,$G170)</f>
        <v>0</v>
      </c>
      <c r="CN170" s="2">
        <f>SUMIFS(Import!CN$2:CN$237,Import!$F$2:$F$237,$F170,Import!$G$2:$G$237,$G170)</f>
        <v>0</v>
      </c>
      <c r="CO170" s="3">
        <f t="shared" si="98"/>
        <v>0</v>
      </c>
      <c r="CP170" s="3">
        <f t="shared" si="98"/>
        <v>0</v>
      </c>
      <c r="CQ170" s="3">
        <f t="shared" si="98"/>
        <v>0</v>
      </c>
      <c r="CR170" s="2">
        <f>SUMIFS(Import!CR$2:CR$237,Import!$F$2:$F$237,$F170,Import!$G$2:$G$237,$G170)</f>
        <v>0</v>
      </c>
      <c r="CS170" s="2">
        <f>SUMIFS(Import!CS$2:CS$237,Import!$F$2:$F$237,$F170,Import!$G$2:$G$237,$G170)</f>
        <v>0</v>
      </c>
      <c r="CT170" s="2">
        <f>SUMIFS(Import!CT$2:CT$237,Import!$F$2:$F$237,$F170,Import!$G$2:$G$237,$G170)</f>
        <v>0</v>
      </c>
    </row>
    <row r="171" spans="1:98">
      <c r="A171" s="2" t="s">
        <v>38</v>
      </c>
      <c r="B171" s="2" t="s">
        <v>39</v>
      </c>
      <c r="C171" s="2">
        <v>1</v>
      </c>
      <c r="D171" s="2" t="s">
        <v>40</v>
      </c>
      <c r="E171" s="2">
        <v>40</v>
      </c>
      <c r="F171" s="2" t="s">
        <v>72</v>
      </c>
      <c r="G171" s="2">
        <v>2</v>
      </c>
      <c r="H171" s="2">
        <f>IF(SUMIFS(Import!H$2:H$237,Import!$F$2:$F$237,$F171,Import!$G$2:$G$237,$G171)=0,Data_T1!$H171,SUMIFS(Import!H$2:H$237,Import!$F$2:$F$237,$F171,Import!$G$2:$G$237,$G171))</f>
        <v>1283</v>
      </c>
      <c r="I171" s="2">
        <f>SUMIFS(Import!I$2:I$237,Import!$F$2:$F$237,$F171,Import!$G$2:$G$237,$G171)</f>
        <v>823</v>
      </c>
      <c r="J171" s="2">
        <f>SUMIFS(Import!J$2:J$237,Import!$F$2:$F$237,$F171,Import!$G$2:$G$237,$G171)</f>
        <v>64.150000000000006</v>
      </c>
      <c r="K171" s="2">
        <f>SUMIFS(Import!K$2:K$237,Import!$F$2:$F$237,$F171,Import!$G$2:$G$237,$G171)</f>
        <v>460</v>
      </c>
      <c r="L171" s="2">
        <f>SUMIFS(Import!L$2:L$237,Import!$F$2:$F$237,$F171,Import!$G$2:$G$237,$G171)</f>
        <v>35.85</v>
      </c>
      <c r="M171" s="2">
        <f>SUMIFS(Import!M$2:M$237,Import!$F$2:$F$237,$F171,Import!$G$2:$G$237,$G171)</f>
        <v>5</v>
      </c>
      <c r="N171" s="2">
        <f>SUMIFS(Import!N$2:N$237,Import!$F$2:$F$237,$F171,Import!$G$2:$G$237,$G171)</f>
        <v>0.39</v>
      </c>
      <c r="O171" s="2">
        <f>SUMIFS(Import!O$2:O$237,Import!$F$2:$F$237,$F171,Import!$G$2:$G$237,$G171)</f>
        <v>1.0900000000000001</v>
      </c>
      <c r="P171" s="2">
        <f>SUMIFS(Import!P$2:P$237,Import!$F$2:$F$237,$F171,Import!$G$2:$G$237,$G171)</f>
        <v>2</v>
      </c>
      <c r="Q171" s="2">
        <f>SUMIFS(Import!Q$2:Q$237,Import!$F$2:$F$237,$F171,Import!$G$2:$G$237,$G171)</f>
        <v>0.16</v>
      </c>
      <c r="R171" s="2">
        <f>SUMIFS(Import!R$2:R$237,Import!$F$2:$F$237,$F171,Import!$G$2:$G$237,$G171)</f>
        <v>0.43</v>
      </c>
      <c r="S171" s="2">
        <f>SUMIFS(Import!S$2:S$237,Import!$F$2:$F$237,$F171,Import!$G$2:$G$237,$G171)</f>
        <v>453</v>
      </c>
      <c r="T171" s="2">
        <f>SUMIFS(Import!T$2:T$237,Import!$F$2:$F$237,$F171,Import!$G$2:$G$237,$G171)</f>
        <v>35.31</v>
      </c>
      <c r="U171" s="2">
        <f>SUMIFS(Import!U$2:U$237,Import!$F$2:$F$237,$F171,Import!$G$2:$G$237,$G171)</f>
        <v>98.48</v>
      </c>
      <c r="V171" s="2">
        <f>SUMIFS(Import!V$2:V$237,Import!$F$2:$F$237,$F171,Import!$G$2:$G$237,$G171)</f>
        <v>1</v>
      </c>
      <c r="W171" s="2" t="str">
        <f t="shared" si="88"/>
        <v>M</v>
      </c>
      <c r="X171" s="2" t="str">
        <f t="shared" si="88"/>
        <v>GREIG</v>
      </c>
      <c r="Y171" s="2" t="str">
        <f t="shared" si="88"/>
        <v>Moana</v>
      </c>
      <c r="Z171" s="2">
        <f>SUMIFS(Import!Z$2:Z$237,Import!$F$2:$F$237,$F171,Import!$G$2:$G$237,$G171)</f>
        <v>40</v>
      </c>
      <c r="AA171" s="2">
        <f>SUMIFS(Import!AA$2:AA$237,Import!$F$2:$F$237,$F171,Import!$G$2:$G$237,$G171)</f>
        <v>3.12</v>
      </c>
      <c r="AB171" s="2">
        <f>SUMIFS(Import!AB$2:AB$237,Import!$F$2:$F$237,$F171,Import!$G$2:$G$237,$G171)</f>
        <v>8.83</v>
      </c>
      <c r="AC171" s="2">
        <f>SUMIFS(Import!AC$2:AC$237,Import!$F$2:$F$237,$F171,Import!$G$2:$G$237,$G171)</f>
        <v>2</v>
      </c>
      <c r="AD171" s="2" t="str">
        <f t="shared" si="89"/>
        <v>M</v>
      </c>
      <c r="AE171" s="2" t="str">
        <f t="shared" si="89"/>
        <v>MINARDI</v>
      </c>
      <c r="AF171" s="2" t="str">
        <f t="shared" si="89"/>
        <v>Eric</v>
      </c>
      <c r="AG171" s="2">
        <f>SUMIFS(Import!AG$2:AG$237,Import!$F$2:$F$237,$F171,Import!$G$2:$G$237,$G171)</f>
        <v>10</v>
      </c>
      <c r="AH171" s="2">
        <f>SUMIFS(Import!AH$2:AH$237,Import!$F$2:$F$237,$F171,Import!$G$2:$G$237,$G171)</f>
        <v>0.78</v>
      </c>
      <c r="AI171" s="2">
        <f>SUMIFS(Import!AI$2:AI$237,Import!$F$2:$F$237,$F171,Import!$G$2:$G$237,$G171)</f>
        <v>2.21</v>
      </c>
      <c r="AJ171" s="2">
        <f>SUMIFS(Import!AJ$2:AJ$237,Import!$F$2:$F$237,$F171,Import!$G$2:$G$237,$G171)</f>
        <v>3</v>
      </c>
      <c r="AK171" s="2" t="str">
        <f t="shared" si="90"/>
        <v>F</v>
      </c>
      <c r="AL171" s="2" t="str">
        <f t="shared" si="90"/>
        <v>SAGE</v>
      </c>
      <c r="AM171" s="2" t="str">
        <f t="shared" si="90"/>
        <v>Maina</v>
      </c>
      <c r="AN171" s="2">
        <f>SUMIFS(Import!AN$2:AN$237,Import!$F$2:$F$237,$F171,Import!$G$2:$G$237,$G171)</f>
        <v>234</v>
      </c>
      <c r="AO171" s="2">
        <f>SUMIFS(Import!AO$2:AO$237,Import!$F$2:$F$237,$F171,Import!$G$2:$G$237,$G171)</f>
        <v>18.239999999999998</v>
      </c>
      <c r="AP171" s="2">
        <f>SUMIFS(Import!AP$2:AP$237,Import!$F$2:$F$237,$F171,Import!$G$2:$G$237,$G171)</f>
        <v>51.66</v>
      </c>
      <c r="AQ171" s="2">
        <f>SUMIFS(Import!AQ$2:AQ$237,Import!$F$2:$F$237,$F171,Import!$G$2:$G$237,$G171)</f>
        <v>4</v>
      </c>
      <c r="AR171" s="2" t="str">
        <f t="shared" si="91"/>
        <v>M</v>
      </c>
      <c r="AS171" s="2" t="str">
        <f t="shared" si="91"/>
        <v>BRUNEAU</v>
      </c>
      <c r="AT171" s="2" t="str">
        <f t="shared" si="91"/>
        <v>Jean-Marie</v>
      </c>
      <c r="AU171" s="2">
        <f>SUMIFS(Import!AU$2:AU$237,Import!$F$2:$F$237,$F171,Import!$G$2:$G$237,$G171)</f>
        <v>6</v>
      </c>
      <c r="AV171" s="2">
        <f>SUMIFS(Import!AV$2:AV$237,Import!$F$2:$F$237,$F171,Import!$G$2:$G$237,$G171)</f>
        <v>0.47</v>
      </c>
      <c r="AW171" s="2">
        <f>SUMIFS(Import!AW$2:AW$237,Import!$F$2:$F$237,$F171,Import!$G$2:$G$237,$G171)</f>
        <v>1.32</v>
      </c>
      <c r="AX171" s="2">
        <f>SUMIFS(Import!AX$2:AX$237,Import!$F$2:$F$237,$F171,Import!$G$2:$G$237,$G171)</f>
        <v>5</v>
      </c>
      <c r="AY171" s="2" t="str">
        <f t="shared" si="92"/>
        <v>M</v>
      </c>
      <c r="AZ171" s="2" t="str">
        <f t="shared" si="92"/>
        <v>RAMEL</v>
      </c>
      <c r="BA171" s="2" t="str">
        <f t="shared" si="92"/>
        <v>Michel</v>
      </c>
      <c r="BB171" s="2">
        <f>SUMIFS(Import!BB$2:BB$237,Import!$F$2:$F$237,$F171,Import!$G$2:$G$237,$G171)</f>
        <v>2</v>
      </c>
      <c r="BC171" s="2">
        <f>SUMIFS(Import!BC$2:BC$237,Import!$F$2:$F$237,$F171,Import!$G$2:$G$237,$G171)</f>
        <v>0.16</v>
      </c>
      <c r="BD171" s="2">
        <f>SUMIFS(Import!BD$2:BD$237,Import!$F$2:$F$237,$F171,Import!$G$2:$G$237,$G171)</f>
        <v>0.44</v>
      </c>
      <c r="BE171" s="2">
        <f>SUMIFS(Import!BE$2:BE$237,Import!$F$2:$F$237,$F171,Import!$G$2:$G$237,$G171)</f>
        <v>6</v>
      </c>
      <c r="BF171" s="2" t="str">
        <f t="shared" si="93"/>
        <v>M</v>
      </c>
      <c r="BG171" s="2" t="str">
        <f t="shared" si="93"/>
        <v>NENA</v>
      </c>
      <c r="BH171" s="2" t="str">
        <f t="shared" si="93"/>
        <v>Tauhiti</v>
      </c>
      <c r="BI171" s="2">
        <f>SUMIFS(Import!BI$2:BI$237,Import!$F$2:$F$237,$F171,Import!$G$2:$G$237,$G171)</f>
        <v>40</v>
      </c>
      <c r="BJ171" s="2">
        <f>SUMIFS(Import!BJ$2:BJ$237,Import!$F$2:$F$237,$F171,Import!$G$2:$G$237,$G171)</f>
        <v>3.12</v>
      </c>
      <c r="BK171" s="2">
        <f>SUMIFS(Import!BK$2:BK$237,Import!$F$2:$F$237,$F171,Import!$G$2:$G$237,$G171)</f>
        <v>8.83</v>
      </c>
      <c r="BL171" s="2">
        <f>SUMIFS(Import!BL$2:BL$237,Import!$F$2:$F$237,$F171,Import!$G$2:$G$237,$G171)</f>
        <v>7</v>
      </c>
      <c r="BM171" s="2" t="str">
        <f t="shared" si="94"/>
        <v>M</v>
      </c>
      <c r="BN171" s="2" t="str">
        <f t="shared" si="94"/>
        <v>REGURON</v>
      </c>
      <c r="BO171" s="2" t="str">
        <f t="shared" si="94"/>
        <v>Karl</v>
      </c>
      <c r="BP171" s="2">
        <f>SUMIFS(Import!BP$2:BP$237,Import!$F$2:$F$237,$F171,Import!$G$2:$G$237,$G171)</f>
        <v>2</v>
      </c>
      <c r="BQ171" s="2">
        <f>SUMIFS(Import!BQ$2:BQ$237,Import!$F$2:$F$237,$F171,Import!$G$2:$G$237,$G171)</f>
        <v>0.16</v>
      </c>
      <c r="BR171" s="2">
        <f>SUMIFS(Import!BR$2:BR$237,Import!$F$2:$F$237,$F171,Import!$G$2:$G$237,$G171)</f>
        <v>0.44</v>
      </c>
      <c r="BS171" s="2">
        <f>SUMIFS(Import!BS$2:BS$237,Import!$F$2:$F$237,$F171,Import!$G$2:$G$237,$G171)</f>
        <v>8</v>
      </c>
      <c r="BT171" s="2" t="str">
        <f t="shared" si="95"/>
        <v>M</v>
      </c>
      <c r="BU171" s="2" t="str">
        <f t="shared" si="95"/>
        <v>TUHEIAVA</v>
      </c>
      <c r="BV171" s="2" t="str">
        <f t="shared" si="95"/>
        <v>Richard, Ariihau</v>
      </c>
      <c r="BW171" s="2">
        <f>SUMIFS(Import!BW$2:BW$237,Import!$F$2:$F$237,$F171,Import!$G$2:$G$237,$G171)</f>
        <v>119</v>
      </c>
      <c r="BX171" s="2">
        <f>SUMIFS(Import!BX$2:BX$237,Import!$F$2:$F$237,$F171,Import!$G$2:$G$237,$G171)</f>
        <v>9.2799999999999994</v>
      </c>
      <c r="BY171" s="2">
        <f>SUMIFS(Import!BY$2:BY$237,Import!$F$2:$F$237,$F171,Import!$G$2:$G$237,$G171)</f>
        <v>26.27</v>
      </c>
      <c r="BZ171" s="2">
        <f>SUMIFS(Import!BZ$2:BZ$237,Import!$F$2:$F$237,$F171,Import!$G$2:$G$237,$G171)</f>
        <v>0</v>
      </c>
      <c r="CA171" s="2">
        <f t="shared" si="96"/>
        <v>0</v>
      </c>
      <c r="CB171" s="2">
        <f t="shared" si="96"/>
        <v>0</v>
      </c>
      <c r="CC171" s="2">
        <f t="shared" si="96"/>
        <v>0</v>
      </c>
      <c r="CD171" s="2">
        <f>SUMIFS(Import!CD$2:CD$237,Import!$F$2:$F$237,$F171,Import!$G$2:$G$237,$G171)</f>
        <v>0</v>
      </c>
      <c r="CE171" s="2">
        <f>SUMIFS(Import!CE$2:CE$237,Import!$F$2:$F$237,$F171,Import!$G$2:$G$237,$G171)</f>
        <v>0</v>
      </c>
      <c r="CF171" s="2">
        <f>SUMIFS(Import!CF$2:CF$237,Import!$F$2:$F$237,$F171,Import!$G$2:$G$237,$G171)</f>
        <v>0</v>
      </c>
      <c r="CG171" s="2">
        <f>SUMIFS(Import!CG$2:CG$237,Import!$F$2:$F$237,$F171,Import!$G$2:$G$237,$G171)</f>
        <v>0</v>
      </c>
      <c r="CH171" s="2">
        <f t="shared" si="97"/>
        <v>0</v>
      </c>
      <c r="CI171" s="2">
        <f t="shared" si="97"/>
        <v>0</v>
      </c>
      <c r="CJ171" s="2">
        <f t="shared" si="97"/>
        <v>0</v>
      </c>
      <c r="CK171" s="2">
        <f>SUMIFS(Import!CK$2:CK$237,Import!$F$2:$F$237,$F171,Import!$G$2:$G$237,$G171)</f>
        <v>0</v>
      </c>
      <c r="CL171" s="2">
        <f>SUMIFS(Import!CL$2:CL$237,Import!$F$2:$F$237,$F171,Import!$G$2:$G$237,$G171)</f>
        <v>0</v>
      </c>
      <c r="CM171" s="2">
        <f>SUMIFS(Import!CM$2:CM$237,Import!$F$2:$F$237,$F171,Import!$G$2:$G$237,$G171)</f>
        <v>0</v>
      </c>
      <c r="CN171" s="2">
        <f>SUMIFS(Import!CN$2:CN$237,Import!$F$2:$F$237,$F171,Import!$G$2:$G$237,$G171)</f>
        <v>0</v>
      </c>
      <c r="CO171" s="3">
        <f t="shared" si="98"/>
        <v>0</v>
      </c>
      <c r="CP171" s="3">
        <f t="shared" si="98"/>
        <v>0</v>
      </c>
      <c r="CQ171" s="3">
        <f t="shared" si="98"/>
        <v>0</v>
      </c>
      <c r="CR171" s="2">
        <f>SUMIFS(Import!CR$2:CR$237,Import!$F$2:$F$237,$F171,Import!$G$2:$G$237,$G171)</f>
        <v>0</v>
      </c>
      <c r="CS171" s="2">
        <f>SUMIFS(Import!CS$2:CS$237,Import!$F$2:$F$237,$F171,Import!$G$2:$G$237,$G171)</f>
        <v>0</v>
      </c>
      <c r="CT171" s="2">
        <f>SUMIFS(Import!CT$2:CT$237,Import!$F$2:$F$237,$F171,Import!$G$2:$G$237,$G171)</f>
        <v>0</v>
      </c>
    </row>
    <row r="172" spans="1:98">
      <c r="A172" s="2" t="s">
        <v>38</v>
      </c>
      <c r="B172" s="2" t="s">
        <v>39</v>
      </c>
      <c r="C172" s="2">
        <v>1</v>
      </c>
      <c r="D172" s="2" t="s">
        <v>40</v>
      </c>
      <c r="E172" s="2">
        <v>40</v>
      </c>
      <c r="F172" s="2" t="s">
        <v>72</v>
      </c>
      <c r="G172" s="2">
        <v>3</v>
      </c>
      <c r="H172" s="2">
        <f>IF(SUMIFS(Import!H$2:H$237,Import!$F$2:$F$237,$F172,Import!$G$2:$G$237,$G172)=0,Data_T1!$H172,SUMIFS(Import!H$2:H$237,Import!$F$2:$F$237,$F172,Import!$G$2:$G$237,$G172))</f>
        <v>83</v>
      </c>
      <c r="I172" s="2">
        <f>SUMIFS(Import!I$2:I$237,Import!$F$2:$F$237,$F172,Import!$G$2:$G$237,$G172)</f>
        <v>19</v>
      </c>
      <c r="J172" s="2">
        <f>SUMIFS(Import!J$2:J$237,Import!$F$2:$F$237,$F172,Import!$G$2:$G$237,$G172)</f>
        <v>22.89</v>
      </c>
      <c r="K172" s="2">
        <f>SUMIFS(Import!K$2:K$237,Import!$F$2:$F$237,$F172,Import!$G$2:$G$237,$G172)</f>
        <v>64</v>
      </c>
      <c r="L172" s="2">
        <f>SUMIFS(Import!L$2:L$237,Import!$F$2:$F$237,$F172,Import!$G$2:$G$237,$G172)</f>
        <v>77.11</v>
      </c>
      <c r="M172" s="2">
        <f>SUMIFS(Import!M$2:M$237,Import!$F$2:$F$237,$F172,Import!$G$2:$G$237,$G172)</f>
        <v>0</v>
      </c>
      <c r="N172" s="2">
        <f>SUMIFS(Import!N$2:N$237,Import!$F$2:$F$237,$F172,Import!$G$2:$G$237,$G172)</f>
        <v>0</v>
      </c>
      <c r="O172" s="2">
        <f>SUMIFS(Import!O$2:O$237,Import!$F$2:$F$237,$F172,Import!$G$2:$G$237,$G172)</f>
        <v>0</v>
      </c>
      <c r="P172" s="2">
        <f>SUMIFS(Import!P$2:P$237,Import!$F$2:$F$237,$F172,Import!$G$2:$G$237,$G172)</f>
        <v>5</v>
      </c>
      <c r="Q172" s="2">
        <f>SUMIFS(Import!Q$2:Q$237,Import!$F$2:$F$237,$F172,Import!$G$2:$G$237,$G172)</f>
        <v>6.02</v>
      </c>
      <c r="R172" s="2">
        <f>SUMIFS(Import!R$2:R$237,Import!$F$2:$F$237,$F172,Import!$G$2:$G$237,$G172)</f>
        <v>7.81</v>
      </c>
      <c r="S172" s="2">
        <f>SUMIFS(Import!S$2:S$237,Import!$F$2:$F$237,$F172,Import!$G$2:$G$237,$G172)</f>
        <v>59</v>
      </c>
      <c r="T172" s="2">
        <f>SUMIFS(Import!T$2:T$237,Import!$F$2:$F$237,$F172,Import!$G$2:$G$237,$G172)</f>
        <v>71.08</v>
      </c>
      <c r="U172" s="2">
        <f>SUMIFS(Import!U$2:U$237,Import!$F$2:$F$237,$F172,Import!$G$2:$G$237,$G172)</f>
        <v>92.19</v>
      </c>
      <c r="V172" s="2">
        <f>SUMIFS(Import!V$2:V$237,Import!$F$2:$F$237,$F172,Import!$G$2:$G$237,$G172)</f>
        <v>1</v>
      </c>
      <c r="W172" s="2" t="str">
        <f t="shared" si="88"/>
        <v>M</v>
      </c>
      <c r="X172" s="2" t="str">
        <f t="shared" si="88"/>
        <v>GREIG</v>
      </c>
      <c r="Y172" s="2" t="str">
        <f t="shared" si="88"/>
        <v>Moana</v>
      </c>
      <c r="Z172" s="2">
        <f>SUMIFS(Import!Z$2:Z$237,Import!$F$2:$F$237,$F172,Import!$G$2:$G$237,$G172)</f>
        <v>6</v>
      </c>
      <c r="AA172" s="2">
        <f>SUMIFS(Import!AA$2:AA$237,Import!$F$2:$F$237,$F172,Import!$G$2:$G$237,$G172)</f>
        <v>7.23</v>
      </c>
      <c r="AB172" s="2">
        <f>SUMIFS(Import!AB$2:AB$237,Import!$F$2:$F$237,$F172,Import!$G$2:$G$237,$G172)</f>
        <v>10.17</v>
      </c>
      <c r="AC172" s="2">
        <f>SUMIFS(Import!AC$2:AC$237,Import!$F$2:$F$237,$F172,Import!$G$2:$G$237,$G172)</f>
        <v>2</v>
      </c>
      <c r="AD172" s="2" t="str">
        <f t="shared" si="89"/>
        <v>M</v>
      </c>
      <c r="AE172" s="2" t="str">
        <f t="shared" si="89"/>
        <v>MINARDI</v>
      </c>
      <c r="AF172" s="2" t="str">
        <f t="shared" si="89"/>
        <v>Eric</v>
      </c>
      <c r="AG172" s="2">
        <f>SUMIFS(Import!AG$2:AG$237,Import!$F$2:$F$237,$F172,Import!$G$2:$G$237,$G172)</f>
        <v>0</v>
      </c>
      <c r="AH172" s="2">
        <f>SUMIFS(Import!AH$2:AH$237,Import!$F$2:$F$237,$F172,Import!$G$2:$G$237,$G172)</f>
        <v>0</v>
      </c>
      <c r="AI172" s="2">
        <f>SUMIFS(Import!AI$2:AI$237,Import!$F$2:$F$237,$F172,Import!$G$2:$G$237,$G172)</f>
        <v>0</v>
      </c>
      <c r="AJ172" s="2">
        <f>SUMIFS(Import!AJ$2:AJ$237,Import!$F$2:$F$237,$F172,Import!$G$2:$G$237,$G172)</f>
        <v>3</v>
      </c>
      <c r="AK172" s="2" t="str">
        <f t="shared" si="90"/>
        <v>F</v>
      </c>
      <c r="AL172" s="2" t="str">
        <f t="shared" si="90"/>
        <v>SAGE</v>
      </c>
      <c r="AM172" s="2" t="str">
        <f t="shared" si="90"/>
        <v>Maina</v>
      </c>
      <c r="AN172" s="2">
        <f>SUMIFS(Import!AN$2:AN$237,Import!$F$2:$F$237,$F172,Import!$G$2:$G$237,$G172)</f>
        <v>42</v>
      </c>
      <c r="AO172" s="2">
        <f>SUMIFS(Import!AO$2:AO$237,Import!$F$2:$F$237,$F172,Import!$G$2:$G$237,$G172)</f>
        <v>50.6</v>
      </c>
      <c r="AP172" s="2">
        <f>SUMIFS(Import!AP$2:AP$237,Import!$F$2:$F$237,$F172,Import!$G$2:$G$237,$G172)</f>
        <v>71.19</v>
      </c>
      <c r="AQ172" s="2">
        <f>SUMIFS(Import!AQ$2:AQ$237,Import!$F$2:$F$237,$F172,Import!$G$2:$G$237,$G172)</f>
        <v>4</v>
      </c>
      <c r="AR172" s="2" t="str">
        <f t="shared" si="91"/>
        <v>M</v>
      </c>
      <c r="AS172" s="2" t="str">
        <f t="shared" si="91"/>
        <v>BRUNEAU</v>
      </c>
      <c r="AT172" s="2" t="str">
        <f t="shared" si="91"/>
        <v>Jean-Marie</v>
      </c>
      <c r="AU172" s="2">
        <f>SUMIFS(Import!AU$2:AU$237,Import!$F$2:$F$237,$F172,Import!$G$2:$G$237,$G172)</f>
        <v>0</v>
      </c>
      <c r="AV172" s="2">
        <f>SUMIFS(Import!AV$2:AV$237,Import!$F$2:$F$237,$F172,Import!$G$2:$G$237,$G172)</f>
        <v>0</v>
      </c>
      <c r="AW172" s="2">
        <f>SUMIFS(Import!AW$2:AW$237,Import!$F$2:$F$237,$F172,Import!$G$2:$G$237,$G172)</f>
        <v>0</v>
      </c>
      <c r="AX172" s="2">
        <f>SUMIFS(Import!AX$2:AX$237,Import!$F$2:$F$237,$F172,Import!$G$2:$G$237,$G172)</f>
        <v>5</v>
      </c>
      <c r="AY172" s="2" t="str">
        <f t="shared" si="92"/>
        <v>M</v>
      </c>
      <c r="AZ172" s="2" t="str">
        <f t="shared" si="92"/>
        <v>RAMEL</v>
      </c>
      <c r="BA172" s="2" t="str">
        <f t="shared" si="92"/>
        <v>Michel</v>
      </c>
      <c r="BB172" s="2">
        <f>SUMIFS(Import!BB$2:BB$237,Import!$F$2:$F$237,$F172,Import!$G$2:$G$237,$G172)</f>
        <v>0</v>
      </c>
      <c r="BC172" s="2">
        <f>SUMIFS(Import!BC$2:BC$237,Import!$F$2:$F$237,$F172,Import!$G$2:$G$237,$G172)</f>
        <v>0</v>
      </c>
      <c r="BD172" s="2">
        <f>SUMIFS(Import!BD$2:BD$237,Import!$F$2:$F$237,$F172,Import!$G$2:$G$237,$G172)</f>
        <v>0</v>
      </c>
      <c r="BE172" s="2">
        <f>SUMIFS(Import!BE$2:BE$237,Import!$F$2:$F$237,$F172,Import!$G$2:$G$237,$G172)</f>
        <v>6</v>
      </c>
      <c r="BF172" s="2" t="str">
        <f t="shared" si="93"/>
        <v>M</v>
      </c>
      <c r="BG172" s="2" t="str">
        <f t="shared" si="93"/>
        <v>NENA</v>
      </c>
      <c r="BH172" s="2" t="str">
        <f t="shared" si="93"/>
        <v>Tauhiti</v>
      </c>
      <c r="BI172" s="2">
        <f>SUMIFS(Import!BI$2:BI$237,Import!$F$2:$F$237,$F172,Import!$G$2:$G$237,$G172)</f>
        <v>0</v>
      </c>
      <c r="BJ172" s="2">
        <f>SUMIFS(Import!BJ$2:BJ$237,Import!$F$2:$F$237,$F172,Import!$G$2:$G$237,$G172)</f>
        <v>0</v>
      </c>
      <c r="BK172" s="2">
        <f>SUMIFS(Import!BK$2:BK$237,Import!$F$2:$F$237,$F172,Import!$G$2:$G$237,$G172)</f>
        <v>0</v>
      </c>
      <c r="BL172" s="2">
        <f>SUMIFS(Import!BL$2:BL$237,Import!$F$2:$F$237,$F172,Import!$G$2:$G$237,$G172)</f>
        <v>7</v>
      </c>
      <c r="BM172" s="2" t="str">
        <f t="shared" si="94"/>
        <v>M</v>
      </c>
      <c r="BN172" s="2" t="str">
        <f t="shared" si="94"/>
        <v>REGURON</v>
      </c>
      <c r="BO172" s="2" t="str">
        <f t="shared" si="94"/>
        <v>Karl</v>
      </c>
      <c r="BP172" s="2">
        <f>SUMIFS(Import!BP$2:BP$237,Import!$F$2:$F$237,$F172,Import!$G$2:$G$237,$G172)</f>
        <v>0</v>
      </c>
      <c r="BQ172" s="2">
        <f>SUMIFS(Import!BQ$2:BQ$237,Import!$F$2:$F$237,$F172,Import!$G$2:$G$237,$G172)</f>
        <v>0</v>
      </c>
      <c r="BR172" s="2">
        <f>SUMIFS(Import!BR$2:BR$237,Import!$F$2:$F$237,$F172,Import!$G$2:$G$237,$G172)</f>
        <v>0</v>
      </c>
      <c r="BS172" s="2">
        <f>SUMIFS(Import!BS$2:BS$237,Import!$F$2:$F$237,$F172,Import!$G$2:$G$237,$G172)</f>
        <v>8</v>
      </c>
      <c r="BT172" s="2" t="str">
        <f t="shared" si="95"/>
        <v>M</v>
      </c>
      <c r="BU172" s="2" t="str">
        <f t="shared" si="95"/>
        <v>TUHEIAVA</v>
      </c>
      <c r="BV172" s="2" t="str">
        <f t="shared" si="95"/>
        <v>Richard, Ariihau</v>
      </c>
      <c r="BW172" s="2">
        <f>SUMIFS(Import!BW$2:BW$237,Import!$F$2:$F$237,$F172,Import!$G$2:$G$237,$G172)</f>
        <v>11</v>
      </c>
      <c r="BX172" s="2">
        <f>SUMIFS(Import!BX$2:BX$237,Import!$F$2:$F$237,$F172,Import!$G$2:$G$237,$G172)</f>
        <v>13.25</v>
      </c>
      <c r="BY172" s="2">
        <f>SUMIFS(Import!BY$2:BY$237,Import!$F$2:$F$237,$F172,Import!$G$2:$G$237,$G172)</f>
        <v>18.64</v>
      </c>
      <c r="BZ172" s="2">
        <f>SUMIFS(Import!BZ$2:BZ$237,Import!$F$2:$F$237,$F172,Import!$G$2:$G$237,$G172)</f>
        <v>0</v>
      </c>
      <c r="CA172" s="2">
        <f t="shared" si="96"/>
        <v>0</v>
      </c>
      <c r="CB172" s="2">
        <f t="shared" si="96"/>
        <v>0</v>
      </c>
      <c r="CC172" s="2">
        <f t="shared" si="96"/>
        <v>0</v>
      </c>
      <c r="CD172" s="2">
        <f>SUMIFS(Import!CD$2:CD$237,Import!$F$2:$F$237,$F172,Import!$G$2:$G$237,$G172)</f>
        <v>0</v>
      </c>
      <c r="CE172" s="2">
        <f>SUMIFS(Import!CE$2:CE$237,Import!$F$2:$F$237,$F172,Import!$G$2:$G$237,$G172)</f>
        <v>0</v>
      </c>
      <c r="CF172" s="2">
        <f>SUMIFS(Import!CF$2:CF$237,Import!$F$2:$F$237,$F172,Import!$G$2:$G$237,$G172)</f>
        <v>0</v>
      </c>
      <c r="CG172" s="2">
        <f>SUMIFS(Import!CG$2:CG$237,Import!$F$2:$F$237,$F172,Import!$G$2:$G$237,$G172)</f>
        <v>0</v>
      </c>
      <c r="CH172" s="2">
        <f t="shared" si="97"/>
        <v>0</v>
      </c>
      <c r="CI172" s="2">
        <f t="shared" si="97"/>
        <v>0</v>
      </c>
      <c r="CJ172" s="2">
        <f t="shared" si="97"/>
        <v>0</v>
      </c>
      <c r="CK172" s="2">
        <f>SUMIFS(Import!CK$2:CK$237,Import!$F$2:$F$237,$F172,Import!$G$2:$G$237,$G172)</f>
        <v>0</v>
      </c>
      <c r="CL172" s="2">
        <f>SUMIFS(Import!CL$2:CL$237,Import!$F$2:$F$237,$F172,Import!$G$2:$G$237,$G172)</f>
        <v>0</v>
      </c>
      <c r="CM172" s="2">
        <f>SUMIFS(Import!CM$2:CM$237,Import!$F$2:$F$237,$F172,Import!$G$2:$G$237,$G172)</f>
        <v>0</v>
      </c>
      <c r="CN172" s="2">
        <f>SUMIFS(Import!CN$2:CN$237,Import!$F$2:$F$237,$F172,Import!$G$2:$G$237,$G172)</f>
        <v>0</v>
      </c>
      <c r="CO172" s="3">
        <f t="shared" si="98"/>
        <v>0</v>
      </c>
      <c r="CP172" s="3">
        <f t="shared" si="98"/>
        <v>0</v>
      </c>
      <c r="CQ172" s="3">
        <f t="shared" si="98"/>
        <v>0</v>
      </c>
      <c r="CR172" s="2">
        <f>SUMIFS(Import!CR$2:CR$237,Import!$F$2:$F$237,$F172,Import!$G$2:$G$237,$G172)</f>
        <v>0</v>
      </c>
      <c r="CS172" s="2">
        <f>SUMIFS(Import!CS$2:CS$237,Import!$F$2:$F$237,$F172,Import!$G$2:$G$237,$G172)</f>
        <v>0</v>
      </c>
      <c r="CT172" s="2">
        <f>SUMIFS(Import!CT$2:CT$237,Import!$F$2:$F$237,$F172,Import!$G$2:$G$237,$G172)</f>
        <v>0</v>
      </c>
    </row>
    <row r="173" spans="1:98">
      <c r="A173" s="2" t="s">
        <v>38</v>
      </c>
      <c r="B173" s="2" t="s">
        <v>39</v>
      </c>
      <c r="C173" s="2">
        <v>1</v>
      </c>
      <c r="D173" s="2" t="s">
        <v>40</v>
      </c>
      <c r="E173" s="2">
        <v>40</v>
      </c>
      <c r="F173" s="2" t="s">
        <v>72</v>
      </c>
      <c r="G173" s="2">
        <v>4</v>
      </c>
      <c r="H173" s="2">
        <f>IF(SUMIFS(Import!H$2:H$237,Import!$F$2:$F$237,$F173,Import!$G$2:$G$237,$G173)=0,Data_T1!$H173,SUMIFS(Import!H$2:H$237,Import!$F$2:$F$237,$F173,Import!$G$2:$G$237,$G173))</f>
        <v>227</v>
      </c>
      <c r="I173" s="2">
        <f>SUMIFS(Import!I$2:I$237,Import!$F$2:$F$237,$F173,Import!$G$2:$G$237,$G173)</f>
        <v>90</v>
      </c>
      <c r="J173" s="2">
        <f>SUMIFS(Import!J$2:J$237,Import!$F$2:$F$237,$F173,Import!$G$2:$G$237,$G173)</f>
        <v>39.65</v>
      </c>
      <c r="K173" s="2">
        <f>SUMIFS(Import!K$2:K$237,Import!$F$2:$F$237,$F173,Import!$G$2:$G$237,$G173)</f>
        <v>137</v>
      </c>
      <c r="L173" s="2">
        <f>SUMIFS(Import!L$2:L$237,Import!$F$2:$F$237,$F173,Import!$G$2:$G$237,$G173)</f>
        <v>60.35</v>
      </c>
      <c r="M173" s="2">
        <f>SUMIFS(Import!M$2:M$237,Import!$F$2:$F$237,$F173,Import!$G$2:$G$237,$G173)</f>
        <v>1</v>
      </c>
      <c r="N173" s="2">
        <f>SUMIFS(Import!N$2:N$237,Import!$F$2:$F$237,$F173,Import!$G$2:$G$237,$G173)</f>
        <v>0.44</v>
      </c>
      <c r="O173" s="2">
        <f>SUMIFS(Import!O$2:O$237,Import!$F$2:$F$237,$F173,Import!$G$2:$G$237,$G173)</f>
        <v>0.73</v>
      </c>
      <c r="P173" s="2">
        <f>SUMIFS(Import!P$2:P$237,Import!$F$2:$F$237,$F173,Import!$G$2:$G$237,$G173)</f>
        <v>1</v>
      </c>
      <c r="Q173" s="2">
        <f>SUMIFS(Import!Q$2:Q$237,Import!$F$2:$F$237,$F173,Import!$G$2:$G$237,$G173)</f>
        <v>0.44</v>
      </c>
      <c r="R173" s="2">
        <f>SUMIFS(Import!R$2:R$237,Import!$F$2:$F$237,$F173,Import!$G$2:$G$237,$G173)</f>
        <v>0.73</v>
      </c>
      <c r="S173" s="2">
        <f>SUMIFS(Import!S$2:S$237,Import!$F$2:$F$237,$F173,Import!$G$2:$G$237,$G173)</f>
        <v>135</v>
      </c>
      <c r="T173" s="2">
        <f>SUMIFS(Import!T$2:T$237,Import!$F$2:$F$237,$F173,Import!$G$2:$G$237,$G173)</f>
        <v>59.47</v>
      </c>
      <c r="U173" s="2">
        <f>SUMIFS(Import!U$2:U$237,Import!$F$2:$F$237,$F173,Import!$G$2:$G$237,$G173)</f>
        <v>98.54</v>
      </c>
      <c r="V173" s="2">
        <f>SUMIFS(Import!V$2:V$237,Import!$F$2:$F$237,$F173,Import!$G$2:$G$237,$G173)</f>
        <v>1</v>
      </c>
      <c r="W173" s="2" t="str">
        <f t="shared" si="88"/>
        <v>M</v>
      </c>
      <c r="X173" s="2" t="str">
        <f t="shared" si="88"/>
        <v>GREIG</v>
      </c>
      <c r="Y173" s="2" t="str">
        <f t="shared" si="88"/>
        <v>Moana</v>
      </c>
      <c r="Z173" s="2">
        <f>SUMIFS(Import!Z$2:Z$237,Import!$F$2:$F$237,$F173,Import!$G$2:$G$237,$G173)</f>
        <v>14</v>
      </c>
      <c r="AA173" s="2">
        <f>SUMIFS(Import!AA$2:AA$237,Import!$F$2:$F$237,$F173,Import!$G$2:$G$237,$G173)</f>
        <v>6.17</v>
      </c>
      <c r="AB173" s="2">
        <f>SUMIFS(Import!AB$2:AB$237,Import!$F$2:$F$237,$F173,Import!$G$2:$G$237,$G173)</f>
        <v>10.37</v>
      </c>
      <c r="AC173" s="2">
        <f>SUMIFS(Import!AC$2:AC$237,Import!$F$2:$F$237,$F173,Import!$G$2:$G$237,$G173)</f>
        <v>2</v>
      </c>
      <c r="AD173" s="2" t="str">
        <f t="shared" si="89"/>
        <v>M</v>
      </c>
      <c r="AE173" s="2" t="str">
        <f t="shared" si="89"/>
        <v>MINARDI</v>
      </c>
      <c r="AF173" s="2" t="str">
        <f t="shared" si="89"/>
        <v>Eric</v>
      </c>
      <c r="AG173" s="2">
        <f>SUMIFS(Import!AG$2:AG$237,Import!$F$2:$F$237,$F173,Import!$G$2:$G$237,$G173)</f>
        <v>0</v>
      </c>
      <c r="AH173" s="2">
        <f>SUMIFS(Import!AH$2:AH$237,Import!$F$2:$F$237,$F173,Import!$G$2:$G$237,$G173)</f>
        <v>0</v>
      </c>
      <c r="AI173" s="2">
        <f>SUMIFS(Import!AI$2:AI$237,Import!$F$2:$F$237,$F173,Import!$G$2:$G$237,$G173)</f>
        <v>0</v>
      </c>
      <c r="AJ173" s="2">
        <f>SUMIFS(Import!AJ$2:AJ$237,Import!$F$2:$F$237,$F173,Import!$G$2:$G$237,$G173)</f>
        <v>3</v>
      </c>
      <c r="AK173" s="2" t="str">
        <f t="shared" si="90"/>
        <v>F</v>
      </c>
      <c r="AL173" s="2" t="str">
        <f t="shared" si="90"/>
        <v>SAGE</v>
      </c>
      <c r="AM173" s="2" t="str">
        <f t="shared" si="90"/>
        <v>Maina</v>
      </c>
      <c r="AN173" s="2">
        <f>SUMIFS(Import!AN$2:AN$237,Import!$F$2:$F$237,$F173,Import!$G$2:$G$237,$G173)</f>
        <v>71</v>
      </c>
      <c r="AO173" s="2">
        <f>SUMIFS(Import!AO$2:AO$237,Import!$F$2:$F$237,$F173,Import!$G$2:$G$237,$G173)</f>
        <v>31.28</v>
      </c>
      <c r="AP173" s="2">
        <f>SUMIFS(Import!AP$2:AP$237,Import!$F$2:$F$237,$F173,Import!$G$2:$G$237,$G173)</f>
        <v>52.59</v>
      </c>
      <c r="AQ173" s="2">
        <f>SUMIFS(Import!AQ$2:AQ$237,Import!$F$2:$F$237,$F173,Import!$G$2:$G$237,$G173)</f>
        <v>4</v>
      </c>
      <c r="AR173" s="2" t="str">
        <f t="shared" si="91"/>
        <v>M</v>
      </c>
      <c r="AS173" s="2" t="str">
        <f t="shared" si="91"/>
        <v>BRUNEAU</v>
      </c>
      <c r="AT173" s="2" t="str">
        <f t="shared" si="91"/>
        <v>Jean-Marie</v>
      </c>
      <c r="AU173" s="2">
        <f>SUMIFS(Import!AU$2:AU$237,Import!$F$2:$F$237,$F173,Import!$G$2:$G$237,$G173)</f>
        <v>0</v>
      </c>
      <c r="AV173" s="2">
        <f>SUMIFS(Import!AV$2:AV$237,Import!$F$2:$F$237,$F173,Import!$G$2:$G$237,$G173)</f>
        <v>0</v>
      </c>
      <c r="AW173" s="2">
        <f>SUMIFS(Import!AW$2:AW$237,Import!$F$2:$F$237,$F173,Import!$G$2:$G$237,$G173)</f>
        <v>0</v>
      </c>
      <c r="AX173" s="2">
        <f>SUMIFS(Import!AX$2:AX$237,Import!$F$2:$F$237,$F173,Import!$G$2:$G$237,$G173)</f>
        <v>5</v>
      </c>
      <c r="AY173" s="2" t="str">
        <f t="shared" si="92"/>
        <v>M</v>
      </c>
      <c r="AZ173" s="2" t="str">
        <f t="shared" si="92"/>
        <v>RAMEL</v>
      </c>
      <c r="BA173" s="2" t="str">
        <f t="shared" si="92"/>
        <v>Michel</v>
      </c>
      <c r="BB173" s="2">
        <f>SUMIFS(Import!BB$2:BB$237,Import!$F$2:$F$237,$F173,Import!$G$2:$G$237,$G173)</f>
        <v>0</v>
      </c>
      <c r="BC173" s="2">
        <f>SUMIFS(Import!BC$2:BC$237,Import!$F$2:$F$237,$F173,Import!$G$2:$G$237,$G173)</f>
        <v>0</v>
      </c>
      <c r="BD173" s="2">
        <f>SUMIFS(Import!BD$2:BD$237,Import!$F$2:$F$237,$F173,Import!$G$2:$G$237,$G173)</f>
        <v>0</v>
      </c>
      <c r="BE173" s="2">
        <f>SUMIFS(Import!BE$2:BE$237,Import!$F$2:$F$237,$F173,Import!$G$2:$G$237,$G173)</f>
        <v>6</v>
      </c>
      <c r="BF173" s="2" t="str">
        <f t="shared" si="93"/>
        <v>M</v>
      </c>
      <c r="BG173" s="2" t="str">
        <f t="shared" si="93"/>
        <v>NENA</v>
      </c>
      <c r="BH173" s="2" t="str">
        <f t="shared" si="93"/>
        <v>Tauhiti</v>
      </c>
      <c r="BI173" s="2">
        <f>SUMIFS(Import!BI$2:BI$237,Import!$F$2:$F$237,$F173,Import!$G$2:$G$237,$G173)</f>
        <v>30</v>
      </c>
      <c r="BJ173" s="2">
        <f>SUMIFS(Import!BJ$2:BJ$237,Import!$F$2:$F$237,$F173,Import!$G$2:$G$237,$G173)</f>
        <v>13.22</v>
      </c>
      <c r="BK173" s="2">
        <f>SUMIFS(Import!BK$2:BK$237,Import!$F$2:$F$237,$F173,Import!$G$2:$G$237,$G173)</f>
        <v>22.22</v>
      </c>
      <c r="BL173" s="2">
        <f>SUMIFS(Import!BL$2:BL$237,Import!$F$2:$F$237,$F173,Import!$G$2:$G$237,$G173)</f>
        <v>7</v>
      </c>
      <c r="BM173" s="2" t="str">
        <f t="shared" si="94"/>
        <v>M</v>
      </c>
      <c r="BN173" s="2" t="str">
        <f t="shared" si="94"/>
        <v>REGURON</v>
      </c>
      <c r="BO173" s="2" t="str">
        <f t="shared" si="94"/>
        <v>Karl</v>
      </c>
      <c r="BP173" s="2">
        <f>SUMIFS(Import!BP$2:BP$237,Import!$F$2:$F$237,$F173,Import!$G$2:$G$237,$G173)</f>
        <v>3</v>
      </c>
      <c r="BQ173" s="2">
        <f>SUMIFS(Import!BQ$2:BQ$237,Import!$F$2:$F$237,$F173,Import!$G$2:$G$237,$G173)</f>
        <v>1.32</v>
      </c>
      <c r="BR173" s="2">
        <f>SUMIFS(Import!BR$2:BR$237,Import!$F$2:$F$237,$F173,Import!$G$2:$G$237,$G173)</f>
        <v>2.2200000000000002</v>
      </c>
      <c r="BS173" s="2">
        <f>SUMIFS(Import!BS$2:BS$237,Import!$F$2:$F$237,$F173,Import!$G$2:$G$237,$G173)</f>
        <v>8</v>
      </c>
      <c r="BT173" s="2" t="str">
        <f t="shared" si="95"/>
        <v>M</v>
      </c>
      <c r="BU173" s="2" t="str">
        <f t="shared" si="95"/>
        <v>TUHEIAVA</v>
      </c>
      <c r="BV173" s="2" t="str">
        <f t="shared" si="95"/>
        <v>Richard, Ariihau</v>
      </c>
      <c r="BW173" s="2">
        <f>SUMIFS(Import!BW$2:BW$237,Import!$F$2:$F$237,$F173,Import!$G$2:$G$237,$G173)</f>
        <v>17</v>
      </c>
      <c r="BX173" s="2">
        <f>SUMIFS(Import!BX$2:BX$237,Import!$F$2:$F$237,$F173,Import!$G$2:$G$237,$G173)</f>
        <v>7.49</v>
      </c>
      <c r="BY173" s="2">
        <f>SUMIFS(Import!BY$2:BY$237,Import!$F$2:$F$237,$F173,Import!$G$2:$G$237,$G173)</f>
        <v>12.59</v>
      </c>
      <c r="BZ173" s="2">
        <f>SUMIFS(Import!BZ$2:BZ$237,Import!$F$2:$F$237,$F173,Import!$G$2:$G$237,$G173)</f>
        <v>0</v>
      </c>
      <c r="CA173" s="2">
        <f t="shared" si="96"/>
        <v>0</v>
      </c>
      <c r="CB173" s="2">
        <f t="shared" si="96"/>
        <v>0</v>
      </c>
      <c r="CC173" s="2">
        <f t="shared" si="96"/>
        <v>0</v>
      </c>
      <c r="CD173" s="2">
        <f>SUMIFS(Import!CD$2:CD$237,Import!$F$2:$F$237,$F173,Import!$G$2:$G$237,$G173)</f>
        <v>0</v>
      </c>
      <c r="CE173" s="2">
        <f>SUMIFS(Import!CE$2:CE$237,Import!$F$2:$F$237,$F173,Import!$G$2:$G$237,$G173)</f>
        <v>0</v>
      </c>
      <c r="CF173" s="2">
        <f>SUMIFS(Import!CF$2:CF$237,Import!$F$2:$F$237,$F173,Import!$G$2:$G$237,$G173)</f>
        <v>0</v>
      </c>
      <c r="CG173" s="2">
        <f>SUMIFS(Import!CG$2:CG$237,Import!$F$2:$F$237,$F173,Import!$G$2:$G$237,$G173)</f>
        <v>0</v>
      </c>
      <c r="CH173" s="2">
        <f t="shared" si="97"/>
        <v>0</v>
      </c>
      <c r="CI173" s="2">
        <f t="shared" si="97"/>
        <v>0</v>
      </c>
      <c r="CJ173" s="2">
        <f t="shared" si="97"/>
        <v>0</v>
      </c>
      <c r="CK173" s="2">
        <f>SUMIFS(Import!CK$2:CK$237,Import!$F$2:$F$237,$F173,Import!$G$2:$G$237,$G173)</f>
        <v>0</v>
      </c>
      <c r="CL173" s="2">
        <f>SUMIFS(Import!CL$2:CL$237,Import!$F$2:$F$237,$F173,Import!$G$2:$G$237,$G173)</f>
        <v>0</v>
      </c>
      <c r="CM173" s="2">
        <f>SUMIFS(Import!CM$2:CM$237,Import!$F$2:$F$237,$F173,Import!$G$2:$G$237,$G173)</f>
        <v>0</v>
      </c>
      <c r="CN173" s="2">
        <f>SUMIFS(Import!CN$2:CN$237,Import!$F$2:$F$237,$F173,Import!$G$2:$G$237,$G173)</f>
        <v>0</v>
      </c>
      <c r="CO173" s="3">
        <f t="shared" si="98"/>
        <v>0</v>
      </c>
      <c r="CP173" s="3">
        <f t="shared" si="98"/>
        <v>0</v>
      </c>
      <c r="CQ173" s="3">
        <f t="shared" si="98"/>
        <v>0</v>
      </c>
      <c r="CR173" s="2">
        <f>SUMIFS(Import!CR$2:CR$237,Import!$F$2:$F$237,$F173,Import!$G$2:$G$237,$G173)</f>
        <v>0</v>
      </c>
      <c r="CS173" s="2">
        <f>SUMIFS(Import!CS$2:CS$237,Import!$F$2:$F$237,$F173,Import!$G$2:$G$237,$G173)</f>
        <v>0</v>
      </c>
      <c r="CT173" s="2">
        <f>SUMIFS(Import!CT$2:CT$237,Import!$F$2:$F$237,$F173,Import!$G$2:$G$237,$G173)</f>
        <v>0</v>
      </c>
    </row>
    <row r="174" spans="1:98">
      <c r="A174" s="2" t="s">
        <v>38</v>
      </c>
      <c r="B174" s="2" t="s">
        <v>39</v>
      </c>
      <c r="C174" s="2">
        <v>1</v>
      </c>
      <c r="D174" s="2" t="s">
        <v>40</v>
      </c>
      <c r="E174" s="2">
        <v>40</v>
      </c>
      <c r="F174" s="2" t="s">
        <v>72</v>
      </c>
      <c r="G174" s="2">
        <v>5</v>
      </c>
      <c r="H174" s="2">
        <f>IF(SUMIFS(Import!H$2:H$237,Import!$F$2:$F$237,$F174,Import!$G$2:$G$237,$G174)=0,Data_T1!$H174,SUMIFS(Import!H$2:H$237,Import!$F$2:$F$237,$F174,Import!$G$2:$G$237,$G174))</f>
        <v>463</v>
      </c>
      <c r="I174" s="2">
        <f>SUMIFS(Import!I$2:I$237,Import!$F$2:$F$237,$F174,Import!$G$2:$G$237,$G174)</f>
        <v>288</v>
      </c>
      <c r="J174" s="2">
        <f>SUMIFS(Import!J$2:J$237,Import!$F$2:$F$237,$F174,Import!$G$2:$G$237,$G174)</f>
        <v>62.2</v>
      </c>
      <c r="K174" s="2">
        <f>SUMIFS(Import!K$2:K$237,Import!$F$2:$F$237,$F174,Import!$G$2:$G$237,$G174)</f>
        <v>175</v>
      </c>
      <c r="L174" s="2">
        <f>SUMIFS(Import!L$2:L$237,Import!$F$2:$F$237,$F174,Import!$G$2:$G$237,$G174)</f>
        <v>37.799999999999997</v>
      </c>
      <c r="M174" s="2">
        <f>SUMIFS(Import!M$2:M$237,Import!$F$2:$F$237,$F174,Import!$G$2:$G$237,$G174)</f>
        <v>0</v>
      </c>
      <c r="N174" s="2">
        <f>SUMIFS(Import!N$2:N$237,Import!$F$2:$F$237,$F174,Import!$G$2:$G$237,$G174)</f>
        <v>0</v>
      </c>
      <c r="O174" s="2">
        <f>SUMIFS(Import!O$2:O$237,Import!$F$2:$F$237,$F174,Import!$G$2:$G$237,$G174)</f>
        <v>0</v>
      </c>
      <c r="P174" s="2">
        <f>SUMIFS(Import!P$2:P$237,Import!$F$2:$F$237,$F174,Import!$G$2:$G$237,$G174)</f>
        <v>1</v>
      </c>
      <c r="Q174" s="2">
        <f>SUMIFS(Import!Q$2:Q$237,Import!$F$2:$F$237,$F174,Import!$G$2:$G$237,$G174)</f>
        <v>0.22</v>
      </c>
      <c r="R174" s="2">
        <f>SUMIFS(Import!R$2:R$237,Import!$F$2:$F$237,$F174,Import!$G$2:$G$237,$G174)</f>
        <v>0.56999999999999995</v>
      </c>
      <c r="S174" s="2">
        <f>SUMIFS(Import!S$2:S$237,Import!$F$2:$F$237,$F174,Import!$G$2:$G$237,$G174)</f>
        <v>174</v>
      </c>
      <c r="T174" s="2">
        <f>SUMIFS(Import!T$2:T$237,Import!$F$2:$F$237,$F174,Import!$G$2:$G$237,$G174)</f>
        <v>37.58</v>
      </c>
      <c r="U174" s="2">
        <f>SUMIFS(Import!U$2:U$237,Import!$F$2:$F$237,$F174,Import!$G$2:$G$237,$G174)</f>
        <v>99.43</v>
      </c>
      <c r="V174" s="2">
        <f>SUMIFS(Import!V$2:V$237,Import!$F$2:$F$237,$F174,Import!$G$2:$G$237,$G174)</f>
        <v>1</v>
      </c>
      <c r="W174" s="2" t="str">
        <f t="shared" si="88"/>
        <v>M</v>
      </c>
      <c r="X174" s="2" t="str">
        <f t="shared" si="88"/>
        <v>GREIG</v>
      </c>
      <c r="Y174" s="2" t="str">
        <f t="shared" si="88"/>
        <v>Moana</v>
      </c>
      <c r="Z174" s="2">
        <f>SUMIFS(Import!Z$2:Z$237,Import!$F$2:$F$237,$F174,Import!$G$2:$G$237,$G174)</f>
        <v>14</v>
      </c>
      <c r="AA174" s="2">
        <f>SUMIFS(Import!AA$2:AA$237,Import!$F$2:$F$237,$F174,Import!$G$2:$G$237,$G174)</f>
        <v>3.02</v>
      </c>
      <c r="AB174" s="2">
        <f>SUMIFS(Import!AB$2:AB$237,Import!$F$2:$F$237,$F174,Import!$G$2:$G$237,$G174)</f>
        <v>8.0500000000000007</v>
      </c>
      <c r="AC174" s="2">
        <f>SUMIFS(Import!AC$2:AC$237,Import!$F$2:$F$237,$F174,Import!$G$2:$G$237,$G174)</f>
        <v>2</v>
      </c>
      <c r="AD174" s="2" t="str">
        <f t="shared" si="89"/>
        <v>M</v>
      </c>
      <c r="AE174" s="2" t="str">
        <f t="shared" si="89"/>
        <v>MINARDI</v>
      </c>
      <c r="AF174" s="2" t="str">
        <f t="shared" si="89"/>
        <v>Eric</v>
      </c>
      <c r="AG174" s="2">
        <f>SUMIFS(Import!AG$2:AG$237,Import!$F$2:$F$237,$F174,Import!$G$2:$G$237,$G174)</f>
        <v>1</v>
      </c>
      <c r="AH174" s="2">
        <f>SUMIFS(Import!AH$2:AH$237,Import!$F$2:$F$237,$F174,Import!$G$2:$G$237,$G174)</f>
        <v>0.22</v>
      </c>
      <c r="AI174" s="2">
        <f>SUMIFS(Import!AI$2:AI$237,Import!$F$2:$F$237,$F174,Import!$G$2:$G$237,$G174)</f>
        <v>0.56999999999999995</v>
      </c>
      <c r="AJ174" s="2">
        <f>SUMIFS(Import!AJ$2:AJ$237,Import!$F$2:$F$237,$F174,Import!$G$2:$G$237,$G174)</f>
        <v>3</v>
      </c>
      <c r="AK174" s="2" t="str">
        <f t="shared" si="90"/>
        <v>F</v>
      </c>
      <c r="AL174" s="2" t="str">
        <f t="shared" si="90"/>
        <v>SAGE</v>
      </c>
      <c r="AM174" s="2" t="str">
        <f t="shared" si="90"/>
        <v>Maina</v>
      </c>
      <c r="AN174" s="2">
        <f>SUMIFS(Import!AN$2:AN$237,Import!$F$2:$F$237,$F174,Import!$G$2:$G$237,$G174)</f>
        <v>118</v>
      </c>
      <c r="AO174" s="2">
        <f>SUMIFS(Import!AO$2:AO$237,Import!$F$2:$F$237,$F174,Import!$G$2:$G$237,$G174)</f>
        <v>25.49</v>
      </c>
      <c r="AP174" s="2">
        <f>SUMIFS(Import!AP$2:AP$237,Import!$F$2:$F$237,$F174,Import!$G$2:$G$237,$G174)</f>
        <v>67.819999999999993</v>
      </c>
      <c r="AQ174" s="2">
        <f>SUMIFS(Import!AQ$2:AQ$237,Import!$F$2:$F$237,$F174,Import!$G$2:$G$237,$G174)</f>
        <v>4</v>
      </c>
      <c r="AR174" s="2" t="str">
        <f t="shared" si="91"/>
        <v>M</v>
      </c>
      <c r="AS174" s="2" t="str">
        <f t="shared" si="91"/>
        <v>BRUNEAU</v>
      </c>
      <c r="AT174" s="2" t="str">
        <f t="shared" si="91"/>
        <v>Jean-Marie</v>
      </c>
      <c r="AU174" s="2">
        <f>SUMIFS(Import!AU$2:AU$237,Import!$F$2:$F$237,$F174,Import!$G$2:$G$237,$G174)</f>
        <v>0</v>
      </c>
      <c r="AV174" s="2">
        <f>SUMIFS(Import!AV$2:AV$237,Import!$F$2:$F$237,$F174,Import!$G$2:$G$237,$G174)</f>
        <v>0</v>
      </c>
      <c r="AW174" s="2">
        <f>SUMIFS(Import!AW$2:AW$237,Import!$F$2:$F$237,$F174,Import!$G$2:$G$237,$G174)</f>
        <v>0</v>
      </c>
      <c r="AX174" s="2">
        <f>SUMIFS(Import!AX$2:AX$237,Import!$F$2:$F$237,$F174,Import!$G$2:$G$237,$G174)</f>
        <v>5</v>
      </c>
      <c r="AY174" s="2" t="str">
        <f t="shared" si="92"/>
        <v>M</v>
      </c>
      <c r="AZ174" s="2" t="str">
        <f t="shared" si="92"/>
        <v>RAMEL</v>
      </c>
      <c r="BA174" s="2" t="str">
        <f t="shared" si="92"/>
        <v>Michel</v>
      </c>
      <c r="BB174" s="2">
        <f>SUMIFS(Import!BB$2:BB$237,Import!$F$2:$F$237,$F174,Import!$G$2:$G$237,$G174)</f>
        <v>0</v>
      </c>
      <c r="BC174" s="2">
        <f>SUMIFS(Import!BC$2:BC$237,Import!$F$2:$F$237,$F174,Import!$G$2:$G$237,$G174)</f>
        <v>0</v>
      </c>
      <c r="BD174" s="2">
        <f>SUMIFS(Import!BD$2:BD$237,Import!$F$2:$F$237,$F174,Import!$G$2:$G$237,$G174)</f>
        <v>0</v>
      </c>
      <c r="BE174" s="2">
        <f>SUMIFS(Import!BE$2:BE$237,Import!$F$2:$F$237,$F174,Import!$G$2:$G$237,$G174)</f>
        <v>6</v>
      </c>
      <c r="BF174" s="2" t="str">
        <f t="shared" si="93"/>
        <v>M</v>
      </c>
      <c r="BG174" s="2" t="str">
        <f t="shared" si="93"/>
        <v>NENA</v>
      </c>
      <c r="BH174" s="2" t="str">
        <f t="shared" si="93"/>
        <v>Tauhiti</v>
      </c>
      <c r="BI174" s="2">
        <f>SUMIFS(Import!BI$2:BI$237,Import!$F$2:$F$237,$F174,Import!$G$2:$G$237,$G174)</f>
        <v>21</v>
      </c>
      <c r="BJ174" s="2">
        <f>SUMIFS(Import!BJ$2:BJ$237,Import!$F$2:$F$237,$F174,Import!$G$2:$G$237,$G174)</f>
        <v>4.54</v>
      </c>
      <c r="BK174" s="2">
        <f>SUMIFS(Import!BK$2:BK$237,Import!$F$2:$F$237,$F174,Import!$G$2:$G$237,$G174)</f>
        <v>12.07</v>
      </c>
      <c r="BL174" s="2">
        <f>SUMIFS(Import!BL$2:BL$237,Import!$F$2:$F$237,$F174,Import!$G$2:$G$237,$G174)</f>
        <v>7</v>
      </c>
      <c r="BM174" s="2" t="str">
        <f t="shared" si="94"/>
        <v>M</v>
      </c>
      <c r="BN174" s="2" t="str">
        <f t="shared" si="94"/>
        <v>REGURON</v>
      </c>
      <c r="BO174" s="2" t="str">
        <f t="shared" si="94"/>
        <v>Karl</v>
      </c>
      <c r="BP174" s="2">
        <f>SUMIFS(Import!BP$2:BP$237,Import!$F$2:$F$237,$F174,Import!$G$2:$G$237,$G174)</f>
        <v>0</v>
      </c>
      <c r="BQ174" s="2">
        <f>SUMIFS(Import!BQ$2:BQ$237,Import!$F$2:$F$237,$F174,Import!$G$2:$G$237,$G174)</f>
        <v>0</v>
      </c>
      <c r="BR174" s="2">
        <f>SUMIFS(Import!BR$2:BR$237,Import!$F$2:$F$237,$F174,Import!$G$2:$G$237,$G174)</f>
        <v>0</v>
      </c>
      <c r="BS174" s="2">
        <f>SUMIFS(Import!BS$2:BS$237,Import!$F$2:$F$237,$F174,Import!$G$2:$G$237,$G174)</f>
        <v>8</v>
      </c>
      <c r="BT174" s="2" t="str">
        <f t="shared" si="95"/>
        <v>M</v>
      </c>
      <c r="BU174" s="2" t="str">
        <f t="shared" si="95"/>
        <v>TUHEIAVA</v>
      </c>
      <c r="BV174" s="2" t="str">
        <f t="shared" si="95"/>
        <v>Richard, Ariihau</v>
      </c>
      <c r="BW174" s="2">
        <f>SUMIFS(Import!BW$2:BW$237,Import!$F$2:$F$237,$F174,Import!$G$2:$G$237,$G174)</f>
        <v>20</v>
      </c>
      <c r="BX174" s="2">
        <f>SUMIFS(Import!BX$2:BX$237,Import!$F$2:$F$237,$F174,Import!$G$2:$G$237,$G174)</f>
        <v>4.32</v>
      </c>
      <c r="BY174" s="2">
        <f>SUMIFS(Import!BY$2:BY$237,Import!$F$2:$F$237,$F174,Import!$G$2:$G$237,$G174)</f>
        <v>11.49</v>
      </c>
      <c r="BZ174" s="2">
        <f>SUMIFS(Import!BZ$2:BZ$237,Import!$F$2:$F$237,$F174,Import!$G$2:$G$237,$G174)</f>
        <v>0</v>
      </c>
      <c r="CA174" s="2">
        <f t="shared" si="96"/>
        <v>0</v>
      </c>
      <c r="CB174" s="2">
        <f t="shared" si="96"/>
        <v>0</v>
      </c>
      <c r="CC174" s="2">
        <f t="shared" si="96"/>
        <v>0</v>
      </c>
      <c r="CD174" s="2">
        <f>SUMIFS(Import!CD$2:CD$237,Import!$F$2:$F$237,$F174,Import!$G$2:$G$237,$G174)</f>
        <v>0</v>
      </c>
      <c r="CE174" s="2">
        <f>SUMIFS(Import!CE$2:CE$237,Import!$F$2:$F$237,$F174,Import!$G$2:$G$237,$G174)</f>
        <v>0</v>
      </c>
      <c r="CF174" s="2">
        <f>SUMIFS(Import!CF$2:CF$237,Import!$F$2:$F$237,$F174,Import!$G$2:$G$237,$G174)</f>
        <v>0</v>
      </c>
      <c r="CG174" s="2">
        <f>SUMIFS(Import!CG$2:CG$237,Import!$F$2:$F$237,$F174,Import!$G$2:$G$237,$G174)</f>
        <v>0</v>
      </c>
      <c r="CH174" s="2">
        <f t="shared" si="97"/>
        <v>0</v>
      </c>
      <c r="CI174" s="2">
        <f t="shared" si="97"/>
        <v>0</v>
      </c>
      <c r="CJ174" s="2">
        <f t="shared" si="97"/>
        <v>0</v>
      </c>
      <c r="CK174" s="2">
        <f>SUMIFS(Import!CK$2:CK$237,Import!$F$2:$F$237,$F174,Import!$G$2:$G$237,$G174)</f>
        <v>0</v>
      </c>
      <c r="CL174" s="2">
        <f>SUMIFS(Import!CL$2:CL$237,Import!$F$2:$F$237,$F174,Import!$G$2:$G$237,$G174)</f>
        <v>0</v>
      </c>
      <c r="CM174" s="2">
        <f>SUMIFS(Import!CM$2:CM$237,Import!$F$2:$F$237,$F174,Import!$G$2:$G$237,$G174)</f>
        <v>0</v>
      </c>
      <c r="CN174" s="2">
        <f>SUMIFS(Import!CN$2:CN$237,Import!$F$2:$F$237,$F174,Import!$G$2:$G$237,$G174)</f>
        <v>0</v>
      </c>
      <c r="CO174" s="3">
        <f t="shared" si="98"/>
        <v>0</v>
      </c>
      <c r="CP174" s="3">
        <f t="shared" si="98"/>
        <v>0</v>
      </c>
      <c r="CQ174" s="3">
        <f t="shared" si="98"/>
        <v>0</v>
      </c>
      <c r="CR174" s="2">
        <f>SUMIFS(Import!CR$2:CR$237,Import!$F$2:$F$237,$F174,Import!$G$2:$G$237,$G174)</f>
        <v>0</v>
      </c>
      <c r="CS174" s="2">
        <f>SUMIFS(Import!CS$2:CS$237,Import!$F$2:$F$237,$F174,Import!$G$2:$G$237,$G174)</f>
        <v>0</v>
      </c>
      <c r="CT174" s="2">
        <f>SUMIFS(Import!CT$2:CT$237,Import!$F$2:$F$237,$F174,Import!$G$2:$G$237,$G174)</f>
        <v>0</v>
      </c>
    </row>
    <row r="175" spans="1:98">
      <c r="A175" s="2" t="s">
        <v>38</v>
      </c>
      <c r="B175" s="2" t="s">
        <v>39</v>
      </c>
      <c r="C175" s="2">
        <v>2</v>
      </c>
      <c r="D175" s="2" t="s">
        <v>53</v>
      </c>
      <c r="E175" s="2">
        <v>41</v>
      </c>
      <c r="F175" s="2" t="s">
        <v>73</v>
      </c>
      <c r="G175" s="2">
        <v>1</v>
      </c>
      <c r="H175" s="2">
        <f>IF(SUMIFS(Import!H$2:H$237,Import!$F$2:$F$237,$F175,Import!$G$2:$G$237,$G175)=0,Data_T1!$H175,SUMIFS(Import!H$2:H$237,Import!$F$2:$F$237,$F175,Import!$G$2:$G$237,$G175))</f>
        <v>416</v>
      </c>
      <c r="I175" s="2">
        <f>SUMIFS(Import!I$2:I$237,Import!$F$2:$F$237,$F175,Import!$G$2:$G$237,$G175)</f>
        <v>59</v>
      </c>
      <c r="J175" s="2">
        <f>SUMIFS(Import!J$2:J$237,Import!$F$2:$F$237,$F175,Import!$G$2:$G$237,$G175)</f>
        <v>14.18</v>
      </c>
      <c r="K175" s="2">
        <f>SUMIFS(Import!K$2:K$237,Import!$F$2:$F$237,$F175,Import!$G$2:$G$237,$G175)</f>
        <v>357</v>
      </c>
      <c r="L175" s="2">
        <f>SUMIFS(Import!L$2:L$237,Import!$F$2:$F$237,$F175,Import!$G$2:$G$237,$G175)</f>
        <v>85.82</v>
      </c>
      <c r="M175" s="2">
        <f>SUMIFS(Import!M$2:M$237,Import!$F$2:$F$237,$F175,Import!$G$2:$G$237,$G175)</f>
        <v>0</v>
      </c>
      <c r="N175" s="2">
        <f>SUMIFS(Import!N$2:N$237,Import!$F$2:$F$237,$F175,Import!$G$2:$G$237,$G175)</f>
        <v>0</v>
      </c>
      <c r="O175" s="2">
        <f>SUMIFS(Import!O$2:O$237,Import!$F$2:$F$237,$F175,Import!$G$2:$G$237,$G175)</f>
        <v>0</v>
      </c>
      <c r="P175" s="2">
        <f>SUMIFS(Import!P$2:P$237,Import!$F$2:$F$237,$F175,Import!$G$2:$G$237,$G175)</f>
        <v>0</v>
      </c>
      <c r="Q175" s="2">
        <f>SUMIFS(Import!Q$2:Q$237,Import!$F$2:$F$237,$F175,Import!$G$2:$G$237,$G175)</f>
        <v>0</v>
      </c>
      <c r="R175" s="2">
        <f>SUMIFS(Import!R$2:R$237,Import!$F$2:$F$237,$F175,Import!$G$2:$G$237,$G175)</f>
        <v>0</v>
      </c>
      <c r="S175" s="2">
        <f>SUMIFS(Import!S$2:S$237,Import!$F$2:$F$237,$F175,Import!$G$2:$G$237,$G175)</f>
        <v>357</v>
      </c>
      <c r="T175" s="2">
        <f>SUMIFS(Import!T$2:T$237,Import!$F$2:$F$237,$F175,Import!$G$2:$G$237,$G175)</f>
        <v>85.82</v>
      </c>
      <c r="U175" s="2">
        <f>SUMIFS(Import!U$2:U$237,Import!$F$2:$F$237,$F175,Import!$G$2:$G$237,$G175)</f>
        <v>100</v>
      </c>
      <c r="V175" s="2">
        <f>SUMIFS(Import!V$2:V$237,Import!$F$2:$F$237,$F175,Import!$G$2:$G$237,$G175)</f>
        <v>1</v>
      </c>
      <c r="W175" s="2" t="str">
        <f t="shared" si="88"/>
        <v>F</v>
      </c>
      <c r="X175" s="2" t="str">
        <f t="shared" si="88"/>
        <v>IRITI</v>
      </c>
      <c r="Y175" s="2" t="str">
        <f t="shared" si="88"/>
        <v>Teura</v>
      </c>
      <c r="Z175" s="2">
        <f>SUMIFS(Import!Z$2:Z$237,Import!$F$2:$F$237,$F175,Import!$G$2:$G$237,$G175)</f>
        <v>265</v>
      </c>
      <c r="AA175" s="2">
        <f>SUMIFS(Import!AA$2:AA$237,Import!$F$2:$F$237,$F175,Import!$G$2:$G$237,$G175)</f>
        <v>63.7</v>
      </c>
      <c r="AB175" s="2">
        <f>SUMIFS(Import!AB$2:AB$237,Import!$F$2:$F$237,$F175,Import!$G$2:$G$237,$G175)</f>
        <v>74.23</v>
      </c>
      <c r="AC175" s="2">
        <f>SUMIFS(Import!AC$2:AC$237,Import!$F$2:$F$237,$F175,Import!$G$2:$G$237,$G175)</f>
        <v>2</v>
      </c>
      <c r="AD175" s="2" t="str">
        <f t="shared" si="89"/>
        <v>F</v>
      </c>
      <c r="AE175" s="2" t="str">
        <f t="shared" si="89"/>
        <v>GRANDIN</v>
      </c>
      <c r="AF175" s="2" t="str">
        <f t="shared" si="89"/>
        <v>Maire</v>
      </c>
      <c r="AG175" s="2">
        <f>SUMIFS(Import!AG$2:AG$237,Import!$F$2:$F$237,$F175,Import!$G$2:$G$237,$G175)</f>
        <v>2</v>
      </c>
      <c r="AH175" s="2">
        <f>SUMIFS(Import!AH$2:AH$237,Import!$F$2:$F$237,$F175,Import!$G$2:$G$237,$G175)</f>
        <v>0.48</v>
      </c>
      <c r="AI175" s="2">
        <f>SUMIFS(Import!AI$2:AI$237,Import!$F$2:$F$237,$F175,Import!$G$2:$G$237,$G175)</f>
        <v>0.56000000000000005</v>
      </c>
      <c r="AJ175" s="2">
        <f>SUMIFS(Import!AJ$2:AJ$237,Import!$F$2:$F$237,$F175,Import!$G$2:$G$237,$G175)</f>
        <v>3</v>
      </c>
      <c r="AK175" s="2" t="str">
        <f t="shared" si="90"/>
        <v>F</v>
      </c>
      <c r="AL175" s="2" t="str">
        <f t="shared" si="90"/>
        <v>SANQUER</v>
      </c>
      <c r="AM175" s="2" t="str">
        <f t="shared" si="90"/>
        <v>Nicole</v>
      </c>
      <c r="AN175" s="2">
        <f>SUMIFS(Import!AN$2:AN$237,Import!$F$2:$F$237,$F175,Import!$G$2:$G$237,$G175)</f>
        <v>84</v>
      </c>
      <c r="AO175" s="2">
        <f>SUMIFS(Import!AO$2:AO$237,Import!$F$2:$F$237,$F175,Import!$G$2:$G$237,$G175)</f>
        <v>20.190000000000001</v>
      </c>
      <c r="AP175" s="2">
        <f>SUMIFS(Import!AP$2:AP$237,Import!$F$2:$F$237,$F175,Import!$G$2:$G$237,$G175)</f>
        <v>23.53</v>
      </c>
      <c r="AQ175" s="2">
        <f>SUMIFS(Import!AQ$2:AQ$237,Import!$F$2:$F$237,$F175,Import!$G$2:$G$237,$G175)</f>
        <v>4</v>
      </c>
      <c r="AR175" s="2" t="str">
        <f t="shared" si="91"/>
        <v>F</v>
      </c>
      <c r="AS175" s="2" t="str">
        <f t="shared" si="91"/>
        <v>EBB ÉPSE CROSS</v>
      </c>
      <c r="AT175" s="2" t="str">
        <f t="shared" si="91"/>
        <v>Valentina, Hina Dite Tina</v>
      </c>
      <c r="AU175" s="2">
        <f>SUMIFS(Import!AU$2:AU$237,Import!$F$2:$F$237,$F175,Import!$G$2:$G$237,$G175)</f>
        <v>5</v>
      </c>
      <c r="AV175" s="2">
        <f>SUMIFS(Import!AV$2:AV$237,Import!$F$2:$F$237,$F175,Import!$G$2:$G$237,$G175)</f>
        <v>1.2</v>
      </c>
      <c r="AW175" s="2">
        <f>SUMIFS(Import!AW$2:AW$237,Import!$F$2:$F$237,$F175,Import!$G$2:$G$237,$G175)</f>
        <v>1.4</v>
      </c>
      <c r="AX175" s="2">
        <f>SUMIFS(Import!AX$2:AX$237,Import!$F$2:$F$237,$F175,Import!$G$2:$G$237,$G175)</f>
        <v>5</v>
      </c>
      <c r="AY175" s="2" t="str">
        <f t="shared" si="92"/>
        <v>F</v>
      </c>
      <c r="AZ175" s="2" t="str">
        <f t="shared" si="92"/>
        <v>DUBIEF</v>
      </c>
      <c r="BA175" s="2" t="str">
        <f t="shared" si="92"/>
        <v>Miri</v>
      </c>
      <c r="BB175" s="2">
        <f>SUMIFS(Import!BB$2:BB$237,Import!$F$2:$F$237,$F175,Import!$G$2:$G$237,$G175)</f>
        <v>0</v>
      </c>
      <c r="BC175" s="2">
        <f>SUMIFS(Import!BC$2:BC$237,Import!$F$2:$F$237,$F175,Import!$G$2:$G$237,$G175)</f>
        <v>0</v>
      </c>
      <c r="BD175" s="2">
        <f>SUMIFS(Import!BD$2:BD$237,Import!$F$2:$F$237,$F175,Import!$G$2:$G$237,$G175)</f>
        <v>0</v>
      </c>
      <c r="BE175" s="2">
        <f>SUMIFS(Import!BE$2:BE$237,Import!$F$2:$F$237,$F175,Import!$G$2:$G$237,$G175)</f>
        <v>6</v>
      </c>
      <c r="BF175" s="2" t="str">
        <f t="shared" si="93"/>
        <v>M</v>
      </c>
      <c r="BG175" s="2" t="str">
        <f t="shared" si="93"/>
        <v>TEFAAROA</v>
      </c>
      <c r="BH175" s="2" t="str">
        <f t="shared" si="93"/>
        <v>Tom</v>
      </c>
      <c r="BI175" s="2">
        <f>SUMIFS(Import!BI$2:BI$237,Import!$F$2:$F$237,$F175,Import!$G$2:$G$237,$G175)</f>
        <v>0</v>
      </c>
      <c r="BJ175" s="2">
        <f>SUMIFS(Import!BJ$2:BJ$237,Import!$F$2:$F$237,$F175,Import!$G$2:$G$237,$G175)</f>
        <v>0</v>
      </c>
      <c r="BK175" s="2">
        <f>SUMIFS(Import!BK$2:BK$237,Import!$F$2:$F$237,$F175,Import!$G$2:$G$237,$G175)</f>
        <v>0</v>
      </c>
      <c r="BL175" s="2">
        <f>SUMIFS(Import!BL$2:BL$237,Import!$F$2:$F$237,$F175,Import!$G$2:$G$237,$G175)</f>
        <v>7</v>
      </c>
      <c r="BM175" s="2" t="str">
        <f t="shared" si="94"/>
        <v>M</v>
      </c>
      <c r="BN175" s="2" t="str">
        <f t="shared" si="94"/>
        <v>TAPUTU</v>
      </c>
      <c r="BO175" s="2" t="str">
        <f t="shared" si="94"/>
        <v>Faana</v>
      </c>
      <c r="BP175" s="2">
        <f>SUMIFS(Import!BP$2:BP$237,Import!$F$2:$F$237,$F175,Import!$G$2:$G$237,$G175)</f>
        <v>0</v>
      </c>
      <c r="BQ175" s="2">
        <f>SUMIFS(Import!BQ$2:BQ$237,Import!$F$2:$F$237,$F175,Import!$G$2:$G$237,$G175)</f>
        <v>0</v>
      </c>
      <c r="BR175" s="2">
        <f>SUMIFS(Import!BR$2:BR$237,Import!$F$2:$F$237,$F175,Import!$G$2:$G$237,$G175)</f>
        <v>0</v>
      </c>
      <c r="BS175" s="2">
        <f>SUMIFS(Import!BS$2:BS$237,Import!$F$2:$F$237,$F175,Import!$G$2:$G$237,$G175)</f>
        <v>8</v>
      </c>
      <c r="BT175" s="2" t="str">
        <f t="shared" si="95"/>
        <v>M</v>
      </c>
      <c r="BU175" s="2" t="str">
        <f t="shared" si="95"/>
        <v>SALMON</v>
      </c>
      <c r="BV175" s="2" t="str">
        <f t="shared" si="95"/>
        <v>Tati</v>
      </c>
      <c r="BW175" s="2">
        <f>SUMIFS(Import!BW$2:BW$237,Import!$F$2:$F$237,$F175,Import!$G$2:$G$237,$G175)</f>
        <v>0</v>
      </c>
      <c r="BX175" s="2">
        <f>SUMIFS(Import!BX$2:BX$237,Import!$F$2:$F$237,$F175,Import!$G$2:$G$237,$G175)</f>
        <v>0</v>
      </c>
      <c r="BY175" s="2">
        <f>SUMIFS(Import!BY$2:BY$237,Import!$F$2:$F$237,$F175,Import!$G$2:$G$237,$G175)</f>
        <v>0</v>
      </c>
      <c r="BZ175" s="2">
        <f>SUMIFS(Import!BZ$2:BZ$237,Import!$F$2:$F$237,$F175,Import!$G$2:$G$237,$G175)</f>
        <v>9</v>
      </c>
      <c r="CA175" s="2" t="str">
        <f t="shared" si="96"/>
        <v>F</v>
      </c>
      <c r="CB175" s="2" t="str">
        <f t="shared" si="96"/>
        <v>TERIITAHI</v>
      </c>
      <c r="CC175" s="2" t="str">
        <f t="shared" si="96"/>
        <v>Tepuaraurii</v>
      </c>
      <c r="CD175" s="2">
        <f>SUMIFS(Import!CD$2:CD$237,Import!$F$2:$F$237,$F175,Import!$G$2:$G$237,$G175)</f>
        <v>0</v>
      </c>
      <c r="CE175" s="2">
        <f>SUMIFS(Import!CE$2:CE$237,Import!$F$2:$F$237,$F175,Import!$G$2:$G$237,$G175)</f>
        <v>0</v>
      </c>
      <c r="CF175" s="2">
        <f>SUMIFS(Import!CF$2:CF$237,Import!$F$2:$F$237,$F175,Import!$G$2:$G$237,$G175)</f>
        <v>0</v>
      </c>
      <c r="CG175" s="2">
        <f>SUMIFS(Import!CG$2:CG$237,Import!$F$2:$F$237,$F175,Import!$G$2:$G$237,$G175)</f>
        <v>10</v>
      </c>
      <c r="CH175" s="2" t="str">
        <f t="shared" si="97"/>
        <v>M</v>
      </c>
      <c r="CI175" s="2" t="str">
        <f t="shared" si="97"/>
        <v>CONROY</v>
      </c>
      <c r="CJ175" s="2" t="str">
        <f t="shared" si="97"/>
        <v>Yves</v>
      </c>
      <c r="CK175" s="2">
        <f>SUMIFS(Import!CK$2:CK$237,Import!$F$2:$F$237,$F175,Import!$G$2:$G$237,$G175)</f>
        <v>1</v>
      </c>
      <c r="CL175" s="2">
        <f>SUMIFS(Import!CL$2:CL$237,Import!$F$2:$F$237,$F175,Import!$G$2:$G$237,$G175)</f>
        <v>0.24</v>
      </c>
      <c r="CM175" s="2">
        <f>SUMIFS(Import!CM$2:CM$237,Import!$F$2:$F$237,$F175,Import!$G$2:$G$237,$G175)</f>
        <v>0.28000000000000003</v>
      </c>
      <c r="CN175" s="2">
        <f>SUMIFS(Import!CN$2:CN$237,Import!$F$2:$F$237,$F175,Import!$G$2:$G$237,$G175)</f>
        <v>11</v>
      </c>
      <c r="CO175" s="3" t="str">
        <f t="shared" si="98"/>
        <v>M</v>
      </c>
      <c r="CP175" s="3" t="str">
        <f t="shared" si="98"/>
        <v>PIQUE</v>
      </c>
      <c r="CQ175" s="3" t="str">
        <f t="shared" si="98"/>
        <v>Pascal</v>
      </c>
      <c r="CR175" s="2">
        <f>SUMIFS(Import!CR$2:CR$237,Import!$F$2:$F$237,$F175,Import!$G$2:$G$237,$G175)</f>
        <v>0</v>
      </c>
      <c r="CS175" s="2">
        <f>SUMIFS(Import!CS$2:CS$237,Import!$F$2:$F$237,$F175,Import!$G$2:$G$237,$G175)</f>
        <v>0</v>
      </c>
      <c r="CT175" s="2">
        <f>SUMIFS(Import!CT$2:CT$237,Import!$F$2:$F$237,$F175,Import!$G$2:$G$237,$G175)</f>
        <v>0</v>
      </c>
    </row>
    <row r="176" spans="1:98">
      <c r="A176" s="2" t="s">
        <v>38</v>
      </c>
      <c r="B176" s="2" t="s">
        <v>39</v>
      </c>
      <c r="C176" s="2">
        <v>1</v>
      </c>
      <c r="D176" s="2" t="s">
        <v>40</v>
      </c>
      <c r="E176" s="2">
        <v>42</v>
      </c>
      <c r="F176" s="2" t="s">
        <v>74</v>
      </c>
      <c r="G176" s="2">
        <v>1</v>
      </c>
      <c r="H176" s="2">
        <f>IF(SUMIFS(Import!H$2:H$237,Import!$F$2:$F$237,$F176,Import!$G$2:$G$237,$G176)=0,Data_T1!$H176,SUMIFS(Import!H$2:H$237,Import!$F$2:$F$237,$F176,Import!$G$2:$G$237,$G176))</f>
        <v>313</v>
      </c>
      <c r="I176" s="2">
        <f>SUMIFS(Import!I$2:I$237,Import!$F$2:$F$237,$F176,Import!$G$2:$G$237,$G176)</f>
        <v>124</v>
      </c>
      <c r="J176" s="2">
        <f>SUMIFS(Import!J$2:J$237,Import!$F$2:$F$237,$F176,Import!$G$2:$G$237,$G176)</f>
        <v>39.619999999999997</v>
      </c>
      <c r="K176" s="2">
        <f>SUMIFS(Import!K$2:K$237,Import!$F$2:$F$237,$F176,Import!$G$2:$G$237,$G176)</f>
        <v>189</v>
      </c>
      <c r="L176" s="2">
        <f>SUMIFS(Import!L$2:L$237,Import!$F$2:$F$237,$F176,Import!$G$2:$G$237,$G176)</f>
        <v>60.38</v>
      </c>
      <c r="M176" s="2">
        <f>SUMIFS(Import!M$2:M$237,Import!$F$2:$F$237,$F176,Import!$G$2:$G$237,$G176)</f>
        <v>1</v>
      </c>
      <c r="N176" s="2">
        <f>SUMIFS(Import!N$2:N$237,Import!$F$2:$F$237,$F176,Import!$G$2:$G$237,$G176)</f>
        <v>0.32</v>
      </c>
      <c r="O176" s="2">
        <f>SUMIFS(Import!O$2:O$237,Import!$F$2:$F$237,$F176,Import!$G$2:$G$237,$G176)</f>
        <v>0.53</v>
      </c>
      <c r="P176" s="2">
        <f>SUMIFS(Import!P$2:P$237,Import!$F$2:$F$237,$F176,Import!$G$2:$G$237,$G176)</f>
        <v>1</v>
      </c>
      <c r="Q176" s="2">
        <f>SUMIFS(Import!Q$2:Q$237,Import!$F$2:$F$237,$F176,Import!$G$2:$G$237,$G176)</f>
        <v>0.32</v>
      </c>
      <c r="R176" s="2">
        <f>SUMIFS(Import!R$2:R$237,Import!$F$2:$F$237,$F176,Import!$G$2:$G$237,$G176)</f>
        <v>0.53</v>
      </c>
      <c r="S176" s="2">
        <f>SUMIFS(Import!S$2:S$237,Import!$F$2:$F$237,$F176,Import!$G$2:$G$237,$G176)</f>
        <v>187</v>
      </c>
      <c r="T176" s="2">
        <f>SUMIFS(Import!T$2:T$237,Import!$F$2:$F$237,$F176,Import!$G$2:$G$237,$G176)</f>
        <v>59.74</v>
      </c>
      <c r="U176" s="2">
        <f>SUMIFS(Import!U$2:U$237,Import!$F$2:$F$237,$F176,Import!$G$2:$G$237,$G176)</f>
        <v>98.94</v>
      </c>
      <c r="V176" s="2">
        <f>SUMIFS(Import!V$2:V$237,Import!$F$2:$F$237,$F176,Import!$G$2:$G$237,$G176)</f>
        <v>1</v>
      </c>
      <c r="W176" s="2" t="str">
        <f t="shared" si="88"/>
        <v>M</v>
      </c>
      <c r="X176" s="2" t="str">
        <f t="shared" si="88"/>
        <v>GREIG</v>
      </c>
      <c r="Y176" s="2" t="str">
        <f t="shared" si="88"/>
        <v>Moana</v>
      </c>
      <c r="Z176" s="2">
        <f>SUMIFS(Import!Z$2:Z$237,Import!$F$2:$F$237,$F176,Import!$G$2:$G$237,$G176)</f>
        <v>105</v>
      </c>
      <c r="AA176" s="2">
        <f>SUMIFS(Import!AA$2:AA$237,Import!$F$2:$F$237,$F176,Import!$G$2:$G$237,$G176)</f>
        <v>33.549999999999997</v>
      </c>
      <c r="AB176" s="2">
        <f>SUMIFS(Import!AB$2:AB$237,Import!$F$2:$F$237,$F176,Import!$G$2:$G$237,$G176)</f>
        <v>56.15</v>
      </c>
      <c r="AC176" s="2">
        <f>SUMIFS(Import!AC$2:AC$237,Import!$F$2:$F$237,$F176,Import!$G$2:$G$237,$G176)</f>
        <v>2</v>
      </c>
      <c r="AD176" s="2" t="str">
        <f t="shared" si="89"/>
        <v>M</v>
      </c>
      <c r="AE176" s="2" t="str">
        <f t="shared" si="89"/>
        <v>MINARDI</v>
      </c>
      <c r="AF176" s="2" t="str">
        <f t="shared" si="89"/>
        <v>Eric</v>
      </c>
      <c r="AG176" s="2">
        <f>SUMIFS(Import!AG$2:AG$237,Import!$F$2:$F$237,$F176,Import!$G$2:$G$237,$G176)</f>
        <v>1</v>
      </c>
      <c r="AH176" s="2">
        <f>SUMIFS(Import!AH$2:AH$237,Import!$F$2:$F$237,$F176,Import!$G$2:$G$237,$G176)</f>
        <v>0.32</v>
      </c>
      <c r="AI176" s="2">
        <f>SUMIFS(Import!AI$2:AI$237,Import!$F$2:$F$237,$F176,Import!$G$2:$G$237,$G176)</f>
        <v>0.53</v>
      </c>
      <c r="AJ176" s="2">
        <f>SUMIFS(Import!AJ$2:AJ$237,Import!$F$2:$F$237,$F176,Import!$G$2:$G$237,$G176)</f>
        <v>3</v>
      </c>
      <c r="AK176" s="2" t="str">
        <f t="shared" si="90"/>
        <v>F</v>
      </c>
      <c r="AL176" s="2" t="str">
        <f t="shared" si="90"/>
        <v>SAGE</v>
      </c>
      <c r="AM176" s="2" t="str">
        <f t="shared" si="90"/>
        <v>Maina</v>
      </c>
      <c r="AN176" s="2">
        <f>SUMIFS(Import!AN$2:AN$237,Import!$F$2:$F$237,$F176,Import!$G$2:$G$237,$G176)</f>
        <v>26</v>
      </c>
      <c r="AO176" s="2">
        <f>SUMIFS(Import!AO$2:AO$237,Import!$F$2:$F$237,$F176,Import!$G$2:$G$237,$G176)</f>
        <v>8.31</v>
      </c>
      <c r="AP176" s="2">
        <f>SUMIFS(Import!AP$2:AP$237,Import!$F$2:$F$237,$F176,Import!$G$2:$G$237,$G176)</f>
        <v>13.9</v>
      </c>
      <c r="AQ176" s="2">
        <f>SUMIFS(Import!AQ$2:AQ$237,Import!$F$2:$F$237,$F176,Import!$G$2:$G$237,$G176)</f>
        <v>4</v>
      </c>
      <c r="AR176" s="2" t="str">
        <f t="shared" si="91"/>
        <v>M</v>
      </c>
      <c r="AS176" s="2" t="str">
        <f t="shared" si="91"/>
        <v>BRUNEAU</v>
      </c>
      <c r="AT176" s="2" t="str">
        <f t="shared" si="91"/>
        <v>Jean-Marie</v>
      </c>
      <c r="AU176" s="2">
        <f>SUMIFS(Import!AU$2:AU$237,Import!$F$2:$F$237,$F176,Import!$G$2:$G$237,$G176)</f>
        <v>0</v>
      </c>
      <c r="AV176" s="2">
        <f>SUMIFS(Import!AV$2:AV$237,Import!$F$2:$F$237,$F176,Import!$G$2:$G$237,$G176)</f>
        <v>0</v>
      </c>
      <c r="AW176" s="2">
        <f>SUMIFS(Import!AW$2:AW$237,Import!$F$2:$F$237,$F176,Import!$G$2:$G$237,$G176)</f>
        <v>0</v>
      </c>
      <c r="AX176" s="2">
        <f>SUMIFS(Import!AX$2:AX$237,Import!$F$2:$F$237,$F176,Import!$G$2:$G$237,$G176)</f>
        <v>5</v>
      </c>
      <c r="AY176" s="2" t="str">
        <f t="shared" si="92"/>
        <v>M</v>
      </c>
      <c r="AZ176" s="2" t="str">
        <f t="shared" si="92"/>
        <v>RAMEL</v>
      </c>
      <c r="BA176" s="2" t="str">
        <f t="shared" si="92"/>
        <v>Michel</v>
      </c>
      <c r="BB176" s="2">
        <f>SUMIFS(Import!BB$2:BB$237,Import!$F$2:$F$237,$F176,Import!$G$2:$G$237,$G176)</f>
        <v>0</v>
      </c>
      <c r="BC176" s="2">
        <f>SUMIFS(Import!BC$2:BC$237,Import!$F$2:$F$237,$F176,Import!$G$2:$G$237,$G176)</f>
        <v>0</v>
      </c>
      <c r="BD176" s="2">
        <f>SUMIFS(Import!BD$2:BD$237,Import!$F$2:$F$237,$F176,Import!$G$2:$G$237,$G176)</f>
        <v>0</v>
      </c>
      <c r="BE176" s="2">
        <f>SUMIFS(Import!BE$2:BE$237,Import!$F$2:$F$237,$F176,Import!$G$2:$G$237,$G176)</f>
        <v>6</v>
      </c>
      <c r="BF176" s="2" t="str">
        <f t="shared" si="93"/>
        <v>M</v>
      </c>
      <c r="BG176" s="2" t="str">
        <f t="shared" si="93"/>
        <v>NENA</v>
      </c>
      <c r="BH176" s="2" t="str">
        <f t="shared" si="93"/>
        <v>Tauhiti</v>
      </c>
      <c r="BI176" s="2">
        <f>SUMIFS(Import!BI$2:BI$237,Import!$F$2:$F$237,$F176,Import!$G$2:$G$237,$G176)</f>
        <v>28</v>
      </c>
      <c r="BJ176" s="2">
        <f>SUMIFS(Import!BJ$2:BJ$237,Import!$F$2:$F$237,$F176,Import!$G$2:$G$237,$G176)</f>
        <v>8.9499999999999993</v>
      </c>
      <c r="BK176" s="2">
        <f>SUMIFS(Import!BK$2:BK$237,Import!$F$2:$F$237,$F176,Import!$G$2:$G$237,$G176)</f>
        <v>14.97</v>
      </c>
      <c r="BL176" s="2">
        <f>SUMIFS(Import!BL$2:BL$237,Import!$F$2:$F$237,$F176,Import!$G$2:$G$237,$G176)</f>
        <v>7</v>
      </c>
      <c r="BM176" s="2" t="str">
        <f t="shared" si="94"/>
        <v>M</v>
      </c>
      <c r="BN176" s="2" t="str">
        <f t="shared" si="94"/>
        <v>REGURON</v>
      </c>
      <c r="BO176" s="2" t="str">
        <f t="shared" si="94"/>
        <v>Karl</v>
      </c>
      <c r="BP176" s="2">
        <f>SUMIFS(Import!BP$2:BP$237,Import!$F$2:$F$237,$F176,Import!$G$2:$G$237,$G176)</f>
        <v>0</v>
      </c>
      <c r="BQ176" s="2">
        <f>SUMIFS(Import!BQ$2:BQ$237,Import!$F$2:$F$237,$F176,Import!$G$2:$G$237,$G176)</f>
        <v>0</v>
      </c>
      <c r="BR176" s="2">
        <f>SUMIFS(Import!BR$2:BR$237,Import!$F$2:$F$237,$F176,Import!$G$2:$G$237,$G176)</f>
        <v>0</v>
      </c>
      <c r="BS176" s="2">
        <f>SUMIFS(Import!BS$2:BS$237,Import!$F$2:$F$237,$F176,Import!$G$2:$G$237,$G176)</f>
        <v>8</v>
      </c>
      <c r="BT176" s="2" t="str">
        <f t="shared" si="95"/>
        <v>M</v>
      </c>
      <c r="BU176" s="2" t="str">
        <f t="shared" si="95"/>
        <v>TUHEIAVA</v>
      </c>
      <c r="BV176" s="2" t="str">
        <f t="shared" si="95"/>
        <v>Richard, Ariihau</v>
      </c>
      <c r="BW176" s="2">
        <f>SUMIFS(Import!BW$2:BW$237,Import!$F$2:$F$237,$F176,Import!$G$2:$G$237,$G176)</f>
        <v>27</v>
      </c>
      <c r="BX176" s="2">
        <f>SUMIFS(Import!BX$2:BX$237,Import!$F$2:$F$237,$F176,Import!$G$2:$G$237,$G176)</f>
        <v>8.6300000000000008</v>
      </c>
      <c r="BY176" s="2">
        <f>SUMIFS(Import!BY$2:BY$237,Import!$F$2:$F$237,$F176,Import!$G$2:$G$237,$G176)</f>
        <v>14.44</v>
      </c>
      <c r="BZ176" s="2">
        <f>SUMIFS(Import!BZ$2:BZ$237,Import!$F$2:$F$237,$F176,Import!$G$2:$G$237,$G176)</f>
        <v>0</v>
      </c>
      <c r="CA176" s="2">
        <f t="shared" si="96"/>
        <v>0</v>
      </c>
      <c r="CB176" s="2">
        <f t="shared" si="96"/>
        <v>0</v>
      </c>
      <c r="CC176" s="2">
        <f t="shared" si="96"/>
        <v>0</v>
      </c>
      <c r="CD176" s="2">
        <f>SUMIFS(Import!CD$2:CD$237,Import!$F$2:$F$237,$F176,Import!$G$2:$G$237,$G176)</f>
        <v>0</v>
      </c>
      <c r="CE176" s="2">
        <f>SUMIFS(Import!CE$2:CE$237,Import!$F$2:$F$237,$F176,Import!$G$2:$G$237,$G176)</f>
        <v>0</v>
      </c>
      <c r="CF176" s="2">
        <f>SUMIFS(Import!CF$2:CF$237,Import!$F$2:$F$237,$F176,Import!$G$2:$G$237,$G176)</f>
        <v>0</v>
      </c>
      <c r="CG176" s="2">
        <f>SUMIFS(Import!CG$2:CG$237,Import!$F$2:$F$237,$F176,Import!$G$2:$G$237,$G176)</f>
        <v>0</v>
      </c>
      <c r="CH176" s="2">
        <f t="shared" si="97"/>
        <v>0</v>
      </c>
      <c r="CI176" s="2">
        <f t="shared" si="97"/>
        <v>0</v>
      </c>
      <c r="CJ176" s="2">
        <f t="shared" si="97"/>
        <v>0</v>
      </c>
      <c r="CK176" s="2">
        <f>SUMIFS(Import!CK$2:CK$237,Import!$F$2:$F$237,$F176,Import!$G$2:$G$237,$G176)</f>
        <v>0</v>
      </c>
      <c r="CL176" s="2">
        <f>SUMIFS(Import!CL$2:CL$237,Import!$F$2:$F$237,$F176,Import!$G$2:$G$237,$G176)</f>
        <v>0</v>
      </c>
      <c r="CM176" s="2">
        <f>SUMIFS(Import!CM$2:CM$237,Import!$F$2:$F$237,$F176,Import!$G$2:$G$237,$G176)</f>
        <v>0</v>
      </c>
      <c r="CN176" s="2">
        <f>SUMIFS(Import!CN$2:CN$237,Import!$F$2:$F$237,$F176,Import!$G$2:$G$237,$G176)</f>
        <v>0</v>
      </c>
      <c r="CO176" s="3">
        <f t="shared" si="98"/>
        <v>0</v>
      </c>
      <c r="CP176" s="3">
        <f t="shared" si="98"/>
        <v>0</v>
      </c>
      <c r="CQ176" s="3">
        <f t="shared" si="98"/>
        <v>0</v>
      </c>
      <c r="CR176" s="2">
        <f>SUMIFS(Import!CR$2:CR$237,Import!$F$2:$F$237,$F176,Import!$G$2:$G$237,$G176)</f>
        <v>0</v>
      </c>
      <c r="CS176" s="2">
        <f>SUMIFS(Import!CS$2:CS$237,Import!$F$2:$F$237,$F176,Import!$G$2:$G$237,$G176)</f>
        <v>0</v>
      </c>
      <c r="CT176" s="2">
        <f>SUMIFS(Import!CT$2:CT$237,Import!$F$2:$F$237,$F176,Import!$G$2:$G$237,$G176)</f>
        <v>0</v>
      </c>
    </row>
    <row r="177" spans="1:98">
      <c r="A177" s="2" t="s">
        <v>38</v>
      </c>
      <c r="B177" s="2" t="s">
        <v>39</v>
      </c>
      <c r="C177" s="2">
        <v>1</v>
      </c>
      <c r="D177" s="2" t="s">
        <v>40</v>
      </c>
      <c r="E177" s="2">
        <v>42</v>
      </c>
      <c r="F177" s="2" t="s">
        <v>74</v>
      </c>
      <c r="G177" s="2">
        <v>2</v>
      </c>
      <c r="H177" s="2">
        <f>IF(SUMIFS(Import!H$2:H$237,Import!$F$2:$F$237,$F177,Import!$G$2:$G$237,$G177)=0,Data_T1!$H177,SUMIFS(Import!H$2:H$237,Import!$F$2:$F$237,$F177,Import!$G$2:$G$237,$G177))</f>
        <v>174</v>
      </c>
      <c r="I177" s="2">
        <f>SUMIFS(Import!I$2:I$237,Import!$F$2:$F$237,$F177,Import!$G$2:$G$237,$G177)</f>
        <v>66</v>
      </c>
      <c r="J177" s="2">
        <f>SUMIFS(Import!J$2:J$237,Import!$F$2:$F$237,$F177,Import!$G$2:$G$237,$G177)</f>
        <v>37.93</v>
      </c>
      <c r="K177" s="2">
        <f>SUMIFS(Import!K$2:K$237,Import!$F$2:$F$237,$F177,Import!$G$2:$G$237,$G177)</f>
        <v>108</v>
      </c>
      <c r="L177" s="2">
        <f>SUMIFS(Import!L$2:L$237,Import!$F$2:$F$237,$F177,Import!$G$2:$G$237,$G177)</f>
        <v>62.07</v>
      </c>
      <c r="M177" s="2">
        <f>SUMIFS(Import!M$2:M$237,Import!$F$2:$F$237,$F177,Import!$G$2:$G$237,$G177)</f>
        <v>2</v>
      </c>
      <c r="N177" s="2">
        <f>SUMIFS(Import!N$2:N$237,Import!$F$2:$F$237,$F177,Import!$G$2:$G$237,$G177)</f>
        <v>1.1499999999999999</v>
      </c>
      <c r="O177" s="2">
        <f>SUMIFS(Import!O$2:O$237,Import!$F$2:$F$237,$F177,Import!$G$2:$G$237,$G177)</f>
        <v>1.85</v>
      </c>
      <c r="P177" s="2">
        <f>SUMIFS(Import!P$2:P$237,Import!$F$2:$F$237,$F177,Import!$G$2:$G$237,$G177)</f>
        <v>3</v>
      </c>
      <c r="Q177" s="2">
        <f>SUMIFS(Import!Q$2:Q$237,Import!$F$2:$F$237,$F177,Import!$G$2:$G$237,$G177)</f>
        <v>1.72</v>
      </c>
      <c r="R177" s="2">
        <f>SUMIFS(Import!R$2:R$237,Import!$F$2:$F$237,$F177,Import!$G$2:$G$237,$G177)</f>
        <v>2.78</v>
      </c>
      <c r="S177" s="2">
        <f>SUMIFS(Import!S$2:S$237,Import!$F$2:$F$237,$F177,Import!$G$2:$G$237,$G177)</f>
        <v>103</v>
      </c>
      <c r="T177" s="2">
        <f>SUMIFS(Import!T$2:T$237,Import!$F$2:$F$237,$F177,Import!$G$2:$G$237,$G177)</f>
        <v>59.2</v>
      </c>
      <c r="U177" s="2">
        <f>SUMIFS(Import!U$2:U$237,Import!$F$2:$F$237,$F177,Import!$G$2:$G$237,$G177)</f>
        <v>95.37</v>
      </c>
      <c r="V177" s="2">
        <f>SUMIFS(Import!V$2:V$237,Import!$F$2:$F$237,$F177,Import!$G$2:$G$237,$G177)</f>
        <v>1</v>
      </c>
      <c r="W177" s="2" t="str">
        <f t="shared" si="88"/>
        <v>M</v>
      </c>
      <c r="X177" s="2" t="str">
        <f t="shared" si="88"/>
        <v>GREIG</v>
      </c>
      <c r="Y177" s="2" t="str">
        <f t="shared" si="88"/>
        <v>Moana</v>
      </c>
      <c r="Z177" s="2">
        <f>SUMIFS(Import!Z$2:Z$237,Import!$F$2:$F$237,$F177,Import!$G$2:$G$237,$G177)</f>
        <v>28</v>
      </c>
      <c r="AA177" s="2">
        <f>SUMIFS(Import!AA$2:AA$237,Import!$F$2:$F$237,$F177,Import!$G$2:$G$237,$G177)</f>
        <v>16.09</v>
      </c>
      <c r="AB177" s="2">
        <f>SUMIFS(Import!AB$2:AB$237,Import!$F$2:$F$237,$F177,Import!$G$2:$G$237,$G177)</f>
        <v>27.18</v>
      </c>
      <c r="AC177" s="2">
        <f>SUMIFS(Import!AC$2:AC$237,Import!$F$2:$F$237,$F177,Import!$G$2:$G$237,$G177)</f>
        <v>2</v>
      </c>
      <c r="AD177" s="2" t="str">
        <f t="shared" si="89"/>
        <v>M</v>
      </c>
      <c r="AE177" s="2" t="str">
        <f t="shared" si="89"/>
        <v>MINARDI</v>
      </c>
      <c r="AF177" s="2" t="str">
        <f t="shared" si="89"/>
        <v>Eric</v>
      </c>
      <c r="AG177" s="2">
        <f>SUMIFS(Import!AG$2:AG$237,Import!$F$2:$F$237,$F177,Import!$G$2:$G$237,$G177)</f>
        <v>0</v>
      </c>
      <c r="AH177" s="2">
        <f>SUMIFS(Import!AH$2:AH$237,Import!$F$2:$F$237,$F177,Import!$G$2:$G$237,$G177)</f>
        <v>0</v>
      </c>
      <c r="AI177" s="2">
        <f>SUMIFS(Import!AI$2:AI$237,Import!$F$2:$F$237,$F177,Import!$G$2:$G$237,$G177)</f>
        <v>0</v>
      </c>
      <c r="AJ177" s="2">
        <f>SUMIFS(Import!AJ$2:AJ$237,Import!$F$2:$F$237,$F177,Import!$G$2:$G$237,$G177)</f>
        <v>3</v>
      </c>
      <c r="AK177" s="2" t="str">
        <f t="shared" si="90"/>
        <v>F</v>
      </c>
      <c r="AL177" s="2" t="str">
        <f t="shared" si="90"/>
        <v>SAGE</v>
      </c>
      <c r="AM177" s="2" t="str">
        <f t="shared" si="90"/>
        <v>Maina</v>
      </c>
      <c r="AN177" s="2">
        <f>SUMIFS(Import!AN$2:AN$237,Import!$F$2:$F$237,$F177,Import!$G$2:$G$237,$G177)</f>
        <v>56</v>
      </c>
      <c r="AO177" s="2">
        <f>SUMIFS(Import!AO$2:AO$237,Import!$F$2:$F$237,$F177,Import!$G$2:$G$237,$G177)</f>
        <v>32.18</v>
      </c>
      <c r="AP177" s="2">
        <f>SUMIFS(Import!AP$2:AP$237,Import!$F$2:$F$237,$F177,Import!$G$2:$G$237,$G177)</f>
        <v>54.37</v>
      </c>
      <c r="AQ177" s="2">
        <f>SUMIFS(Import!AQ$2:AQ$237,Import!$F$2:$F$237,$F177,Import!$G$2:$G$237,$G177)</f>
        <v>4</v>
      </c>
      <c r="AR177" s="2" t="str">
        <f t="shared" si="91"/>
        <v>M</v>
      </c>
      <c r="AS177" s="2" t="str">
        <f t="shared" si="91"/>
        <v>BRUNEAU</v>
      </c>
      <c r="AT177" s="2" t="str">
        <f t="shared" si="91"/>
        <v>Jean-Marie</v>
      </c>
      <c r="AU177" s="2">
        <f>SUMIFS(Import!AU$2:AU$237,Import!$F$2:$F$237,$F177,Import!$G$2:$G$237,$G177)</f>
        <v>0</v>
      </c>
      <c r="AV177" s="2">
        <f>SUMIFS(Import!AV$2:AV$237,Import!$F$2:$F$237,$F177,Import!$G$2:$G$237,$G177)</f>
        <v>0</v>
      </c>
      <c r="AW177" s="2">
        <f>SUMIFS(Import!AW$2:AW$237,Import!$F$2:$F$237,$F177,Import!$G$2:$G$237,$G177)</f>
        <v>0</v>
      </c>
      <c r="AX177" s="2">
        <f>SUMIFS(Import!AX$2:AX$237,Import!$F$2:$F$237,$F177,Import!$G$2:$G$237,$G177)</f>
        <v>5</v>
      </c>
      <c r="AY177" s="2" t="str">
        <f t="shared" si="92"/>
        <v>M</v>
      </c>
      <c r="AZ177" s="2" t="str">
        <f t="shared" si="92"/>
        <v>RAMEL</v>
      </c>
      <c r="BA177" s="2" t="str">
        <f t="shared" si="92"/>
        <v>Michel</v>
      </c>
      <c r="BB177" s="2">
        <f>SUMIFS(Import!BB$2:BB$237,Import!$F$2:$F$237,$F177,Import!$G$2:$G$237,$G177)</f>
        <v>0</v>
      </c>
      <c r="BC177" s="2">
        <f>SUMIFS(Import!BC$2:BC$237,Import!$F$2:$F$237,$F177,Import!$G$2:$G$237,$G177)</f>
        <v>0</v>
      </c>
      <c r="BD177" s="2">
        <f>SUMIFS(Import!BD$2:BD$237,Import!$F$2:$F$237,$F177,Import!$G$2:$G$237,$G177)</f>
        <v>0</v>
      </c>
      <c r="BE177" s="2">
        <f>SUMIFS(Import!BE$2:BE$237,Import!$F$2:$F$237,$F177,Import!$G$2:$G$237,$G177)</f>
        <v>6</v>
      </c>
      <c r="BF177" s="2" t="str">
        <f t="shared" si="93"/>
        <v>M</v>
      </c>
      <c r="BG177" s="2" t="str">
        <f t="shared" si="93"/>
        <v>NENA</v>
      </c>
      <c r="BH177" s="2" t="str">
        <f t="shared" si="93"/>
        <v>Tauhiti</v>
      </c>
      <c r="BI177" s="2">
        <f>SUMIFS(Import!BI$2:BI$237,Import!$F$2:$F$237,$F177,Import!$G$2:$G$237,$G177)</f>
        <v>14</v>
      </c>
      <c r="BJ177" s="2">
        <f>SUMIFS(Import!BJ$2:BJ$237,Import!$F$2:$F$237,$F177,Import!$G$2:$G$237,$G177)</f>
        <v>8.0500000000000007</v>
      </c>
      <c r="BK177" s="2">
        <f>SUMIFS(Import!BK$2:BK$237,Import!$F$2:$F$237,$F177,Import!$G$2:$G$237,$G177)</f>
        <v>13.59</v>
      </c>
      <c r="BL177" s="2">
        <f>SUMIFS(Import!BL$2:BL$237,Import!$F$2:$F$237,$F177,Import!$G$2:$G$237,$G177)</f>
        <v>7</v>
      </c>
      <c r="BM177" s="2" t="str">
        <f t="shared" si="94"/>
        <v>M</v>
      </c>
      <c r="BN177" s="2" t="str">
        <f t="shared" si="94"/>
        <v>REGURON</v>
      </c>
      <c r="BO177" s="2" t="str">
        <f t="shared" si="94"/>
        <v>Karl</v>
      </c>
      <c r="BP177" s="2">
        <f>SUMIFS(Import!BP$2:BP$237,Import!$F$2:$F$237,$F177,Import!$G$2:$G$237,$G177)</f>
        <v>0</v>
      </c>
      <c r="BQ177" s="2">
        <f>SUMIFS(Import!BQ$2:BQ$237,Import!$F$2:$F$237,$F177,Import!$G$2:$G$237,$G177)</f>
        <v>0</v>
      </c>
      <c r="BR177" s="2">
        <f>SUMIFS(Import!BR$2:BR$237,Import!$F$2:$F$237,$F177,Import!$G$2:$G$237,$G177)</f>
        <v>0</v>
      </c>
      <c r="BS177" s="2">
        <f>SUMIFS(Import!BS$2:BS$237,Import!$F$2:$F$237,$F177,Import!$G$2:$G$237,$G177)</f>
        <v>8</v>
      </c>
      <c r="BT177" s="2" t="str">
        <f t="shared" si="95"/>
        <v>M</v>
      </c>
      <c r="BU177" s="2" t="str">
        <f t="shared" si="95"/>
        <v>TUHEIAVA</v>
      </c>
      <c r="BV177" s="2" t="str">
        <f t="shared" si="95"/>
        <v>Richard, Ariihau</v>
      </c>
      <c r="BW177" s="2">
        <f>SUMIFS(Import!BW$2:BW$237,Import!$F$2:$F$237,$F177,Import!$G$2:$G$237,$G177)</f>
        <v>5</v>
      </c>
      <c r="BX177" s="2">
        <f>SUMIFS(Import!BX$2:BX$237,Import!$F$2:$F$237,$F177,Import!$G$2:$G$237,$G177)</f>
        <v>2.87</v>
      </c>
      <c r="BY177" s="2">
        <f>SUMIFS(Import!BY$2:BY$237,Import!$F$2:$F$237,$F177,Import!$G$2:$G$237,$G177)</f>
        <v>4.8499999999999996</v>
      </c>
      <c r="BZ177" s="2">
        <f>SUMIFS(Import!BZ$2:BZ$237,Import!$F$2:$F$237,$F177,Import!$G$2:$G$237,$G177)</f>
        <v>0</v>
      </c>
      <c r="CA177" s="2">
        <f t="shared" si="96"/>
        <v>0</v>
      </c>
      <c r="CB177" s="2">
        <f t="shared" si="96"/>
        <v>0</v>
      </c>
      <c r="CC177" s="2">
        <f t="shared" si="96"/>
        <v>0</v>
      </c>
      <c r="CD177" s="2">
        <f>SUMIFS(Import!CD$2:CD$237,Import!$F$2:$F$237,$F177,Import!$G$2:$G$237,$G177)</f>
        <v>0</v>
      </c>
      <c r="CE177" s="2">
        <f>SUMIFS(Import!CE$2:CE$237,Import!$F$2:$F$237,$F177,Import!$G$2:$G$237,$G177)</f>
        <v>0</v>
      </c>
      <c r="CF177" s="2">
        <f>SUMIFS(Import!CF$2:CF$237,Import!$F$2:$F$237,$F177,Import!$G$2:$G$237,$G177)</f>
        <v>0</v>
      </c>
      <c r="CG177" s="2">
        <f>SUMIFS(Import!CG$2:CG$237,Import!$F$2:$F$237,$F177,Import!$G$2:$G$237,$G177)</f>
        <v>0</v>
      </c>
      <c r="CH177" s="2">
        <f t="shared" si="97"/>
        <v>0</v>
      </c>
      <c r="CI177" s="2">
        <f t="shared" si="97"/>
        <v>0</v>
      </c>
      <c r="CJ177" s="2">
        <f t="shared" si="97"/>
        <v>0</v>
      </c>
      <c r="CK177" s="2">
        <f>SUMIFS(Import!CK$2:CK$237,Import!$F$2:$F$237,$F177,Import!$G$2:$G$237,$G177)</f>
        <v>0</v>
      </c>
      <c r="CL177" s="2">
        <f>SUMIFS(Import!CL$2:CL$237,Import!$F$2:$F$237,$F177,Import!$G$2:$G$237,$G177)</f>
        <v>0</v>
      </c>
      <c r="CM177" s="2">
        <f>SUMIFS(Import!CM$2:CM$237,Import!$F$2:$F$237,$F177,Import!$G$2:$G$237,$G177)</f>
        <v>0</v>
      </c>
      <c r="CN177" s="2">
        <f>SUMIFS(Import!CN$2:CN$237,Import!$F$2:$F$237,$F177,Import!$G$2:$G$237,$G177)</f>
        <v>0</v>
      </c>
      <c r="CO177" s="3">
        <f t="shared" si="98"/>
        <v>0</v>
      </c>
      <c r="CP177" s="3">
        <f t="shared" si="98"/>
        <v>0</v>
      </c>
      <c r="CQ177" s="3">
        <f t="shared" si="98"/>
        <v>0</v>
      </c>
      <c r="CR177" s="2">
        <f>SUMIFS(Import!CR$2:CR$237,Import!$F$2:$F$237,$F177,Import!$G$2:$G$237,$G177)</f>
        <v>0</v>
      </c>
      <c r="CS177" s="2">
        <f>SUMIFS(Import!CS$2:CS$237,Import!$F$2:$F$237,$F177,Import!$G$2:$G$237,$G177)</f>
        <v>0</v>
      </c>
      <c r="CT177" s="2">
        <f>SUMIFS(Import!CT$2:CT$237,Import!$F$2:$F$237,$F177,Import!$G$2:$G$237,$G177)</f>
        <v>0</v>
      </c>
    </row>
    <row r="178" spans="1:98">
      <c r="A178" s="2" t="s">
        <v>38</v>
      </c>
      <c r="B178" s="2" t="s">
        <v>39</v>
      </c>
      <c r="C178" s="2">
        <v>2</v>
      </c>
      <c r="D178" s="2" t="s">
        <v>53</v>
      </c>
      <c r="E178" s="2">
        <v>43</v>
      </c>
      <c r="F178" s="2" t="s">
        <v>75</v>
      </c>
      <c r="G178" s="2">
        <v>1</v>
      </c>
      <c r="H178" s="2">
        <f>IF(SUMIFS(Import!H$2:H$237,Import!$F$2:$F$237,$F178,Import!$G$2:$G$237,$G178)=0,Data_T1!$H178,SUMIFS(Import!H$2:H$237,Import!$F$2:$F$237,$F178,Import!$G$2:$G$237,$G178))</f>
        <v>237</v>
      </c>
      <c r="I178" s="2">
        <f>SUMIFS(Import!I$2:I$237,Import!$F$2:$F$237,$F178,Import!$G$2:$G$237,$G178)</f>
        <v>41</v>
      </c>
      <c r="J178" s="2">
        <f>SUMIFS(Import!J$2:J$237,Import!$F$2:$F$237,$F178,Import!$G$2:$G$237,$G178)</f>
        <v>17.3</v>
      </c>
      <c r="K178" s="2">
        <f>SUMIFS(Import!K$2:K$237,Import!$F$2:$F$237,$F178,Import!$G$2:$G$237,$G178)</f>
        <v>196</v>
      </c>
      <c r="L178" s="2">
        <f>SUMIFS(Import!L$2:L$237,Import!$F$2:$F$237,$F178,Import!$G$2:$G$237,$G178)</f>
        <v>82.7</v>
      </c>
      <c r="M178" s="2">
        <f>SUMIFS(Import!M$2:M$237,Import!$F$2:$F$237,$F178,Import!$G$2:$G$237,$G178)</f>
        <v>4</v>
      </c>
      <c r="N178" s="2">
        <f>SUMIFS(Import!N$2:N$237,Import!$F$2:$F$237,$F178,Import!$G$2:$G$237,$G178)</f>
        <v>1.69</v>
      </c>
      <c r="O178" s="2">
        <f>SUMIFS(Import!O$2:O$237,Import!$F$2:$F$237,$F178,Import!$G$2:$G$237,$G178)</f>
        <v>2.04</v>
      </c>
      <c r="P178" s="2">
        <f>SUMIFS(Import!P$2:P$237,Import!$F$2:$F$237,$F178,Import!$G$2:$G$237,$G178)</f>
        <v>3</v>
      </c>
      <c r="Q178" s="2">
        <f>SUMIFS(Import!Q$2:Q$237,Import!$F$2:$F$237,$F178,Import!$G$2:$G$237,$G178)</f>
        <v>1.27</v>
      </c>
      <c r="R178" s="2">
        <f>SUMIFS(Import!R$2:R$237,Import!$F$2:$F$237,$F178,Import!$G$2:$G$237,$G178)</f>
        <v>1.53</v>
      </c>
      <c r="S178" s="2">
        <f>SUMIFS(Import!S$2:S$237,Import!$F$2:$F$237,$F178,Import!$G$2:$G$237,$G178)</f>
        <v>189</v>
      </c>
      <c r="T178" s="2">
        <f>SUMIFS(Import!T$2:T$237,Import!$F$2:$F$237,$F178,Import!$G$2:$G$237,$G178)</f>
        <v>79.75</v>
      </c>
      <c r="U178" s="2">
        <f>SUMIFS(Import!U$2:U$237,Import!$F$2:$F$237,$F178,Import!$G$2:$G$237,$G178)</f>
        <v>96.43</v>
      </c>
      <c r="V178" s="2">
        <f>SUMIFS(Import!V$2:V$237,Import!$F$2:$F$237,$F178,Import!$G$2:$G$237,$G178)</f>
        <v>1</v>
      </c>
      <c r="W178" s="2" t="str">
        <f t="shared" si="88"/>
        <v>F</v>
      </c>
      <c r="X178" s="2" t="str">
        <f t="shared" si="88"/>
        <v>IRITI</v>
      </c>
      <c r="Y178" s="2" t="str">
        <f t="shared" si="88"/>
        <v>Teura</v>
      </c>
      <c r="Z178" s="2">
        <f>SUMIFS(Import!Z$2:Z$237,Import!$F$2:$F$237,$F178,Import!$G$2:$G$237,$G178)</f>
        <v>47</v>
      </c>
      <c r="AA178" s="2">
        <f>SUMIFS(Import!AA$2:AA$237,Import!$F$2:$F$237,$F178,Import!$G$2:$G$237,$G178)</f>
        <v>19.829999999999998</v>
      </c>
      <c r="AB178" s="2">
        <f>SUMIFS(Import!AB$2:AB$237,Import!$F$2:$F$237,$F178,Import!$G$2:$G$237,$G178)</f>
        <v>24.87</v>
      </c>
      <c r="AC178" s="2">
        <f>SUMIFS(Import!AC$2:AC$237,Import!$F$2:$F$237,$F178,Import!$G$2:$G$237,$G178)</f>
        <v>2</v>
      </c>
      <c r="AD178" s="2" t="str">
        <f t="shared" si="89"/>
        <v>F</v>
      </c>
      <c r="AE178" s="2" t="str">
        <f t="shared" si="89"/>
        <v>GRANDIN</v>
      </c>
      <c r="AF178" s="2" t="str">
        <f t="shared" si="89"/>
        <v>Maire</v>
      </c>
      <c r="AG178" s="2">
        <f>SUMIFS(Import!AG$2:AG$237,Import!$F$2:$F$237,$F178,Import!$G$2:$G$237,$G178)</f>
        <v>1</v>
      </c>
      <c r="AH178" s="2">
        <f>SUMIFS(Import!AH$2:AH$237,Import!$F$2:$F$237,$F178,Import!$G$2:$G$237,$G178)</f>
        <v>0.42</v>
      </c>
      <c r="AI178" s="2">
        <f>SUMIFS(Import!AI$2:AI$237,Import!$F$2:$F$237,$F178,Import!$G$2:$G$237,$G178)</f>
        <v>0.53</v>
      </c>
      <c r="AJ178" s="2">
        <f>SUMIFS(Import!AJ$2:AJ$237,Import!$F$2:$F$237,$F178,Import!$G$2:$G$237,$G178)</f>
        <v>3</v>
      </c>
      <c r="AK178" s="2" t="str">
        <f t="shared" si="90"/>
        <v>F</v>
      </c>
      <c r="AL178" s="2" t="str">
        <f t="shared" si="90"/>
        <v>SANQUER</v>
      </c>
      <c r="AM178" s="2" t="str">
        <f t="shared" si="90"/>
        <v>Nicole</v>
      </c>
      <c r="AN178" s="2">
        <f>SUMIFS(Import!AN$2:AN$237,Import!$F$2:$F$237,$F178,Import!$G$2:$G$237,$G178)</f>
        <v>84</v>
      </c>
      <c r="AO178" s="2">
        <f>SUMIFS(Import!AO$2:AO$237,Import!$F$2:$F$237,$F178,Import!$G$2:$G$237,$G178)</f>
        <v>35.44</v>
      </c>
      <c r="AP178" s="2">
        <f>SUMIFS(Import!AP$2:AP$237,Import!$F$2:$F$237,$F178,Import!$G$2:$G$237,$G178)</f>
        <v>44.44</v>
      </c>
      <c r="AQ178" s="2">
        <f>SUMIFS(Import!AQ$2:AQ$237,Import!$F$2:$F$237,$F178,Import!$G$2:$G$237,$G178)</f>
        <v>4</v>
      </c>
      <c r="AR178" s="2" t="str">
        <f t="shared" si="91"/>
        <v>F</v>
      </c>
      <c r="AS178" s="2" t="str">
        <f t="shared" si="91"/>
        <v>EBB ÉPSE CROSS</v>
      </c>
      <c r="AT178" s="2" t="str">
        <f t="shared" si="91"/>
        <v>Valentina, Hina Dite Tina</v>
      </c>
      <c r="AU178" s="2">
        <f>SUMIFS(Import!AU$2:AU$237,Import!$F$2:$F$237,$F178,Import!$G$2:$G$237,$G178)</f>
        <v>29</v>
      </c>
      <c r="AV178" s="2">
        <f>SUMIFS(Import!AV$2:AV$237,Import!$F$2:$F$237,$F178,Import!$G$2:$G$237,$G178)</f>
        <v>12.24</v>
      </c>
      <c r="AW178" s="2">
        <f>SUMIFS(Import!AW$2:AW$237,Import!$F$2:$F$237,$F178,Import!$G$2:$G$237,$G178)</f>
        <v>15.34</v>
      </c>
      <c r="AX178" s="2">
        <f>SUMIFS(Import!AX$2:AX$237,Import!$F$2:$F$237,$F178,Import!$G$2:$G$237,$G178)</f>
        <v>5</v>
      </c>
      <c r="AY178" s="2" t="str">
        <f t="shared" si="92"/>
        <v>F</v>
      </c>
      <c r="AZ178" s="2" t="str">
        <f t="shared" si="92"/>
        <v>DUBIEF</v>
      </c>
      <c r="BA178" s="2" t="str">
        <f t="shared" si="92"/>
        <v>Miri</v>
      </c>
      <c r="BB178" s="2">
        <f>SUMIFS(Import!BB$2:BB$237,Import!$F$2:$F$237,$F178,Import!$G$2:$G$237,$G178)</f>
        <v>0</v>
      </c>
      <c r="BC178" s="2">
        <f>SUMIFS(Import!BC$2:BC$237,Import!$F$2:$F$237,$F178,Import!$G$2:$G$237,$G178)</f>
        <v>0</v>
      </c>
      <c r="BD178" s="2">
        <f>SUMIFS(Import!BD$2:BD$237,Import!$F$2:$F$237,$F178,Import!$G$2:$G$237,$G178)</f>
        <v>0</v>
      </c>
      <c r="BE178" s="2">
        <f>SUMIFS(Import!BE$2:BE$237,Import!$F$2:$F$237,$F178,Import!$G$2:$G$237,$G178)</f>
        <v>6</v>
      </c>
      <c r="BF178" s="2" t="str">
        <f t="shared" si="93"/>
        <v>M</v>
      </c>
      <c r="BG178" s="2" t="str">
        <f t="shared" si="93"/>
        <v>TEFAAROA</v>
      </c>
      <c r="BH178" s="2" t="str">
        <f t="shared" si="93"/>
        <v>Tom</v>
      </c>
      <c r="BI178" s="2">
        <f>SUMIFS(Import!BI$2:BI$237,Import!$F$2:$F$237,$F178,Import!$G$2:$G$237,$G178)</f>
        <v>4</v>
      </c>
      <c r="BJ178" s="2">
        <f>SUMIFS(Import!BJ$2:BJ$237,Import!$F$2:$F$237,$F178,Import!$G$2:$G$237,$G178)</f>
        <v>1.69</v>
      </c>
      <c r="BK178" s="2">
        <f>SUMIFS(Import!BK$2:BK$237,Import!$F$2:$F$237,$F178,Import!$G$2:$G$237,$G178)</f>
        <v>2.12</v>
      </c>
      <c r="BL178" s="2">
        <f>SUMIFS(Import!BL$2:BL$237,Import!$F$2:$F$237,$F178,Import!$G$2:$G$237,$G178)</f>
        <v>7</v>
      </c>
      <c r="BM178" s="2" t="str">
        <f t="shared" si="94"/>
        <v>M</v>
      </c>
      <c r="BN178" s="2" t="str">
        <f t="shared" si="94"/>
        <v>TAPUTU</v>
      </c>
      <c r="BO178" s="2" t="str">
        <f t="shared" si="94"/>
        <v>Faana</v>
      </c>
      <c r="BP178" s="2">
        <f>SUMIFS(Import!BP$2:BP$237,Import!$F$2:$F$237,$F178,Import!$G$2:$G$237,$G178)</f>
        <v>1</v>
      </c>
      <c r="BQ178" s="2">
        <f>SUMIFS(Import!BQ$2:BQ$237,Import!$F$2:$F$237,$F178,Import!$G$2:$G$237,$G178)</f>
        <v>0.42</v>
      </c>
      <c r="BR178" s="2">
        <f>SUMIFS(Import!BR$2:BR$237,Import!$F$2:$F$237,$F178,Import!$G$2:$G$237,$G178)</f>
        <v>0.53</v>
      </c>
      <c r="BS178" s="2">
        <f>SUMIFS(Import!BS$2:BS$237,Import!$F$2:$F$237,$F178,Import!$G$2:$G$237,$G178)</f>
        <v>8</v>
      </c>
      <c r="BT178" s="2" t="str">
        <f t="shared" si="95"/>
        <v>M</v>
      </c>
      <c r="BU178" s="2" t="str">
        <f t="shared" si="95"/>
        <v>SALMON</v>
      </c>
      <c r="BV178" s="2" t="str">
        <f t="shared" si="95"/>
        <v>Tati</v>
      </c>
      <c r="BW178" s="2">
        <f>SUMIFS(Import!BW$2:BW$237,Import!$F$2:$F$237,$F178,Import!$G$2:$G$237,$G178)</f>
        <v>0</v>
      </c>
      <c r="BX178" s="2">
        <f>SUMIFS(Import!BX$2:BX$237,Import!$F$2:$F$237,$F178,Import!$G$2:$G$237,$G178)</f>
        <v>0</v>
      </c>
      <c r="BY178" s="2">
        <f>SUMIFS(Import!BY$2:BY$237,Import!$F$2:$F$237,$F178,Import!$G$2:$G$237,$G178)</f>
        <v>0</v>
      </c>
      <c r="BZ178" s="2">
        <f>SUMIFS(Import!BZ$2:BZ$237,Import!$F$2:$F$237,$F178,Import!$G$2:$G$237,$G178)</f>
        <v>9</v>
      </c>
      <c r="CA178" s="2" t="str">
        <f t="shared" si="96"/>
        <v>F</v>
      </c>
      <c r="CB178" s="2" t="str">
        <f t="shared" si="96"/>
        <v>TERIITAHI</v>
      </c>
      <c r="CC178" s="2" t="str">
        <f t="shared" si="96"/>
        <v>Tepuaraurii</v>
      </c>
      <c r="CD178" s="2">
        <f>SUMIFS(Import!CD$2:CD$237,Import!$F$2:$F$237,$F178,Import!$G$2:$G$237,$G178)</f>
        <v>23</v>
      </c>
      <c r="CE178" s="2">
        <f>SUMIFS(Import!CE$2:CE$237,Import!$F$2:$F$237,$F178,Import!$G$2:$G$237,$G178)</f>
        <v>9.6999999999999993</v>
      </c>
      <c r="CF178" s="2">
        <f>SUMIFS(Import!CF$2:CF$237,Import!$F$2:$F$237,$F178,Import!$G$2:$G$237,$G178)</f>
        <v>12.17</v>
      </c>
      <c r="CG178" s="2">
        <f>SUMIFS(Import!CG$2:CG$237,Import!$F$2:$F$237,$F178,Import!$G$2:$G$237,$G178)</f>
        <v>10</v>
      </c>
      <c r="CH178" s="2" t="str">
        <f t="shared" si="97"/>
        <v>M</v>
      </c>
      <c r="CI178" s="2" t="str">
        <f t="shared" si="97"/>
        <v>CONROY</v>
      </c>
      <c r="CJ178" s="2" t="str">
        <f t="shared" si="97"/>
        <v>Yves</v>
      </c>
      <c r="CK178" s="2">
        <f>SUMIFS(Import!CK$2:CK$237,Import!$F$2:$F$237,$F178,Import!$G$2:$G$237,$G178)</f>
        <v>0</v>
      </c>
      <c r="CL178" s="2">
        <f>SUMIFS(Import!CL$2:CL$237,Import!$F$2:$F$237,$F178,Import!$G$2:$G$237,$G178)</f>
        <v>0</v>
      </c>
      <c r="CM178" s="2">
        <f>SUMIFS(Import!CM$2:CM$237,Import!$F$2:$F$237,$F178,Import!$G$2:$G$237,$G178)</f>
        <v>0</v>
      </c>
      <c r="CN178" s="2">
        <f>SUMIFS(Import!CN$2:CN$237,Import!$F$2:$F$237,$F178,Import!$G$2:$G$237,$G178)</f>
        <v>11</v>
      </c>
      <c r="CO178" s="3" t="str">
        <f t="shared" si="98"/>
        <v>M</v>
      </c>
      <c r="CP178" s="3" t="str">
        <f t="shared" si="98"/>
        <v>PIQUE</v>
      </c>
      <c r="CQ178" s="3" t="str">
        <f t="shared" si="98"/>
        <v>Pascal</v>
      </c>
      <c r="CR178" s="2">
        <f>SUMIFS(Import!CR$2:CR$237,Import!$F$2:$F$237,$F178,Import!$G$2:$G$237,$G178)</f>
        <v>0</v>
      </c>
      <c r="CS178" s="2">
        <f>SUMIFS(Import!CS$2:CS$237,Import!$F$2:$F$237,$F178,Import!$G$2:$G$237,$G178)</f>
        <v>0</v>
      </c>
      <c r="CT178" s="2">
        <f>SUMIFS(Import!CT$2:CT$237,Import!$F$2:$F$237,$F178,Import!$G$2:$G$237,$G178)</f>
        <v>0</v>
      </c>
    </row>
    <row r="179" spans="1:98">
      <c r="A179" s="2" t="s">
        <v>38</v>
      </c>
      <c r="B179" s="2" t="s">
        <v>39</v>
      </c>
      <c r="C179" s="2">
        <v>2</v>
      </c>
      <c r="D179" s="2" t="s">
        <v>53</v>
      </c>
      <c r="E179" s="2">
        <v>43</v>
      </c>
      <c r="F179" s="2" t="s">
        <v>75</v>
      </c>
      <c r="G179" s="2">
        <v>2</v>
      </c>
      <c r="H179" s="2">
        <f>IF(SUMIFS(Import!H$2:H$237,Import!$F$2:$F$237,$F179,Import!$G$2:$G$237,$G179)=0,Data_T1!$H179,SUMIFS(Import!H$2:H$237,Import!$F$2:$F$237,$F179,Import!$G$2:$G$237,$G179))</f>
        <v>266</v>
      </c>
      <c r="I179" s="2">
        <f>SUMIFS(Import!I$2:I$237,Import!$F$2:$F$237,$F179,Import!$G$2:$G$237,$G179)</f>
        <v>90</v>
      </c>
      <c r="J179" s="2">
        <f>SUMIFS(Import!J$2:J$237,Import!$F$2:$F$237,$F179,Import!$G$2:$G$237,$G179)</f>
        <v>33.83</v>
      </c>
      <c r="K179" s="2">
        <f>SUMIFS(Import!K$2:K$237,Import!$F$2:$F$237,$F179,Import!$G$2:$G$237,$G179)</f>
        <v>176</v>
      </c>
      <c r="L179" s="2">
        <f>SUMIFS(Import!L$2:L$237,Import!$F$2:$F$237,$F179,Import!$G$2:$G$237,$G179)</f>
        <v>66.17</v>
      </c>
      <c r="M179" s="2">
        <f>SUMIFS(Import!M$2:M$237,Import!$F$2:$F$237,$F179,Import!$G$2:$G$237,$G179)</f>
        <v>2</v>
      </c>
      <c r="N179" s="2">
        <f>SUMIFS(Import!N$2:N$237,Import!$F$2:$F$237,$F179,Import!$G$2:$G$237,$G179)</f>
        <v>0.75</v>
      </c>
      <c r="O179" s="2">
        <f>SUMIFS(Import!O$2:O$237,Import!$F$2:$F$237,$F179,Import!$G$2:$G$237,$G179)</f>
        <v>1.1399999999999999</v>
      </c>
      <c r="P179" s="2">
        <f>SUMIFS(Import!P$2:P$237,Import!$F$2:$F$237,$F179,Import!$G$2:$G$237,$G179)</f>
        <v>0</v>
      </c>
      <c r="Q179" s="2">
        <f>SUMIFS(Import!Q$2:Q$237,Import!$F$2:$F$237,$F179,Import!$G$2:$G$237,$G179)</f>
        <v>0</v>
      </c>
      <c r="R179" s="2">
        <f>SUMIFS(Import!R$2:R$237,Import!$F$2:$F$237,$F179,Import!$G$2:$G$237,$G179)</f>
        <v>0</v>
      </c>
      <c r="S179" s="2">
        <f>SUMIFS(Import!S$2:S$237,Import!$F$2:$F$237,$F179,Import!$G$2:$G$237,$G179)</f>
        <v>174</v>
      </c>
      <c r="T179" s="2">
        <f>SUMIFS(Import!T$2:T$237,Import!$F$2:$F$237,$F179,Import!$G$2:$G$237,$G179)</f>
        <v>65.41</v>
      </c>
      <c r="U179" s="2">
        <f>SUMIFS(Import!U$2:U$237,Import!$F$2:$F$237,$F179,Import!$G$2:$G$237,$G179)</f>
        <v>98.86</v>
      </c>
      <c r="V179" s="2">
        <f>SUMIFS(Import!V$2:V$237,Import!$F$2:$F$237,$F179,Import!$G$2:$G$237,$G179)</f>
        <v>1</v>
      </c>
      <c r="W179" s="2" t="str">
        <f t="shared" si="88"/>
        <v>F</v>
      </c>
      <c r="X179" s="2" t="str">
        <f t="shared" si="88"/>
        <v>IRITI</v>
      </c>
      <c r="Y179" s="2" t="str">
        <f t="shared" si="88"/>
        <v>Teura</v>
      </c>
      <c r="Z179" s="2">
        <f>SUMIFS(Import!Z$2:Z$237,Import!$F$2:$F$237,$F179,Import!$G$2:$G$237,$G179)</f>
        <v>44</v>
      </c>
      <c r="AA179" s="2">
        <f>SUMIFS(Import!AA$2:AA$237,Import!$F$2:$F$237,$F179,Import!$G$2:$G$237,$G179)</f>
        <v>16.54</v>
      </c>
      <c r="AB179" s="2">
        <f>SUMIFS(Import!AB$2:AB$237,Import!$F$2:$F$237,$F179,Import!$G$2:$G$237,$G179)</f>
        <v>25.29</v>
      </c>
      <c r="AC179" s="2">
        <f>SUMIFS(Import!AC$2:AC$237,Import!$F$2:$F$237,$F179,Import!$G$2:$G$237,$G179)</f>
        <v>2</v>
      </c>
      <c r="AD179" s="2" t="str">
        <f t="shared" si="89"/>
        <v>F</v>
      </c>
      <c r="AE179" s="2" t="str">
        <f t="shared" si="89"/>
        <v>GRANDIN</v>
      </c>
      <c r="AF179" s="2" t="str">
        <f t="shared" si="89"/>
        <v>Maire</v>
      </c>
      <c r="AG179" s="2">
        <f>SUMIFS(Import!AG$2:AG$237,Import!$F$2:$F$237,$F179,Import!$G$2:$G$237,$G179)</f>
        <v>1</v>
      </c>
      <c r="AH179" s="2">
        <f>SUMIFS(Import!AH$2:AH$237,Import!$F$2:$F$237,$F179,Import!$G$2:$G$237,$G179)</f>
        <v>0.38</v>
      </c>
      <c r="AI179" s="2">
        <f>SUMIFS(Import!AI$2:AI$237,Import!$F$2:$F$237,$F179,Import!$G$2:$G$237,$G179)</f>
        <v>0.56999999999999995</v>
      </c>
      <c r="AJ179" s="2">
        <f>SUMIFS(Import!AJ$2:AJ$237,Import!$F$2:$F$237,$F179,Import!$G$2:$G$237,$G179)</f>
        <v>3</v>
      </c>
      <c r="AK179" s="2" t="str">
        <f t="shared" si="90"/>
        <v>F</v>
      </c>
      <c r="AL179" s="2" t="str">
        <f t="shared" si="90"/>
        <v>SANQUER</v>
      </c>
      <c r="AM179" s="2" t="str">
        <f t="shared" si="90"/>
        <v>Nicole</v>
      </c>
      <c r="AN179" s="2">
        <f>SUMIFS(Import!AN$2:AN$237,Import!$F$2:$F$237,$F179,Import!$G$2:$G$237,$G179)</f>
        <v>56</v>
      </c>
      <c r="AO179" s="2">
        <f>SUMIFS(Import!AO$2:AO$237,Import!$F$2:$F$237,$F179,Import!$G$2:$G$237,$G179)</f>
        <v>21.05</v>
      </c>
      <c r="AP179" s="2">
        <f>SUMIFS(Import!AP$2:AP$237,Import!$F$2:$F$237,$F179,Import!$G$2:$G$237,$G179)</f>
        <v>32.18</v>
      </c>
      <c r="AQ179" s="2">
        <f>SUMIFS(Import!AQ$2:AQ$237,Import!$F$2:$F$237,$F179,Import!$G$2:$G$237,$G179)</f>
        <v>4</v>
      </c>
      <c r="AR179" s="2" t="str">
        <f t="shared" si="91"/>
        <v>F</v>
      </c>
      <c r="AS179" s="2" t="str">
        <f t="shared" si="91"/>
        <v>EBB ÉPSE CROSS</v>
      </c>
      <c r="AT179" s="2" t="str">
        <f t="shared" si="91"/>
        <v>Valentina, Hina Dite Tina</v>
      </c>
      <c r="AU179" s="2">
        <f>SUMIFS(Import!AU$2:AU$237,Import!$F$2:$F$237,$F179,Import!$G$2:$G$237,$G179)</f>
        <v>48</v>
      </c>
      <c r="AV179" s="2">
        <f>SUMIFS(Import!AV$2:AV$237,Import!$F$2:$F$237,$F179,Import!$G$2:$G$237,$G179)</f>
        <v>18.05</v>
      </c>
      <c r="AW179" s="2">
        <f>SUMIFS(Import!AW$2:AW$237,Import!$F$2:$F$237,$F179,Import!$G$2:$G$237,$G179)</f>
        <v>27.59</v>
      </c>
      <c r="AX179" s="2">
        <f>SUMIFS(Import!AX$2:AX$237,Import!$F$2:$F$237,$F179,Import!$G$2:$G$237,$G179)</f>
        <v>5</v>
      </c>
      <c r="AY179" s="2" t="str">
        <f t="shared" si="92"/>
        <v>F</v>
      </c>
      <c r="AZ179" s="2" t="str">
        <f t="shared" si="92"/>
        <v>DUBIEF</v>
      </c>
      <c r="BA179" s="2" t="str">
        <f t="shared" si="92"/>
        <v>Miri</v>
      </c>
      <c r="BB179" s="2">
        <f>SUMIFS(Import!BB$2:BB$237,Import!$F$2:$F$237,$F179,Import!$G$2:$G$237,$G179)</f>
        <v>0</v>
      </c>
      <c r="BC179" s="2">
        <f>SUMIFS(Import!BC$2:BC$237,Import!$F$2:$F$237,$F179,Import!$G$2:$G$237,$G179)</f>
        <v>0</v>
      </c>
      <c r="BD179" s="2">
        <f>SUMIFS(Import!BD$2:BD$237,Import!$F$2:$F$237,$F179,Import!$G$2:$G$237,$G179)</f>
        <v>0</v>
      </c>
      <c r="BE179" s="2">
        <f>SUMIFS(Import!BE$2:BE$237,Import!$F$2:$F$237,$F179,Import!$G$2:$G$237,$G179)</f>
        <v>6</v>
      </c>
      <c r="BF179" s="2" t="str">
        <f t="shared" si="93"/>
        <v>M</v>
      </c>
      <c r="BG179" s="2" t="str">
        <f t="shared" si="93"/>
        <v>TEFAAROA</v>
      </c>
      <c r="BH179" s="2" t="str">
        <f t="shared" si="93"/>
        <v>Tom</v>
      </c>
      <c r="BI179" s="2">
        <f>SUMIFS(Import!BI$2:BI$237,Import!$F$2:$F$237,$F179,Import!$G$2:$G$237,$G179)</f>
        <v>1</v>
      </c>
      <c r="BJ179" s="2">
        <f>SUMIFS(Import!BJ$2:BJ$237,Import!$F$2:$F$237,$F179,Import!$G$2:$G$237,$G179)</f>
        <v>0.38</v>
      </c>
      <c r="BK179" s="2">
        <f>SUMIFS(Import!BK$2:BK$237,Import!$F$2:$F$237,$F179,Import!$G$2:$G$237,$G179)</f>
        <v>0.56999999999999995</v>
      </c>
      <c r="BL179" s="2">
        <f>SUMIFS(Import!BL$2:BL$237,Import!$F$2:$F$237,$F179,Import!$G$2:$G$237,$G179)</f>
        <v>7</v>
      </c>
      <c r="BM179" s="2" t="str">
        <f t="shared" si="94"/>
        <v>M</v>
      </c>
      <c r="BN179" s="2" t="str">
        <f t="shared" si="94"/>
        <v>TAPUTU</v>
      </c>
      <c r="BO179" s="2" t="str">
        <f t="shared" si="94"/>
        <v>Faana</v>
      </c>
      <c r="BP179" s="2">
        <f>SUMIFS(Import!BP$2:BP$237,Import!$F$2:$F$237,$F179,Import!$G$2:$G$237,$G179)</f>
        <v>0</v>
      </c>
      <c r="BQ179" s="2">
        <f>SUMIFS(Import!BQ$2:BQ$237,Import!$F$2:$F$237,$F179,Import!$G$2:$G$237,$G179)</f>
        <v>0</v>
      </c>
      <c r="BR179" s="2">
        <f>SUMIFS(Import!BR$2:BR$237,Import!$F$2:$F$237,$F179,Import!$G$2:$G$237,$G179)</f>
        <v>0</v>
      </c>
      <c r="BS179" s="2">
        <f>SUMIFS(Import!BS$2:BS$237,Import!$F$2:$F$237,$F179,Import!$G$2:$G$237,$G179)</f>
        <v>8</v>
      </c>
      <c r="BT179" s="2" t="str">
        <f t="shared" si="95"/>
        <v>M</v>
      </c>
      <c r="BU179" s="2" t="str">
        <f t="shared" si="95"/>
        <v>SALMON</v>
      </c>
      <c r="BV179" s="2" t="str">
        <f t="shared" si="95"/>
        <v>Tati</v>
      </c>
      <c r="BW179" s="2">
        <f>SUMIFS(Import!BW$2:BW$237,Import!$F$2:$F$237,$F179,Import!$G$2:$G$237,$G179)</f>
        <v>0</v>
      </c>
      <c r="BX179" s="2">
        <f>SUMIFS(Import!BX$2:BX$237,Import!$F$2:$F$237,$F179,Import!$G$2:$G$237,$G179)</f>
        <v>0</v>
      </c>
      <c r="BY179" s="2">
        <f>SUMIFS(Import!BY$2:BY$237,Import!$F$2:$F$237,$F179,Import!$G$2:$G$237,$G179)</f>
        <v>0</v>
      </c>
      <c r="BZ179" s="2">
        <f>SUMIFS(Import!BZ$2:BZ$237,Import!$F$2:$F$237,$F179,Import!$G$2:$G$237,$G179)</f>
        <v>9</v>
      </c>
      <c r="CA179" s="2" t="str">
        <f t="shared" si="96"/>
        <v>F</v>
      </c>
      <c r="CB179" s="2" t="str">
        <f t="shared" si="96"/>
        <v>TERIITAHI</v>
      </c>
      <c r="CC179" s="2" t="str">
        <f t="shared" si="96"/>
        <v>Tepuaraurii</v>
      </c>
      <c r="CD179" s="2">
        <f>SUMIFS(Import!CD$2:CD$237,Import!$F$2:$F$237,$F179,Import!$G$2:$G$237,$G179)</f>
        <v>24</v>
      </c>
      <c r="CE179" s="2">
        <f>SUMIFS(Import!CE$2:CE$237,Import!$F$2:$F$237,$F179,Import!$G$2:$G$237,$G179)</f>
        <v>9.02</v>
      </c>
      <c r="CF179" s="2">
        <f>SUMIFS(Import!CF$2:CF$237,Import!$F$2:$F$237,$F179,Import!$G$2:$G$237,$G179)</f>
        <v>13.79</v>
      </c>
      <c r="CG179" s="2">
        <f>SUMIFS(Import!CG$2:CG$237,Import!$F$2:$F$237,$F179,Import!$G$2:$G$237,$G179)</f>
        <v>10</v>
      </c>
      <c r="CH179" s="2" t="str">
        <f t="shared" si="97"/>
        <v>M</v>
      </c>
      <c r="CI179" s="2" t="str">
        <f t="shared" si="97"/>
        <v>CONROY</v>
      </c>
      <c r="CJ179" s="2" t="str">
        <f t="shared" si="97"/>
        <v>Yves</v>
      </c>
      <c r="CK179" s="2">
        <f>SUMIFS(Import!CK$2:CK$237,Import!$F$2:$F$237,$F179,Import!$G$2:$G$237,$G179)</f>
        <v>0</v>
      </c>
      <c r="CL179" s="2">
        <f>SUMIFS(Import!CL$2:CL$237,Import!$F$2:$F$237,$F179,Import!$G$2:$G$237,$G179)</f>
        <v>0</v>
      </c>
      <c r="CM179" s="2">
        <f>SUMIFS(Import!CM$2:CM$237,Import!$F$2:$F$237,$F179,Import!$G$2:$G$237,$G179)</f>
        <v>0</v>
      </c>
      <c r="CN179" s="2">
        <f>SUMIFS(Import!CN$2:CN$237,Import!$F$2:$F$237,$F179,Import!$G$2:$G$237,$G179)</f>
        <v>11</v>
      </c>
      <c r="CO179" s="3" t="str">
        <f t="shared" si="98"/>
        <v>M</v>
      </c>
      <c r="CP179" s="3" t="str">
        <f t="shared" si="98"/>
        <v>PIQUE</v>
      </c>
      <c r="CQ179" s="3" t="str">
        <f t="shared" si="98"/>
        <v>Pascal</v>
      </c>
      <c r="CR179" s="2">
        <f>SUMIFS(Import!CR$2:CR$237,Import!$F$2:$F$237,$F179,Import!$G$2:$G$237,$G179)</f>
        <v>0</v>
      </c>
      <c r="CS179" s="2">
        <f>SUMIFS(Import!CS$2:CS$237,Import!$F$2:$F$237,$F179,Import!$G$2:$G$237,$G179)</f>
        <v>0</v>
      </c>
      <c r="CT179" s="2">
        <f>SUMIFS(Import!CT$2:CT$237,Import!$F$2:$F$237,$F179,Import!$G$2:$G$237,$G179)</f>
        <v>0</v>
      </c>
    </row>
    <row r="180" spans="1:98">
      <c r="A180" s="2" t="s">
        <v>38</v>
      </c>
      <c r="B180" s="2" t="s">
        <v>39</v>
      </c>
      <c r="C180" s="2">
        <v>2</v>
      </c>
      <c r="D180" s="2" t="s">
        <v>53</v>
      </c>
      <c r="E180" s="2">
        <v>43</v>
      </c>
      <c r="F180" s="2" t="s">
        <v>75</v>
      </c>
      <c r="G180" s="2">
        <v>3</v>
      </c>
      <c r="H180" s="2">
        <f>IF(SUMIFS(Import!H$2:H$237,Import!$F$2:$F$237,$F180,Import!$G$2:$G$237,$G180)=0,Data_T1!$H180,SUMIFS(Import!H$2:H$237,Import!$F$2:$F$237,$F180,Import!$G$2:$G$237,$G180))</f>
        <v>180</v>
      </c>
      <c r="I180" s="2">
        <f>SUMIFS(Import!I$2:I$237,Import!$F$2:$F$237,$F180,Import!$G$2:$G$237,$G180)</f>
        <v>61</v>
      </c>
      <c r="J180" s="2">
        <f>SUMIFS(Import!J$2:J$237,Import!$F$2:$F$237,$F180,Import!$G$2:$G$237,$G180)</f>
        <v>33.89</v>
      </c>
      <c r="K180" s="2">
        <f>SUMIFS(Import!K$2:K$237,Import!$F$2:$F$237,$F180,Import!$G$2:$G$237,$G180)</f>
        <v>119</v>
      </c>
      <c r="L180" s="2">
        <f>SUMIFS(Import!L$2:L$237,Import!$F$2:$F$237,$F180,Import!$G$2:$G$237,$G180)</f>
        <v>66.11</v>
      </c>
      <c r="M180" s="2">
        <f>SUMIFS(Import!M$2:M$237,Import!$F$2:$F$237,$F180,Import!$G$2:$G$237,$G180)</f>
        <v>0</v>
      </c>
      <c r="N180" s="2">
        <f>SUMIFS(Import!N$2:N$237,Import!$F$2:$F$237,$F180,Import!$G$2:$G$237,$G180)</f>
        <v>0</v>
      </c>
      <c r="O180" s="2">
        <f>SUMIFS(Import!O$2:O$237,Import!$F$2:$F$237,$F180,Import!$G$2:$G$237,$G180)</f>
        <v>0</v>
      </c>
      <c r="P180" s="2">
        <f>SUMIFS(Import!P$2:P$237,Import!$F$2:$F$237,$F180,Import!$G$2:$G$237,$G180)</f>
        <v>0</v>
      </c>
      <c r="Q180" s="2">
        <f>SUMIFS(Import!Q$2:Q$237,Import!$F$2:$F$237,$F180,Import!$G$2:$G$237,$G180)</f>
        <v>0</v>
      </c>
      <c r="R180" s="2">
        <f>SUMIFS(Import!R$2:R$237,Import!$F$2:$F$237,$F180,Import!$G$2:$G$237,$G180)</f>
        <v>0</v>
      </c>
      <c r="S180" s="2">
        <f>SUMIFS(Import!S$2:S$237,Import!$F$2:$F$237,$F180,Import!$G$2:$G$237,$G180)</f>
        <v>119</v>
      </c>
      <c r="T180" s="2">
        <f>SUMIFS(Import!T$2:T$237,Import!$F$2:$F$237,$F180,Import!$G$2:$G$237,$G180)</f>
        <v>66.11</v>
      </c>
      <c r="U180" s="2">
        <f>SUMIFS(Import!U$2:U$237,Import!$F$2:$F$237,$F180,Import!$G$2:$G$237,$G180)</f>
        <v>100</v>
      </c>
      <c r="V180" s="2">
        <f>SUMIFS(Import!V$2:V$237,Import!$F$2:$F$237,$F180,Import!$G$2:$G$237,$G180)</f>
        <v>1</v>
      </c>
      <c r="W180" s="2" t="str">
        <f t="shared" si="88"/>
        <v>F</v>
      </c>
      <c r="X180" s="2" t="str">
        <f t="shared" si="88"/>
        <v>IRITI</v>
      </c>
      <c r="Y180" s="2" t="str">
        <f t="shared" si="88"/>
        <v>Teura</v>
      </c>
      <c r="Z180" s="2">
        <f>SUMIFS(Import!Z$2:Z$237,Import!$F$2:$F$237,$F180,Import!$G$2:$G$237,$G180)</f>
        <v>39</v>
      </c>
      <c r="AA180" s="2">
        <f>SUMIFS(Import!AA$2:AA$237,Import!$F$2:$F$237,$F180,Import!$G$2:$G$237,$G180)</f>
        <v>21.67</v>
      </c>
      <c r="AB180" s="2">
        <f>SUMIFS(Import!AB$2:AB$237,Import!$F$2:$F$237,$F180,Import!$G$2:$G$237,$G180)</f>
        <v>32.770000000000003</v>
      </c>
      <c r="AC180" s="2">
        <f>SUMIFS(Import!AC$2:AC$237,Import!$F$2:$F$237,$F180,Import!$G$2:$G$237,$G180)</f>
        <v>2</v>
      </c>
      <c r="AD180" s="2" t="str">
        <f t="shared" si="89"/>
        <v>F</v>
      </c>
      <c r="AE180" s="2" t="str">
        <f t="shared" si="89"/>
        <v>GRANDIN</v>
      </c>
      <c r="AF180" s="2" t="str">
        <f t="shared" si="89"/>
        <v>Maire</v>
      </c>
      <c r="AG180" s="2">
        <f>SUMIFS(Import!AG$2:AG$237,Import!$F$2:$F$237,$F180,Import!$G$2:$G$237,$G180)</f>
        <v>0</v>
      </c>
      <c r="AH180" s="2">
        <f>SUMIFS(Import!AH$2:AH$237,Import!$F$2:$F$237,$F180,Import!$G$2:$G$237,$G180)</f>
        <v>0</v>
      </c>
      <c r="AI180" s="2">
        <f>SUMIFS(Import!AI$2:AI$237,Import!$F$2:$F$237,$F180,Import!$G$2:$G$237,$G180)</f>
        <v>0</v>
      </c>
      <c r="AJ180" s="2">
        <f>SUMIFS(Import!AJ$2:AJ$237,Import!$F$2:$F$237,$F180,Import!$G$2:$G$237,$G180)</f>
        <v>3</v>
      </c>
      <c r="AK180" s="2" t="str">
        <f t="shared" si="90"/>
        <v>F</v>
      </c>
      <c r="AL180" s="2" t="str">
        <f t="shared" si="90"/>
        <v>SANQUER</v>
      </c>
      <c r="AM180" s="2" t="str">
        <f t="shared" si="90"/>
        <v>Nicole</v>
      </c>
      <c r="AN180" s="2">
        <f>SUMIFS(Import!AN$2:AN$237,Import!$F$2:$F$237,$F180,Import!$G$2:$G$237,$G180)</f>
        <v>38</v>
      </c>
      <c r="AO180" s="2">
        <f>SUMIFS(Import!AO$2:AO$237,Import!$F$2:$F$237,$F180,Import!$G$2:$G$237,$G180)</f>
        <v>21.11</v>
      </c>
      <c r="AP180" s="2">
        <f>SUMIFS(Import!AP$2:AP$237,Import!$F$2:$F$237,$F180,Import!$G$2:$G$237,$G180)</f>
        <v>31.93</v>
      </c>
      <c r="AQ180" s="2">
        <f>SUMIFS(Import!AQ$2:AQ$237,Import!$F$2:$F$237,$F180,Import!$G$2:$G$237,$G180)</f>
        <v>4</v>
      </c>
      <c r="AR180" s="2" t="str">
        <f t="shared" si="91"/>
        <v>F</v>
      </c>
      <c r="AS180" s="2" t="str">
        <f t="shared" si="91"/>
        <v>EBB ÉPSE CROSS</v>
      </c>
      <c r="AT180" s="2" t="str">
        <f t="shared" si="91"/>
        <v>Valentina, Hina Dite Tina</v>
      </c>
      <c r="AU180" s="2">
        <f>SUMIFS(Import!AU$2:AU$237,Import!$F$2:$F$237,$F180,Import!$G$2:$G$237,$G180)</f>
        <v>29</v>
      </c>
      <c r="AV180" s="2">
        <f>SUMIFS(Import!AV$2:AV$237,Import!$F$2:$F$237,$F180,Import!$G$2:$G$237,$G180)</f>
        <v>16.11</v>
      </c>
      <c r="AW180" s="2">
        <f>SUMIFS(Import!AW$2:AW$237,Import!$F$2:$F$237,$F180,Import!$G$2:$G$237,$G180)</f>
        <v>24.37</v>
      </c>
      <c r="AX180" s="2">
        <f>SUMIFS(Import!AX$2:AX$237,Import!$F$2:$F$237,$F180,Import!$G$2:$G$237,$G180)</f>
        <v>5</v>
      </c>
      <c r="AY180" s="2" t="str">
        <f t="shared" si="92"/>
        <v>F</v>
      </c>
      <c r="AZ180" s="2" t="str">
        <f t="shared" si="92"/>
        <v>DUBIEF</v>
      </c>
      <c r="BA180" s="2" t="str">
        <f t="shared" si="92"/>
        <v>Miri</v>
      </c>
      <c r="BB180" s="2">
        <f>SUMIFS(Import!BB$2:BB$237,Import!$F$2:$F$237,$F180,Import!$G$2:$G$237,$G180)</f>
        <v>1</v>
      </c>
      <c r="BC180" s="2">
        <f>SUMIFS(Import!BC$2:BC$237,Import!$F$2:$F$237,$F180,Import!$G$2:$G$237,$G180)</f>
        <v>0.56000000000000005</v>
      </c>
      <c r="BD180" s="2">
        <f>SUMIFS(Import!BD$2:BD$237,Import!$F$2:$F$237,$F180,Import!$G$2:$G$237,$G180)</f>
        <v>0.84</v>
      </c>
      <c r="BE180" s="2">
        <f>SUMIFS(Import!BE$2:BE$237,Import!$F$2:$F$237,$F180,Import!$G$2:$G$237,$G180)</f>
        <v>6</v>
      </c>
      <c r="BF180" s="2" t="str">
        <f t="shared" si="93"/>
        <v>M</v>
      </c>
      <c r="BG180" s="2" t="str">
        <f t="shared" si="93"/>
        <v>TEFAAROA</v>
      </c>
      <c r="BH180" s="2" t="str">
        <f t="shared" si="93"/>
        <v>Tom</v>
      </c>
      <c r="BI180" s="2">
        <f>SUMIFS(Import!BI$2:BI$237,Import!$F$2:$F$237,$F180,Import!$G$2:$G$237,$G180)</f>
        <v>0</v>
      </c>
      <c r="BJ180" s="2">
        <f>SUMIFS(Import!BJ$2:BJ$237,Import!$F$2:$F$237,$F180,Import!$G$2:$G$237,$G180)</f>
        <v>0</v>
      </c>
      <c r="BK180" s="2">
        <f>SUMIFS(Import!BK$2:BK$237,Import!$F$2:$F$237,$F180,Import!$G$2:$G$237,$G180)</f>
        <v>0</v>
      </c>
      <c r="BL180" s="2">
        <f>SUMIFS(Import!BL$2:BL$237,Import!$F$2:$F$237,$F180,Import!$G$2:$G$237,$G180)</f>
        <v>7</v>
      </c>
      <c r="BM180" s="2" t="str">
        <f t="shared" si="94"/>
        <v>M</v>
      </c>
      <c r="BN180" s="2" t="str">
        <f t="shared" si="94"/>
        <v>TAPUTU</v>
      </c>
      <c r="BO180" s="2" t="str">
        <f t="shared" si="94"/>
        <v>Faana</v>
      </c>
      <c r="BP180" s="2">
        <f>SUMIFS(Import!BP$2:BP$237,Import!$F$2:$F$237,$F180,Import!$G$2:$G$237,$G180)</f>
        <v>1</v>
      </c>
      <c r="BQ180" s="2">
        <f>SUMIFS(Import!BQ$2:BQ$237,Import!$F$2:$F$237,$F180,Import!$G$2:$G$237,$G180)</f>
        <v>0.56000000000000005</v>
      </c>
      <c r="BR180" s="2">
        <f>SUMIFS(Import!BR$2:BR$237,Import!$F$2:$F$237,$F180,Import!$G$2:$G$237,$G180)</f>
        <v>0.84</v>
      </c>
      <c r="BS180" s="2">
        <f>SUMIFS(Import!BS$2:BS$237,Import!$F$2:$F$237,$F180,Import!$G$2:$G$237,$G180)</f>
        <v>8</v>
      </c>
      <c r="BT180" s="2" t="str">
        <f t="shared" si="95"/>
        <v>M</v>
      </c>
      <c r="BU180" s="2" t="str">
        <f t="shared" si="95"/>
        <v>SALMON</v>
      </c>
      <c r="BV180" s="2" t="str">
        <f t="shared" si="95"/>
        <v>Tati</v>
      </c>
      <c r="BW180" s="2">
        <f>SUMIFS(Import!BW$2:BW$237,Import!$F$2:$F$237,$F180,Import!$G$2:$G$237,$G180)</f>
        <v>0</v>
      </c>
      <c r="BX180" s="2">
        <f>SUMIFS(Import!BX$2:BX$237,Import!$F$2:$F$237,$F180,Import!$G$2:$G$237,$G180)</f>
        <v>0</v>
      </c>
      <c r="BY180" s="2">
        <f>SUMIFS(Import!BY$2:BY$237,Import!$F$2:$F$237,$F180,Import!$G$2:$G$237,$G180)</f>
        <v>0</v>
      </c>
      <c r="BZ180" s="2">
        <f>SUMIFS(Import!BZ$2:BZ$237,Import!$F$2:$F$237,$F180,Import!$G$2:$G$237,$G180)</f>
        <v>9</v>
      </c>
      <c r="CA180" s="2" t="str">
        <f t="shared" si="96"/>
        <v>F</v>
      </c>
      <c r="CB180" s="2" t="str">
        <f t="shared" si="96"/>
        <v>TERIITAHI</v>
      </c>
      <c r="CC180" s="2" t="str">
        <f t="shared" si="96"/>
        <v>Tepuaraurii</v>
      </c>
      <c r="CD180" s="2">
        <f>SUMIFS(Import!CD$2:CD$237,Import!$F$2:$F$237,$F180,Import!$G$2:$G$237,$G180)</f>
        <v>11</v>
      </c>
      <c r="CE180" s="2">
        <f>SUMIFS(Import!CE$2:CE$237,Import!$F$2:$F$237,$F180,Import!$G$2:$G$237,$G180)</f>
        <v>6.11</v>
      </c>
      <c r="CF180" s="2">
        <f>SUMIFS(Import!CF$2:CF$237,Import!$F$2:$F$237,$F180,Import!$G$2:$G$237,$G180)</f>
        <v>9.24</v>
      </c>
      <c r="CG180" s="2">
        <f>SUMIFS(Import!CG$2:CG$237,Import!$F$2:$F$237,$F180,Import!$G$2:$G$237,$G180)</f>
        <v>10</v>
      </c>
      <c r="CH180" s="2" t="str">
        <f t="shared" si="97"/>
        <v>M</v>
      </c>
      <c r="CI180" s="2" t="str">
        <f t="shared" si="97"/>
        <v>CONROY</v>
      </c>
      <c r="CJ180" s="2" t="str">
        <f t="shared" si="97"/>
        <v>Yves</v>
      </c>
      <c r="CK180" s="2">
        <f>SUMIFS(Import!CK$2:CK$237,Import!$F$2:$F$237,$F180,Import!$G$2:$G$237,$G180)</f>
        <v>0</v>
      </c>
      <c r="CL180" s="2">
        <f>SUMIFS(Import!CL$2:CL$237,Import!$F$2:$F$237,$F180,Import!$G$2:$G$237,$G180)</f>
        <v>0</v>
      </c>
      <c r="CM180" s="2">
        <f>SUMIFS(Import!CM$2:CM$237,Import!$F$2:$F$237,$F180,Import!$G$2:$G$237,$G180)</f>
        <v>0</v>
      </c>
      <c r="CN180" s="2">
        <f>SUMIFS(Import!CN$2:CN$237,Import!$F$2:$F$237,$F180,Import!$G$2:$G$237,$G180)</f>
        <v>11</v>
      </c>
      <c r="CO180" s="3" t="str">
        <f t="shared" si="98"/>
        <v>M</v>
      </c>
      <c r="CP180" s="3" t="str">
        <f t="shared" si="98"/>
        <v>PIQUE</v>
      </c>
      <c r="CQ180" s="3" t="str">
        <f t="shared" si="98"/>
        <v>Pascal</v>
      </c>
      <c r="CR180" s="2">
        <f>SUMIFS(Import!CR$2:CR$237,Import!$F$2:$F$237,$F180,Import!$G$2:$G$237,$G180)</f>
        <v>0</v>
      </c>
      <c r="CS180" s="2">
        <f>SUMIFS(Import!CS$2:CS$237,Import!$F$2:$F$237,$F180,Import!$G$2:$G$237,$G180)</f>
        <v>0</v>
      </c>
      <c r="CT180" s="2">
        <f>SUMIFS(Import!CT$2:CT$237,Import!$F$2:$F$237,$F180,Import!$G$2:$G$237,$G180)</f>
        <v>0</v>
      </c>
    </row>
    <row r="181" spans="1:98">
      <c r="A181" s="2" t="s">
        <v>38</v>
      </c>
      <c r="B181" s="2" t="s">
        <v>39</v>
      </c>
      <c r="C181" s="2">
        <v>2</v>
      </c>
      <c r="D181" s="2" t="s">
        <v>53</v>
      </c>
      <c r="E181" s="2">
        <v>44</v>
      </c>
      <c r="F181" s="2" t="s">
        <v>76</v>
      </c>
      <c r="G181" s="2">
        <v>1</v>
      </c>
      <c r="H181" s="2">
        <f>IF(SUMIFS(Import!H$2:H$237,Import!$F$2:$F$237,$F181,Import!$G$2:$G$237,$G181)=0,Data_T1!$H181,SUMIFS(Import!H$2:H$237,Import!$F$2:$F$237,$F181,Import!$G$2:$G$237,$G181))</f>
        <v>978</v>
      </c>
      <c r="I181" s="2">
        <f>SUMIFS(Import!I$2:I$237,Import!$F$2:$F$237,$F181,Import!$G$2:$G$237,$G181)</f>
        <v>256</v>
      </c>
      <c r="J181" s="2">
        <f>SUMIFS(Import!J$2:J$237,Import!$F$2:$F$237,$F181,Import!$G$2:$G$237,$G181)</f>
        <v>26.18</v>
      </c>
      <c r="K181" s="2">
        <f>SUMIFS(Import!K$2:K$237,Import!$F$2:$F$237,$F181,Import!$G$2:$G$237,$G181)</f>
        <v>722</v>
      </c>
      <c r="L181" s="2">
        <f>SUMIFS(Import!L$2:L$237,Import!$F$2:$F$237,$F181,Import!$G$2:$G$237,$G181)</f>
        <v>73.819999999999993</v>
      </c>
      <c r="M181" s="2">
        <f>SUMIFS(Import!M$2:M$237,Import!$F$2:$F$237,$F181,Import!$G$2:$G$237,$G181)</f>
        <v>5</v>
      </c>
      <c r="N181" s="2">
        <f>SUMIFS(Import!N$2:N$237,Import!$F$2:$F$237,$F181,Import!$G$2:$G$237,$G181)</f>
        <v>0.51</v>
      </c>
      <c r="O181" s="2">
        <f>SUMIFS(Import!O$2:O$237,Import!$F$2:$F$237,$F181,Import!$G$2:$G$237,$G181)</f>
        <v>0.69</v>
      </c>
      <c r="P181" s="2">
        <f>SUMIFS(Import!P$2:P$237,Import!$F$2:$F$237,$F181,Import!$G$2:$G$237,$G181)</f>
        <v>4</v>
      </c>
      <c r="Q181" s="2">
        <f>SUMIFS(Import!Q$2:Q$237,Import!$F$2:$F$237,$F181,Import!$G$2:$G$237,$G181)</f>
        <v>0.41</v>
      </c>
      <c r="R181" s="2">
        <f>SUMIFS(Import!R$2:R$237,Import!$F$2:$F$237,$F181,Import!$G$2:$G$237,$G181)</f>
        <v>0.55000000000000004</v>
      </c>
      <c r="S181" s="2">
        <f>SUMIFS(Import!S$2:S$237,Import!$F$2:$F$237,$F181,Import!$G$2:$G$237,$G181)</f>
        <v>713</v>
      </c>
      <c r="T181" s="2">
        <f>SUMIFS(Import!T$2:T$237,Import!$F$2:$F$237,$F181,Import!$G$2:$G$237,$G181)</f>
        <v>72.900000000000006</v>
      </c>
      <c r="U181" s="2">
        <f>SUMIFS(Import!U$2:U$237,Import!$F$2:$F$237,$F181,Import!$G$2:$G$237,$G181)</f>
        <v>98.75</v>
      </c>
      <c r="V181" s="2">
        <f>SUMIFS(Import!V$2:V$237,Import!$F$2:$F$237,$F181,Import!$G$2:$G$237,$G181)</f>
        <v>1</v>
      </c>
      <c r="W181" s="2" t="str">
        <f t="shared" si="88"/>
        <v>F</v>
      </c>
      <c r="X181" s="2" t="str">
        <f t="shared" si="88"/>
        <v>IRITI</v>
      </c>
      <c r="Y181" s="2" t="str">
        <f t="shared" si="88"/>
        <v>Teura</v>
      </c>
      <c r="Z181" s="2">
        <f>SUMIFS(Import!Z$2:Z$237,Import!$F$2:$F$237,$F181,Import!$G$2:$G$237,$G181)</f>
        <v>193</v>
      </c>
      <c r="AA181" s="2">
        <f>SUMIFS(Import!AA$2:AA$237,Import!$F$2:$F$237,$F181,Import!$G$2:$G$237,$G181)</f>
        <v>19.73</v>
      </c>
      <c r="AB181" s="2">
        <f>SUMIFS(Import!AB$2:AB$237,Import!$F$2:$F$237,$F181,Import!$G$2:$G$237,$G181)</f>
        <v>27.07</v>
      </c>
      <c r="AC181" s="2">
        <f>SUMIFS(Import!AC$2:AC$237,Import!$F$2:$F$237,$F181,Import!$G$2:$G$237,$G181)</f>
        <v>2</v>
      </c>
      <c r="AD181" s="2" t="str">
        <f t="shared" si="89"/>
        <v>F</v>
      </c>
      <c r="AE181" s="2" t="str">
        <f t="shared" si="89"/>
        <v>GRANDIN</v>
      </c>
      <c r="AF181" s="2" t="str">
        <f t="shared" si="89"/>
        <v>Maire</v>
      </c>
      <c r="AG181" s="2">
        <f>SUMIFS(Import!AG$2:AG$237,Import!$F$2:$F$237,$F181,Import!$G$2:$G$237,$G181)</f>
        <v>4</v>
      </c>
      <c r="AH181" s="2">
        <f>SUMIFS(Import!AH$2:AH$237,Import!$F$2:$F$237,$F181,Import!$G$2:$G$237,$G181)</f>
        <v>0.41</v>
      </c>
      <c r="AI181" s="2">
        <f>SUMIFS(Import!AI$2:AI$237,Import!$F$2:$F$237,$F181,Import!$G$2:$G$237,$G181)</f>
        <v>0.56000000000000005</v>
      </c>
      <c r="AJ181" s="2">
        <f>SUMIFS(Import!AJ$2:AJ$237,Import!$F$2:$F$237,$F181,Import!$G$2:$G$237,$G181)</f>
        <v>3</v>
      </c>
      <c r="AK181" s="2" t="str">
        <f t="shared" si="90"/>
        <v>F</v>
      </c>
      <c r="AL181" s="2" t="str">
        <f t="shared" si="90"/>
        <v>SANQUER</v>
      </c>
      <c r="AM181" s="2" t="str">
        <f t="shared" si="90"/>
        <v>Nicole</v>
      </c>
      <c r="AN181" s="2">
        <f>SUMIFS(Import!AN$2:AN$237,Import!$F$2:$F$237,$F181,Import!$G$2:$G$237,$G181)</f>
        <v>410</v>
      </c>
      <c r="AO181" s="2">
        <f>SUMIFS(Import!AO$2:AO$237,Import!$F$2:$F$237,$F181,Import!$G$2:$G$237,$G181)</f>
        <v>41.92</v>
      </c>
      <c r="AP181" s="2">
        <f>SUMIFS(Import!AP$2:AP$237,Import!$F$2:$F$237,$F181,Import!$G$2:$G$237,$G181)</f>
        <v>57.5</v>
      </c>
      <c r="AQ181" s="2">
        <f>SUMIFS(Import!AQ$2:AQ$237,Import!$F$2:$F$237,$F181,Import!$G$2:$G$237,$G181)</f>
        <v>4</v>
      </c>
      <c r="AR181" s="2" t="str">
        <f t="shared" si="91"/>
        <v>F</v>
      </c>
      <c r="AS181" s="2" t="str">
        <f t="shared" si="91"/>
        <v>EBB ÉPSE CROSS</v>
      </c>
      <c r="AT181" s="2" t="str">
        <f t="shared" si="91"/>
        <v>Valentina, Hina Dite Tina</v>
      </c>
      <c r="AU181" s="2">
        <f>SUMIFS(Import!AU$2:AU$237,Import!$F$2:$F$237,$F181,Import!$G$2:$G$237,$G181)</f>
        <v>58</v>
      </c>
      <c r="AV181" s="2">
        <f>SUMIFS(Import!AV$2:AV$237,Import!$F$2:$F$237,$F181,Import!$G$2:$G$237,$G181)</f>
        <v>5.93</v>
      </c>
      <c r="AW181" s="2">
        <f>SUMIFS(Import!AW$2:AW$237,Import!$F$2:$F$237,$F181,Import!$G$2:$G$237,$G181)</f>
        <v>8.1300000000000008</v>
      </c>
      <c r="AX181" s="2">
        <f>SUMIFS(Import!AX$2:AX$237,Import!$F$2:$F$237,$F181,Import!$G$2:$G$237,$G181)</f>
        <v>5</v>
      </c>
      <c r="AY181" s="2" t="str">
        <f t="shared" si="92"/>
        <v>F</v>
      </c>
      <c r="AZ181" s="2" t="str">
        <f t="shared" si="92"/>
        <v>DUBIEF</v>
      </c>
      <c r="BA181" s="2" t="str">
        <f t="shared" si="92"/>
        <v>Miri</v>
      </c>
      <c r="BB181" s="2">
        <f>SUMIFS(Import!BB$2:BB$237,Import!$F$2:$F$237,$F181,Import!$G$2:$G$237,$G181)</f>
        <v>5</v>
      </c>
      <c r="BC181" s="2">
        <f>SUMIFS(Import!BC$2:BC$237,Import!$F$2:$F$237,$F181,Import!$G$2:$G$237,$G181)</f>
        <v>0.51</v>
      </c>
      <c r="BD181" s="2">
        <f>SUMIFS(Import!BD$2:BD$237,Import!$F$2:$F$237,$F181,Import!$G$2:$G$237,$G181)</f>
        <v>0.7</v>
      </c>
      <c r="BE181" s="2">
        <f>SUMIFS(Import!BE$2:BE$237,Import!$F$2:$F$237,$F181,Import!$G$2:$G$237,$G181)</f>
        <v>6</v>
      </c>
      <c r="BF181" s="2" t="str">
        <f t="shared" si="93"/>
        <v>M</v>
      </c>
      <c r="BG181" s="2" t="str">
        <f t="shared" si="93"/>
        <v>TEFAAROA</v>
      </c>
      <c r="BH181" s="2" t="str">
        <f t="shared" si="93"/>
        <v>Tom</v>
      </c>
      <c r="BI181" s="2">
        <f>SUMIFS(Import!BI$2:BI$237,Import!$F$2:$F$237,$F181,Import!$G$2:$G$237,$G181)</f>
        <v>3</v>
      </c>
      <c r="BJ181" s="2">
        <f>SUMIFS(Import!BJ$2:BJ$237,Import!$F$2:$F$237,$F181,Import!$G$2:$G$237,$G181)</f>
        <v>0.31</v>
      </c>
      <c r="BK181" s="2">
        <f>SUMIFS(Import!BK$2:BK$237,Import!$F$2:$F$237,$F181,Import!$G$2:$G$237,$G181)</f>
        <v>0.42</v>
      </c>
      <c r="BL181" s="2">
        <f>SUMIFS(Import!BL$2:BL$237,Import!$F$2:$F$237,$F181,Import!$G$2:$G$237,$G181)</f>
        <v>7</v>
      </c>
      <c r="BM181" s="2" t="str">
        <f t="shared" si="94"/>
        <v>M</v>
      </c>
      <c r="BN181" s="2" t="str">
        <f t="shared" si="94"/>
        <v>TAPUTU</v>
      </c>
      <c r="BO181" s="2" t="str">
        <f t="shared" si="94"/>
        <v>Faana</v>
      </c>
      <c r="BP181" s="2">
        <f>SUMIFS(Import!BP$2:BP$237,Import!$F$2:$F$237,$F181,Import!$G$2:$G$237,$G181)</f>
        <v>9</v>
      </c>
      <c r="BQ181" s="2">
        <f>SUMIFS(Import!BQ$2:BQ$237,Import!$F$2:$F$237,$F181,Import!$G$2:$G$237,$G181)</f>
        <v>0.92</v>
      </c>
      <c r="BR181" s="2">
        <f>SUMIFS(Import!BR$2:BR$237,Import!$F$2:$F$237,$F181,Import!$G$2:$G$237,$G181)</f>
        <v>1.26</v>
      </c>
      <c r="BS181" s="2">
        <f>SUMIFS(Import!BS$2:BS$237,Import!$F$2:$F$237,$F181,Import!$G$2:$G$237,$G181)</f>
        <v>8</v>
      </c>
      <c r="BT181" s="2" t="str">
        <f t="shared" si="95"/>
        <v>M</v>
      </c>
      <c r="BU181" s="2" t="str">
        <f t="shared" si="95"/>
        <v>SALMON</v>
      </c>
      <c r="BV181" s="2" t="str">
        <f t="shared" si="95"/>
        <v>Tati</v>
      </c>
      <c r="BW181" s="2">
        <f>SUMIFS(Import!BW$2:BW$237,Import!$F$2:$F$237,$F181,Import!$G$2:$G$237,$G181)</f>
        <v>9</v>
      </c>
      <c r="BX181" s="2">
        <f>SUMIFS(Import!BX$2:BX$237,Import!$F$2:$F$237,$F181,Import!$G$2:$G$237,$G181)</f>
        <v>0.92</v>
      </c>
      <c r="BY181" s="2">
        <f>SUMIFS(Import!BY$2:BY$237,Import!$F$2:$F$237,$F181,Import!$G$2:$G$237,$G181)</f>
        <v>1.26</v>
      </c>
      <c r="BZ181" s="2">
        <f>SUMIFS(Import!BZ$2:BZ$237,Import!$F$2:$F$237,$F181,Import!$G$2:$G$237,$G181)</f>
        <v>9</v>
      </c>
      <c r="CA181" s="2" t="str">
        <f t="shared" si="96"/>
        <v>F</v>
      </c>
      <c r="CB181" s="2" t="str">
        <f t="shared" si="96"/>
        <v>TERIITAHI</v>
      </c>
      <c r="CC181" s="2" t="str">
        <f t="shared" si="96"/>
        <v>Tepuaraurii</v>
      </c>
      <c r="CD181" s="2">
        <f>SUMIFS(Import!CD$2:CD$237,Import!$F$2:$F$237,$F181,Import!$G$2:$G$237,$G181)</f>
        <v>16</v>
      </c>
      <c r="CE181" s="2">
        <f>SUMIFS(Import!CE$2:CE$237,Import!$F$2:$F$237,$F181,Import!$G$2:$G$237,$G181)</f>
        <v>1.64</v>
      </c>
      <c r="CF181" s="2">
        <f>SUMIFS(Import!CF$2:CF$237,Import!$F$2:$F$237,$F181,Import!$G$2:$G$237,$G181)</f>
        <v>2.2400000000000002</v>
      </c>
      <c r="CG181" s="2">
        <f>SUMIFS(Import!CG$2:CG$237,Import!$F$2:$F$237,$F181,Import!$G$2:$G$237,$G181)</f>
        <v>10</v>
      </c>
      <c r="CH181" s="2" t="str">
        <f t="shared" si="97"/>
        <v>M</v>
      </c>
      <c r="CI181" s="2" t="str">
        <f t="shared" si="97"/>
        <v>CONROY</v>
      </c>
      <c r="CJ181" s="2" t="str">
        <f t="shared" si="97"/>
        <v>Yves</v>
      </c>
      <c r="CK181" s="2">
        <f>SUMIFS(Import!CK$2:CK$237,Import!$F$2:$F$237,$F181,Import!$G$2:$G$237,$G181)</f>
        <v>4</v>
      </c>
      <c r="CL181" s="2">
        <f>SUMIFS(Import!CL$2:CL$237,Import!$F$2:$F$237,$F181,Import!$G$2:$G$237,$G181)</f>
        <v>0.41</v>
      </c>
      <c r="CM181" s="2">
        <f>SUMIFS(Import!CM$2:CM$237,Import!$F$2:$F$237,$F181,Import!$G$2:$G$237,$G181)</f>
        <v>0.56000000000000005</v>
      </c>
      <c r="CN181" s="2">
        <f>SUMIFS(Import!CN$2:CN$237,Import!$F$2:$F$237,$F181,Import!$G$2:$G$237,$G181)</f>
        <v>11</v>
      </c>
      <c r="CO181" s="3" t="str">
        <f t="shared" si="98"/>
        <v>M</v>
      </c>
      <c r="CP181" s="3" t="str">
        <f t="shared" si="98"/>
        <v>PIQUE</v>
      </c>
      <c r="CQ181" s="3" t="str">
        <f t="shared" si="98"/>
        <v>Pascal</v>
      </c>
      <c r="CR181" s="2">
        <f>SUMIFS(Import!CR$2:CR$237,Import!$F$2:$F$237,$F181,Import!$G$2:$G$237,$G181)</f>
        <v>2</v>
      </c>
      <c r="CS181" s="2">
        <f>SUMIFS(Import!CS$2:CS$237,Import!$F$2:$F$237,$F181,Import!$G$2:$G$237,$G181)</f>
        <v>0.2</v>
      </c>
      <c r="CT181" s="2">
        <f>SUMIFS(Import!CT$2:CT$237,Import!$F$2:$F$237,$F181,Import!$G$2:$G$237,$G181)</f>
        <v>0.28000000000000003</v>
      </c>
    </row>
    <row r="182" spans="1:98">
      <c r="A182" s="2" t="s">
        <v>38</v>
      </c>
      <c r="B182" s="2" t="s">
        <v>39</v>
      </c>
      <c r="C182" s="2">
        <v>2</v>
      </c>
      <c r="D182" s="2" t="s">
        <v>53</v>
      </c>
      <c r="E182" s="2">
        <v>44</v>
      </c>
      <c r="F182" s="2" t="s">
        <v>76</v>
      </c>
      <c r="G182" s="2">
        <v>2</v>
      </c>
      <c r="H182" s="2">
        <f>IF(SUMIFS(Import!H$2:H$237,Import!$F$2:$F$237,$F182,Import!$G$2:$G$237,$G182)=0,Data_T1!$H182,SUMIFS(Import!H$2:H$237,Import!$F$2:$F$237,$F182,Import!$G$2:$G$237,$G182))</f>
        <v>645</v>
      </c>
      <c r="I182" s="2">
        <f>SUMIFS(Import!I$2:I$237,Import!$F$2:$F$237,$F182,Import!$G$2:$G$237,$G182)</f>
        <v>248</v>
      </c>
      <c r="J182" s="2">
        <f>SUMIFS(Import!J$2:J$237,Import!$F$2:$F$237,$F182,Import!$G$2:$G$237,$G182)</f>
        <v>38.450000000000003</v>
      </c>
      <c r="K182" s="2">
        <f>SUMIFS(Import!K$2:K$237,Import!$F$2:$F$237,$F182,Import!$G$2:$G$237,$G182)</f>
        <v>397</v>
      </c>
      <c r="L182" s="2">
        <f>SUMIFS(Import!L$2:L$237,Import!$F$2:$F$237,$F182,Import!$G$2:$G$237,$G182)</f>
        <v>61.55</v>
      </c>
      <c r="M182" s="2">
        <f>SUMIFS(Import!M$2:M$237,Import!$F$2:$F$237,$F182,Import!$G$2:$G$237,$G182)</f>
        <v>0</v>
      </c>
      <c r="N182" s="2">
        <f>SUMIFS(Import!N$2:N$237,Import!$F$2:$F$237,$F182,Import!$G$2:$G$237,$G182)</f>
        <v>0</v>
      </c>
      <c r="O182" s="2">
        <f>SUMIFS(Import!O$2:O$237,Import!$F$2:$F$237,$F182,Import!$G$2:$G$237,$G182)</f>
        <v>0</v>
      </c>
      <c r="P182" s="2">
        <f>SUMIFS(Import!P$2:P$237,Import!$F$2:$F$237,$F182,Import!$G$2:$G$237,$G182)</f>
        <v>1</v>
      </c>
      <c r="Q182" s="2">
        <f>SUMIFS(Import!Q$2:Q$237,Import!$F$2:$F$237,$F182,Import!$G$2:$G$237,$G182)</f>
        <v>0.16</v>
      </c>
      <c r="R182" s="2">
        <f>SUMIFS(Import!R$2:R$237,Import!$F$2:$F$237,$F182,Import!$G$2:$G$237,$G182)</f>
        <v>0.25</v>
      </c>
      <c r="S182" s="2">
        <f>SUMIFS(Import!S$2:S$237,Import!$F$2:$F$237,$F182,Import!$G$2:$G$237,$G182)</f>
        <v>396</v>
      </c>
      <c r="T182" s="2">
        <f>SUMIFS(Import!T$2:T$237,Import!$F$2:$F$237,$F182,Import!$G$2:$G$237,$G182)</f>
        <v>61.4</v>
      </c>
      <c r="U182" s="2">
        <f>SUMIFS(Import!U$2:U$237,Import!$F$2:$F$237,$F182,Import!$G$2:$G$237,$G182)</f>
        <v>99.75</v>
      </c>
      <c r="V182" s="2">
        <f>SUMIFS(Import!V$2:V$237,Import!$F$2:$F$237,$F182,Import!$G$2:$G$237,$G182)</f>
        <v>1</v>
      </c>
      <c r="W182" s="2" t="str">
        <f t="shared" ref="W182:Y201" si="99">VLOOKUP($C182,Import_Donnees,COLUMN()-2,FALSE)</f>
        <v>F</v>
      </c>
      <c r="X182" s="2" t="str">
        <f t="shared" si="99"/>
        <v>IRITI</v>
      </c>
      <c r="Y182" s="2" t="str">
        <f t="shared" si="99"/>
        <v>Teura</v>
      </c>
      <c r="Z182" s="2">
        <f>SUMIFS(Import!Z$2:Z$237,Import!$F$2:$F$237,$F182,Import!$G$2:$G$237,$G182)</f>
        <v>114</v>
      </c>
      <c r="AA182" s="2">
        <f>SUMIFS(Import!AA$2:AA$237,Import!$F$2:$F$237,$F182,Import!$G$2:$G$237,$G182)</f>
        <v>17.670000000000002</v>
      </c>
      <c r="AB182" s="2">
        <f>SUMIFS(Import!AB$2:AB$237,Import!$F$2:$F$237,$F182,Import!$G$2:$G$237,$G182)</f>
        <v>28.79</v>
      </c>
      <c r="AC182" s="2">
        <f>SUMIFS(Import!AC$2:AC$237,Import!$F$2:$F$237,$F182,Import!$G$2:$G$237,$G182)</f>
        <v>2</v>
      </c>
      <c r="AD182" s="2" t="str">
        <f t="shared" ref="AD182:AF201" si="100">VLOOKUP($C182,Import_Donnees,COLUMN()-2,FALSE)</f>
        <v>F</v>
      </c>
      <c r="AE182" s="2" t="str">
        <f t="shared" si="100"/>
        <v>GRANDIN</v>
      </c>
      <c r="AF182" s="2" t="str">
        <f t="shared" si="100"/>
        <v>Maire</v>
      </c>
      <c r="AG182" s="2">
        <f>SUMIFS(Import!AG$2:AG$237,Import!$F$2:$F$237,$F182,Import!$G$2:$G$237,$G182)</f>
        <v>1</v>
      </c>
      <c r="AH182" s="2">
        <f>SUMIFS(Import!AH$2:AH$237,Import!$F$2:$F$237,$F182,Import!$G$2:$G$237,$G182)</f>
        <v>0.16</v>
      </c>
      <c r="AI182" s="2">
        <f>SUMIFS(Import!AI$2:AI$237,Import!$F$2:$F$237,$F182,Import!$G$2:$G$237,$G182)</f>
        <v>0.25</v>
      </c>
      <c r="AJ182" s="2">
        <f>SUMIFS(Import!AJ$2:AJ$237,Import!$F$2:$F$237,$F182,Import!$G$2:$G$237,$G182)</f>
        <v>3</v>
      </c>
      <c r="AK182" s="2" t="str">
        <f t="shared" ref="AK182:AM201" si="101">VLOOKUP($C182,Import_Donnees,COLUMN()-2,FALSE)</f>
        <v>F</v>
      </c>
      <c r="AL182" s="2" t="str">
        <f t="shared" si="101"/>
        <v>SANQUER</v>
      </c>
      <c r="AM182" s="2" t="str">
        <f t="shared" si="101"/>
        <v>Nicole</v>
      </c>
      <c r="AN182" s="2">
        <f>SUMIFS(Import!AN$2:AN$237,Import!$F$2:$F$237,$F182,Import!$G$2:$G$237,$G182)</f>
        <v>193</v>
      </c>
      <c r="AO182" s="2">
        <f>SUMIFS(Import!AO$2:AO$237,Import!$F$2:$F$237,$F182,Import!$G$2:$G$237,$G182)</f>
        <v>29.92</v>
      </c>
      <c r="AP182" s="2">
        <f>SUMIFS(Import!AP$2:AP$237,Import!$F$2:$F$237,$F182,Import!$G$2:$G$237,$G182)</f>
        <v>48.74</v>
      </c>
      <c r="AQ182" s="2">
        <f>SUMIFS(Import!AQ$2:AQ$237,Import!$F$2:$F$237,$F182,Import!$G$2:$G$237,$G182)</f>
        <v>4</v>
      </c>
      <c r="AR182" s="2" t="str">
        <f t="shared" ref="AR182:AT201" si="102">VLOOKUP($C182,Import_Donnees,COLUMN()-2,FALSE)</f>
        <v>F</v>
      </c>
      <c r="AS182" s="2" t="str">
        <f t="shared" si="102"/>
        <v>EBB ÉPSE CROSS</v>
      </c>
      <c r="AT182" s="2" t="str">
        <f t="shared" si="102"/>
        <v>Valentina, Hina Dite Tina</v>
      </c>
      <c r="AU182" s="2">
        <f>SUMIFS(Import!AU$2:AU$237,Import!$F$2:$F$237,$F182,Import!$G$2:$G$237,$G182)</f>
        <v>65</v>
      </c>
      <c r="AV182" s="2">
        <f>SUMIFS(Import!AV$2:AV$237,Import!$F$2:$F$237,$F182,Import!$G$2:$G$237,$G182)</f>
        <v>10.08</v>
      </c>
      <c r="AW182" s="2">
        <f>SUMIFS(Import!AW$2:AW$237,Import!$F$2:$F$237,$F182,Import!$G$2:$G$237,$G182)</f>
        <v>16.41</v>
      </c>
      <c r="AX182" s="2">
        <f>SUMIFS(Import!AX$2:AX$237,Import!$F$2:$F$237,$F182,Import!$G$2:$G$237,$G182)</f>
        <v>5</v>
      </c>
      <c r="AY182" s="2" t="str">
        <f t="shared" ref="AY182:BA201" si="103">VLOOKUP($C182,Import_Donnees,COLUMN()-2,FALSE)</f>
        <v>F</v>
      </c>
      <c r="AZ182" s="2" t="str">
        <f t="shared" si="103"/>
        <v>DUBIEF</v>
      </c>
      <c r="BA182" s="2" t="str">
        <f t="shared" si="103"/>
        <v>Miri</v>
      </c>
      <c r="BB182" s="2">
        <f>SUMIFS(Import!BB$2:BB$237,Import!$F$2:$F$237,$F182,Import!$G$2:$G$237,$G182)</f>
        <v>0</v>
      </c>
      <c r="BC182" s="2">
        <f>SUMIFS(Import!BC$2:BC$237,Import!$F$2:$F$237,$F182,Import!$G$2:$G$237,$G182)</f>
        <v>0</v>
      </c>
      <c r="BD182" s="2">
        <f>SUMIFS(Import!BD$2:BD$237,Import!$F$2:$F$237,$F182,Import!$G$2:$G$237,$G182)</f>
        <v>0</v>
      </c>
      <c r="BE182" s="2">
        <f>SUMIFS(Import!BE$2:BE$237,Import!$F$2:$F$237,$F182,Import!$G$2:$G$237,$G182)</f>
        <v>6</v>
      </c>
      <c r="BF182" s="2" t="str">
        <f t="shared" ref="BF182:BH201" si="104">VLOOKUP($C182,Import_Donnees,COLUMN()-2,FALSE)</f>
        <v>M</v>
      </c>
      <c r="BG182" s="2" t="str">
        <f t="shared" si="104"/>
        <v>TEFAAROA</v>
      </c>
      <c r="BH182" s="2" t="str">
        <f t="shared" si="104"/>
        <v>Tom</v>
      </c>
      <c r="BI182" s="2">
        <f>SUMIFS(Import!BI$2:BI$237,Import!$F$2:$F$237,$F182,Import!$G$2:$G$237,$G182)</f>
        <v>2</v>
      </c>
      <c r="BJ182" s="2">
        <f>SUMIFS(Import!BJ$2:BJ$237,Import!$F$2:$F$237,$F182,Import!$G$2:$G$237,$G182)</f>
        <v>0.31</v>
      </c>
      <c r="BK182" s="2">
        <f>SUMIFS(Import!BK$2:BK$237,Import!$F$2:$F$237,$F182,Import!$G$2:$G$237,$G182)</f>
        <v>0.51</v>
      </c>
      <c r="BL182" s="2">
        <f>SUMIFS(Import!BL$2:BL$237,Import!$F$2:$F$237,$F182,Import!$G$2:$G$237,$G182)</f>
        <v>7</v>
      </c>
      <c r="BM182" s="2" t="str">
        <f t="shared" ref="BM182:BO201" si="105">VLOOKUP($C182,Import_Donnees,COLUMN()-2,FALSE)</f>
        <v>M</v>
      </c>
      <c r="BN182" s="2" t="str">
        <f t="shared" si="105"/>
        <v>TAPUTU</v>
      </c>
      <c r="BO182" s="2" t="str">
        <f t="shared" si="105"/>
        <v>Faana</v>
      </c>
      <c r="BP182" s="2">
        <f>SUMIFS(Import!BP$2:BP$237,Import!$F$2:$F$237,$F182,Import!$G$2:$G$237,$G182)</f>
        <v>2</v>
      </c>
      <c r="BQ182" s="2">
        <f>SUMIFS(Import!BQ$2:BQ$237,Import!$F$2:$F$237,$F182,Import!$G$2:$G$237,$G182)</f>
        <v>0.31</v>
      </c>
      <c r="BR182" s="2">
        <f>SUMIFS(Import!BR$2:BR$237,Import!$F$2:$F$237,$F182,Import!$G$2:$G$237,$G182)</f>
        <v>0.51</v>
      </c>
      <c r="BS182" s="2">
        <f>SUMIFS(Import!BS$2:BS$237,Import!$F$2:$F$237,$F182,Import!$G$2:$G$237,$G182)</f>
        <v>8</v>
      </c>
      <c r="BT182" s="2" t="str">
        <f t="shared" ref="BT182:BV201" si="106">VLOOKUP($C182,Import_Donnees,COLUMN()-2,FALSE)</f>
        <v>M</v>
      </c>
      <c r="BU182" s="2" t="str">
        <f t="shared" si="106"/>
        <v>SALMON</v>
      </c>
      <c r="BV182" s="2" t="str">
        <f t="shared" si="106"/>
        <v>Tati</v>
      </c>
      <c r="BW182" s="2">
        <f>SUMIFS(Import!BW$2:BW$237,Import!$F$2:$F$237,$F182,Import!$G$2:$G$237,$G182)</f>
        <v>1</v>
      </c>
      <c r="BX182" s="2">
        <f>SUMIFS(Import!BX$2:BX$237,Import!$F$2:$F$237,$F182,Import!$G$2:$G$237,$G182)</f>
        <v>0.16</v>
      </c>
      <c r="BY182" s="2">
        <f>SUMIFS(Import!BY$2:BY$237,Import!$F$2:$F$237,$F182,Import!$G$2:$G$237,$G182)</f>
        <v>0.25</v>
      </c>
      <c r="BZ182" s="2">
        <f>SUMIFS(Import!BZ$2:BZ$237,Import!$F$2:$F$237,$F182,Import!$G$2:$G$237,$G182)</f>
        <v>9</v>
      </c>
      <c r="CA182" s="2" t="str">
        <f t="shared" ref="CA182:CC201" si="107">VLOOKUP($C182,Import_Donnees,COLUMN()-2,FALSE)</f>
        <v>F</v>
      </c>
      <c r="CB182" s="2" t="str">
        <f t="shared" si="107"/>
        <v>TERIITAHI</v>
      </c>
      <c r="CC182" s="2" t="str">
        <f t="shared" si="107"/>
        <v>Tepuaraurii</v>
      </c>
      <c r="CD182" s="2">
        <f>SUMIFS(Import!CD$2:CD$237,Import!$F$2:$F$237,$F182,Import!$G$2:$G$237,$G182)</f>
        <v>14</v>
      </c>
      <c r="CE182" s="2">
        <f>SUMIFS(Import!CE$2:CE$237,Import!$F$2:$F$237,$F182,Import!$G$2:$G$237,$G182)</f>
        <v>2.17</v>
      </c>
      <c r="CF182" s="2">
        <f>SUMIFS(Import!CF$2:CF$237,Import!$F$2:$F$237,$F182,Import!$G$2:$G$237,$G182)</f>
        <v>3.54</v>
      </c>
      <c r="CG182" s="2">
        <f>SUMIFS(Import!CG$2:CG$237,Import!$F$2:$F$237,$F182,Import!$G$2:$G$237,$G182)</f>
        <v>10</v>
      </c>
      <c r="CH182" s="2" t="str">
        <f t="shared" ref="CH182:CJ201" si="108">VLOOKUP($C182,Import_Donnees,COLUMN()-2,FALSE)</f>
        <v>M</v>
      </c>
      <c r="CI182" s="2" t="str">
        <f t="shared" si="108"/>
        <v>CONROY</v>
      </c>
      <c r="CJ182" s="2" t="str">
        <f t="shared" si="108"/>
        <v>Yves</v>
      </c>
      <c r="CK182" s="2">
        <f>SUMIFS(Import!CK$2:CK$237,Import!$F$2:$F$237,$F182,Import!$G$2:$G$237,$G182)</f>
        <v>2</v>
      </c>
      <c r="CL182" s="2">
        <f>SUMIFS(Import!CL$2:CL$237,Import!$F$2:$F$237,$F182,Import!$G$2:$G$237,$G182)</f>
        <v>0.31</v>
      </c>
      <c r="CM182" s="2">
        <f>SUMIFS(Import!CM$2:CM$237,Import!$F$2:$F$237,$F182,Import!$G$2:$G$237,$G182)</f>
        <v>0.51</v>
      </c>
      <c r="CN182" s="2">
        <f>SUMIFS(Import!CN$2:CN$237,Import!$F$2:$F$237,$F182,Import!$G$2:$G$237,$G182)</f>
        <v>11</v>
      </c>
      <c r="CO182" s="3" t="str">
        <f t="shared" ref="CO182:CQ201" si="109">VLOOKUP($C182,Import_Donnees,COLUMN()-2,FALSE)</f>
        <v>M</v>
      </c>
      <c r="CP182" s="3" t="str">
        <f t="shared" si="109"/>
        <v>PIQUE</v>
      </c>
      <c r="CQ182" s="3" t="str">
        <f t="shared" si="109"/>
        <v>Pascal</v>
      </c>
      <c r="CR182" s="2">
        <f>SUMIFS(Import!CR$2:CR$237,Import!$F$2:$F$237,$F182,Import!$G$2:$G$237,$G182)</f>
        <v>2</v>
      </c>
      <c r="CS182" s="2">
        <f>SUMIFS(Import!CS$2:CS$237,Import!$F$2:$F$237,$F182,Import!$G$2:$G$237,$G182)</f>
        <v>0.31</v>
      </c>
      <c r="CT182" s="2">
        <f>SUMIFS(Import!CT$2:CT$237,Import!$F$2:$F$237,$F182,Import!$G$2:$G$237,$G182)</f>
        <v>0.51</v>
      </c>
    </row>
    <row r="183" spans="1:98">
      <c r="A183" s="2" t="s">
        <v>38</v>
      </c>
      <c r="B183" s="2" t="s">
        <v>39</v>
      </c>
      <c r="C183" s="2">
        <v>2</v>
      </c>
      <c r="D183" s="2" t="s">
        <v>53</v>
      </c>
      <c r="E183" s="2">
        <v>44</v>
      </c>
      <c r="F183" s="2" t="s">
        <v>76</v>
      </c>
      <c r="G183" s="2">
        <v>3</v>
      </c>
      <c r="H183" s="2">
        <f>IF(SUMIFS(Import!H$2:H$237,Import!$F$2:$F$237,$F183,Import!$G$2:$G$237,$G183)=0,Data_T1!$H183,SUMIFS(Import!H$2:H$237,Import!$F$2:$F$237,$F183,Import!$G$2:$G$237,$G183))</f>
        <v>365</v>
      </c>
      <c r="I183" s="2">
        <f>SUMIFS(Import!I$2:I$237,Import!$F$2:$F$237,$F183,Import!$G$2:$G$237,$G183)</f>
        <v>99</v>
      </c>
      <c r="J183" s="2">
        <f>SUMIFS(Import!J$2:J$237,Import!$F$2:$F$237,$F183,Import!$G$2:$G$237,$G183)</f>
        <v>27.12</v>
      </c>
      <c r="K183" s="2">
        <f>SUMIFS(Import!K$2:K$237,Import!$F$2:$F$237,$F183,Import!$G$2:$G$237,$G183)</f>
        <v>266</v>
      </c>
      <c r="L183" s="2">
        <f>SUMIFS(Import!L$2:L$237,Import!$F$2:$F$237,$F183,Import!$G$2:$G$237,$G183)</f>
        <v>72.88</v>
      </c>
      <c r="M183" s="2">
        <f>SUMIFS(Import!M$2:M$237,Import!$F$2:$F$237,$F183,Import!$G$2:$G$237,$G183)</f>
        <v>1</v>
      </c>
      <c r="N183" s="2">
        <f>SUMIFS(Import!N$2:N$237,Import!$F$2:$F$237,$F183,Import!$G$2:$G$237,$G183)</f>
        <v>0.27</v>
      </c>
      <c r="O183" s="2">
        <f>SUMIFS(Import!O$2:O$237,Import!$F$2:$F$237,$F183,Import!$G$2:$G$237,$G183)</f>
        <v>0.38</v>
      </c>
      <c r="P183" s="2">
        <f>SUMIFS(Import!P$2:P$237,Import!$F$2:$F$237,$F183,Import!$G$2:$G$237,$G183)</f>
        <v>3</v>
      </c>
      <c r="Q183" s="2">
        <f>SUMIFS(Import!Q$2:Q$237,Import!$F$2:$F$237,$F183,Import!$G$2:$G$237,$G183)</f>
        <v>0.82</v>
      </c>
      <c r="R183" s="2">
        <f>SUMIFS(Import!R$2:R$237,Import!$F$2:$F$237,$F183,Import!$G$2:$G$237,$G183)</f>
        <v>1.1299999999999999</v>
      </c>
      <c r="S183" s="2">
        <f>SUMIFS(Import!S$2:S$237,Import!$F$2:$F$237,$F183,Import!$G$2:$G$237,$G183)</f>
        <v>262</v>
      </c>
      <c r="T183" s="2">
        <f>SUMIFS(Import!T$2:T$237,Import!$F$2:$F$237,$F183,Import!$G$2:$G$237,$G183)</f>
        <v>71.78</v>
      </c>
      <c r="U183" s="2">
        <f>SUMIFS(Import!U$2:U$237,Import!$F$2:$F$237,$F183,Import!$G$2:$G$237,$G183)</f>
        <v>98.5</v>
      </c>
      <c r="V183" s="2">
        <f>SUMIFS(Import!V$2:V$237,Import!$F$2:$F$237,$F183,Import!$G$2:$G$237,$G183)</f>
        <v>1</v>
      </c>
      <c r="W183" s="2" t="str">
        <f t="shared" si="99"/>
        <v>F</v>
      </c>
      <c r="X183" s="2" t="str">
        <f t="shared" si="99"/>
        <v>IRITI</v>
      </c>
      <c r="Y183" s="2" t="str">
        <f t="shared" si="99"/>
        <v>Teura</v>
      </c>
      <c r="Z183" s="2">
        <f>SUMIFS(Import!Z$2:Z$237,Import!$F$2:$F$237,$F183,Import!$G$2:$G$237,$G183)</f>
        <v>75</v>
      </c>
      <c r="AA183" s="2">
        <f>SUMIFS(Import!AA$2:AA$237,Import!$F$2:$F$237,$F183,Import!$G$2:$G$237,$G183)</f>
        <v>20.55</v>
      </c>
      <c r="AB183" s="2">
        <f>SUMIFS(Import!AB$2:AB$237,Import!$F$2:$F$237,$F183,Import!$G$2:$G$237,$G183)</f>
        <v>28.63</v>
      </c>
      <c r="AC183" s="2">
        <f>SUMIFS(Import!AC$2:AC$237,Import!$F$2:$F$237,$F183,Import!$G$2:$G$237,$G183)</f>
        <v>2</v>
      </c>
      <c r="AD183" s="2" t="str">
        <f t="shared" si="100"/>
        <v>F</v>
      </c>
      <c r="AE183" s="2" t="str">
        <f t="shared" si="100"/>
        <v>GRANDIN</v>
      </c>
      <c r="AF183" s="2" t="str">
        <f t="shared" si="100"/>
        <v>Maire</v>
      </c>
      <c r="AG183" s="2">
        <f>SUMIFS(Import!AG$2:AG$237,Import!$F$2:$F$237,$F183,Import!$G$2:$G$237,$G183)</f>
        <v>0</v>
      </c>
      <c r="AH183" s="2">
        <f>SUMIFS(Import!AH$2:AH$237,Import!$F$2:$F$237,$F183,Import!$G$2:$G$237,$G183)</f>
        <v>0</v>
      </c>
      <c r="AI183" s="2">
        <f>SUMIFS(Import!AI$2:AI$237,Import!$F$2:$F$237,$F183,Import!$G$2:$G$237,$G183)</f>
        <v>0</v>
      </c>
      <c r="AJ183" s="2">
        <f>SUMIFS(Import!AJ$2:AJ$237,Import!$F$2:$F$237,$F183,Import!$G$2:$G$237,$G183)</f>
        <v>3</v>
      </c>
      <c r="AK183" s="2" t="str">
        <f t="shared" si="101"/>
        <v>F</v>
      </c>
      <c r="AL183" s="2" t="str">
        <f t="shared" si="101"/>
        <v>SANQUER</v>
      </c>
      <c r="AM183" s="2" t="str">
        <f t="shared" si="101"/>
        <v>Nicole</v>
      </c>
      <c r="AN183" s="2">
        <f>SUMIFS(Import!AN$2:AN$237,Import!$F$2:$F$237,$F183,Import!$G$2:$G$237,$G183)</f>
        <v>153</v>
      </c>
      <c r="AO183" s="2">
        <f>SUMIFS(Import!AO$2:AO$237,Import!$F$2:$F$237,$F183,Import!$G$2:$G$237,$G183)</f>
        <v>41.92</v>
      </c>
      <c r="AP183" s="2">
        <f>SUMIFS(Import!AP$2:AP$237,Import!$F$2:$F$237,$F183,Import!$G$2:$G$237,$G183)</f>
        <v>58.4</v>
      </c>
      <c r="AQ183" s="2">
        <f>SUMIFS(Import!AQ$2:AQ$237,Import!$F$2:$F$237,$F183,Import!$G$2:$G$237,$G183)</f>
        <v>4</v>
      </c>
      <c r="AR183" s="2" t="str">
        <f t="shared" si="102"/>
        <v>F</v>
      </c>
      <c r="AS183" s="2" t="str">
        <f t="shared" si="102"/>
        <v>EBB ÉPSE CROSS</v>
      </c>
      <c r="AT183" s="2" t="str">
        <f t="shared" si="102"/>
        <v>Valentina, Hina Dite Tina</v>
      </c>
      <c r="AU183" s="2">
        <f>SUMIFS(Import!AU$2:AU$237,Import!$F$2:$F$237,$F183,Import!$G$2:$G$237,$G183)</f>
        <v>18</v>
      </c>
      <c r="AV183" s="2">
        <f>SUMIFS(Import!AV$2:AV$237,Import!$F$2:$F$237,$F183,Import!$G$2:$G$237,$G183)</f>
        <v>4.93</v>
      </c>
      <c r="AW183" s="2">
        <f>SUMIFS(Import!AW$2:AW$237,Import!$F$2:$F$237,$F183,Import!$G$2:$G$237,$G183)</f>
        <v>6.87</v>
      </c>
      <c r="AX183" s="2">
        <f>SUMIFS(Import!AX$2:AX$237,Import!$F$2:$F$237,$F183,Import!$G$2:$G$237,$G183)</f>
        <v>5</v>
      </c>
      <c r="AY183" s="2" t="str">
        <f t="shared" si="103"/>
        <v>F</v>
      </c>
      <c r="AZ183" s="2" t="str">
        <f t="shared" si="103"/>
        <v>DUBIEF</v>
      </c>
      <c r="BA183" s="2" t="str">
        <f t="shared" si="103"/>
        <v>Miri</v>
      </c>
      <c r="BB183" s="2">
        <f>SUMIFS(Import!BB$2:BB$237,Import!$F$2:$F$237,$F183,Import!$G$2:$G$237,$G183)</f>
        <v>1</v>
      </c>
      <c r="BC183" s="2">
        <f>SUMIFS(Import!BC$2:BC$237,Import!$F$2:$F$237,$F183,Import!$G$2:$G$237,$G183)</f>
        <v>0.27</v>
      </c>
      <c r="BD183" s="2">
        <f>SUMIFS(Import!BD$2:BD$237,Import!$F$2:$F$237,$F183,Import!$G$2:$G$237,$G183)</f>
        <v>0.38</v>
      </c>
      <c r="BE183" s="2">
        <f>SUMIFS(Import!BE$2:BE$237,Import!$F$2:$F$237,$F183,Import!$G$2:$G$237,$G183)</f>
        <v>6</v>
      </c>
      <c r="BF183" s="2" t="str">
        <f t="shared" si="104"/>
        <v>M</v>
      </c>
      <c r="BG183" s="2" t="str">
        <f t="shared" si="104"/>
        <v>TEFAAROA</v>
      </c>
      <c r="BH183" s="2" t="str">
        <f t="shared" si="104"/>
        <v>Tom</v>
      </c>
      <c r="BI183" s="2">
        <f>SUMIFS(Import!BI$2:BI$237,Import!$F$2:$F$237,$F183,Import!$G$2:$G$237,$G183)</f>
        <v>2</v>
      </c>
      <c r="BJ183" s="2">
        <f>SUMIFS(Import!BJ$2:BJ$237,Import!$F$2:$F$237,$F183,Import!$G$2:$G$237,$G183)</f>
        <v>0.55000000000000004</v>
      </c>
      <c r="BK183" s="2">
        <f>SUMIFS(Import!BK$2:BK$237,Import!$F$2:$F$237,$F183,Import!$G$2:$G$237,$G183)</f>
        <v>0.76</v>
      </c>
      <c r="BL183" s="2">
        <f>SUMIFS(Import!BL$2:BL$237,Import!$F$2:$F$237,$F183,Import!$G$2:$G$237,$G183)</f>
        <v>7</v>
      </c>
      <c r="BM183" s="2" t="str">
        <f t="shared" si="105"/>
        <v>M</v>
      </c>
      <c r="BN183" s="2" t="str">
        <f t="shared" si="105"/>
        <v>TAPUTU</v>
      </c>
      <c r="BO183" s="2" t="str">
        <f t="shared" si="105"/>
        <v>Faana</v>
      </c>
      <c r="BP183" s="2">
        <f>SUMIFS(Import!BP$2:BP$237,Import!$F$2:$F$237,$F183,Import!$G$2:$G$237,$G183)</f>
        <v>0</v>
      </c>
      <c r="BQ183" s="2">
        <f>SUMIFS(Import!BQ$2:BQ$237,Import!$F$2:$F$237,$F183,Import!$G$2:$G$237,$G183)</f>
        <v>0</v>
      </c>
      <c r="BR183" s="2">
        <f>SUMIFS(Import!BR$2:BR$237,Import!$F$2:$F$237,$F183,Import!$G$2:$G$237,$G183)</f>
        <v>0</v>
      </c>
      <c r="BS183" s="2">
        <f>SUMIFS(Import!BS$2:BS$237,Import!$F$2:$F$237,$F183,Import!$G$2:$G$237,$G183)</f>
        <v>8</v>
      </c>
      <c r="BT183" s="2" t="str">
        <f t="shared" si="106"/>
        <v>M</v>
      </c>
      <c r="BU183" s="2" t="str">
        <f t="shared" si="106"/>
        <v>SALMON</v>
      </c>
      <c r="BV183" s="2" t="str">
        <f t="shared" si="106"/>
        <v>Tati</v>
      </c>
      <c r="BW183" s="2">
        <f>SUMIFS(Import!BW$2:BW$237,Import!$F$2:$F$237,$F183,Import!$G$2:$G$237,$G183)</f>
        <v>2</v>
      </c>
      <c r="BX183" s="2">
        <f>SUMIFS(Import!BX$2:BX$237,Import!$F$2:$F$237,$F183,Import!$G$2:$G$237,$G183)</f>
        <v>0.55000000000000004</v>
      </c>
      <c r="BY183" s="2">
        <f>SUMIFS(Import!BY$2:BY$237,Import!$F$2:$F$237,$F183,Import!$G$2:$G$237,$G183)</f>
        <v>0.76</v>
      </c>
      <c r="BZ183" s="2">
        <f>SUMIFS(Import!BZ$2:BZ$237,Import!$F$2:$F$237,$F183,Import!$G$2:$G$237,$G183)</f>
        <v>9</v>
      </c>
      <c r="CA183" s="2" t="str">
        <f t="shared" si="107"/>
        <v>F</v>
      </c>
      <c r="CB183" s="2" t="str">
        <f t="shared" si="107"/>
        <v>TERIITAHI</v>
      </c>
      <c r="CC183" s="2" t="str">
        <f t="shared" si="107"/>
        <v>Tepuaraurii</v>
      </c>
      <c r="CD183" s="2">
        <f>SUMIFS(Import!CD$2:CD$237,Import!$F$2:$F$237,$F183,Import!$G$2:$G$237,$G183)</f>
        <v>8</v>
      </c>
      <c r="CE183" s="2">
        <f>SUMIFS(Import!CE$2:CE$237,Import!$F$2:$F$237,$F183,Import!$G$2:$G$237,$G183)</f>
        <v>2.19</v>
      </c>
      <c r="CF183" s="2">
        <f>SUMIFS(Import!CF$2:CF$237,Import!$F$2:$F$237,$F183,Import!$G$2:$G$237,$G183)</f>
        <v>3.05</v>
      </c>
      <c r="CG183" s="2">
        <f>SUMIFS(Import!CG$2:CG$237,Import!$F$2:$F$237,$F183,Import!$G$2:$G$237,$G183)</f>
        <v>10</v>
      </c>
      <c r="CH183" s="2" t="str">
        <f t="shared" si="108"/>
        <v>M</v>
      </c>
      <c r="CI183" s="2" t="str">
        <f t="shared" si="108"/>
        <v>CONROY</v>
      </c>
      <c r="CJ183" s="2" t="str">
        <f t="shared" si="108"/>
        <v>Yves</v>
      </c>
      <c r="CK183" s="2">
        <f>SUMIFS(Import!CK$2:CK$237,Import!$F$2:$F$237,$F183,Import!$G$2:$G$237,$G183)</f>
        <v>2</v>
      </c>
      <c r="CL183" s="2">
        <f>SUMIFS(Import!CL$2:CL$237,Import!$F$2:$F$237,$F183,Import!$G$2:$G$237,$G183)</f>
        <v>0.55000000000000004</v>
      </c>
      <c r="CM183" s="2">
        <f>SUMIFS(Import!CM$2:CM$237,Import!$F$2:$F$237,$F183,Import!$G$2:$G$237,$G183)</f>
        <v>0.76</v>
      </c>
      <c r="CN183" s="2">
        <f>SUMIFS(Import!CN$2:CN$237,Import!$F$2:$F$237,$F183,Import!$G$2:$G$237,$G183)</f>
        <v>11</v>
      </c>
      <c r="CO183" s="3" t="str">
        <f t="shared" si="109"/>
        <v>M</v>
      </c>
      <c r="CP183" s="3" t="str">
        <f t="shared" si="109"/>
        <v>PIQUE</v>
      </c>
      <c r="CQ183" s="3" t="str">
        <f t="shared" si="109"/>
        <v>Pascal</v>
      </c>
      <c r="CR183" s="2">
        <f>SUMIFS(Import!CR$2:CR$237,Import!$F$2:$F$237,$F183,Import!$G$2:$G$237,$G183)</f>
        <v>1</v>
      </c>
      <c r="CS183" s="2">
        <f>SUMIFS(Import!CS$2:CS$237,Import!$F$2:$F$237,$F183,Import!$G$2:$G$237,$G183)</f>
        <v>0.27</v>
      </c>
      <c r="CT183" s="2">
        <f>SUMIFS(Import!CT$2:CT$237,Import!$F$2:$F$237,$F183,Import!$G$2:$G$237,$G183)</f>
        <v>0.38</v>
      </c>
    </row>
    <row r="184" spans="1:98">
      <c r="A184" s="2" t="s">
        <v>38</v>
      </c>
      <c r="B184" s="2" t="s">
        <v>39</v>
      </c>
      <c r="C184" s="2">
        <v>3</v>
      </c>
      <c r="D184" s="2" t="s">
        <v>44</v>
      </c>
      <c r="E184" s="2">
        <v>45</v>
      </c>
      <c r="F184" s="2" t="s">
        <v>77</v>
      </c>
      <c r="G184" s="2">
        <v>1</v>
      </c>
      <c r="H184" s="2">
        <f>IF(SUMIFS(Import!H$2:H$237,Import!$F$2:$F$237,$F184,Import!$G$2:$G$237,$G184)=0,Data_T1!$H184,SUMIFS(Import!H$2:H$237,Import!$F$2:$F$237,$F184,Import!$G$2:$G$237,$G184))</f>
        <v>1091</v>
      </c>
      <c r="I184" s="2">
        <f>SUMIFS(Import!I$2:I$237,Import!$F$2:$F$237,$F184,Import!$G$2:$G$237,$G184)</f>
        <v>411</v>
      </c>
      <c r="J184" s="2">
        <f>SUMIFS(Import!J$2:J$237,Import!$F$2:$F$237,$F184,Import!$G$2:$G$237,$G184)</f>
        <v>37.67</v>
      </c>
      <c r="K184" s="2">
        <f>SUMIFS(Import!K$2:K$237,Import!$F$2:$F$237,$F184,Import!$G$2:$G$237,$G184)</f>
        <v>680</v>
      </c>
      <c r="L184" s="2">
        <f>SUMIFS(Import!L$2:L$237,Import!$F$2:$F$237,$F184,Import!$G$2:$G$237,$G184)</f>
        <v>62.33</v>
      </c>
      <c r="M184" s="2">
        <f>SUMIFS(Import!M$2:M$237,Import!$F$2:$F$237,$F184,Import!$G$2:$G$237,$G184)</f>
        <v>9</v>
      </c>
      <c r="N184" s="2">
        <f>SUMIFS(Import!N$2:N$237,Import!$F$2:$F$237,$F184,Import!$G$2:$G$237,$G184)</f>
        <v>0.82</v>
      </c>
      <c r="O184" s="2">
        <f>SUMIFS(Import!O$2:O$237,Import!$F$2:$F$237,$F184,Import!$G$2:$G$237,$G184)</f>
        <v>1.32</v>
      </c>
      <c r="P184" s="2">
        <f>SUMIFS(Import!P$2:P$237,Import!$F$2:$F$237,$F184,Import!$G$2:$G$237,$G184)</f>
        <v>7</v>
      </c>
      <c r="Q184" s="2">
        <f>SUMIFS(Import!Q$2:Q$237,Import!$F$2:$F$237,$F184,Import!$G$2:$G$237,$G184)</f>
        <v>0.64</v>
      </c>
      <c r="R184" s="2">
        <f>SUMIFS(Import!R$2:R$237,Import!$F$2:$F$237,$F184,Import!$G$2:$G$237,$G184)</f>
        <v>1.03</v>
      </c>
      <c r="S184" s="2">
        <f>SUMIFS(Import!S$2:S$237,Import!$F$2:$F$237,$F184,Import!$G$2:$G$237,$G184)</f>
        <v>664</v>
      </c>
      <c r="T184" s="2">
        <f>SUMIFS(Import!T$2:T$237,Import!$F$2:$F$237,$F184,Import!$G$2:$G$237,$G184)</f>
        <v>60.86</v>
      </c>
      <c r="U184" s="2">
        <f>SUMIFS(Import!U$2:U$237,Import!$F$2:$F$237,$F184,Import!$G$2:$G$237,$G184)</f>
        <v>97.65</v>
      </c>
      <c r="V184" s="2">
        <f>SUMIFS(Import!V$2:V$237,Import!$F$2:$F$237,$F184,Import!$G$2:$G$237,$G184)</f>
        <v>1</v>
      </c>
      <c r="W184" s="2" t="str">
        <f t="shared" si="99"/>
        <v>M</v>
      </c>
      <c r="X184" s="2" t="str">
        <f t="shared" si="99"/>
        <v>HOWELL</v>
      </c>
      <c r="Y184" s="2" t="str">
        <f t="shared" si="99"/>
        <v>Patrick</v>
      </c>
      <c r="Z184" s="2">
        <f>SUMIFS(Import!Z$2:Z$237,Import!$F$2:$F$237,$F184,Import!$G$2:$G$237,$G184)</f>
        <v>167</v>
      </c>
      <c r="AA184" s="2">
        <f>SUMIFS(Import!AA$2:AA$237,Import!$F$2:$F$237,$F184,Import!$G$2:$G$237,$G184)</f>
        <v>15.31</v>
      </c>
      <c r="AB184" s="2">
        <f>SUMIFS(Import!AB$2:AB$237,Import!$F$2:$F$237,$F184,Import!$G$2:$G$237,$G184)</f>
        <v>25.15</v>
      </c>
      <c r="AC184" s="2">
        <f>SUMIFS(Import!AC$2:AC$237,Import!$F$2:$F$237,$F184,Import!$G$2:$G$237,$G184)</f>
        <v>2</v>
      </c>
      <c r="AD184" s="2" t="str">
        <f t="shared" si="100"/>
        <v>F</v>
      </c>
      <c r="AE184" s="2" t="str">
        <f t="shared" si="100"/>
        <v>MARA</v>
      </c>
      <c r="AF184" s="2" t="str">
        <f t="shared" si="100"/>
        <v>Astride</v>
      </c>
      <c r="AG184" s="2">
        <f>SUMIFS(Import!AG$2:AG$237,Import!$F$2:$F$237,$F184,Import!$G$2:$G$237,$G184)</f>
        <v>4</v>
      </c>
      <c r="AH184" s="2">
        <f>SUMIFS(Import!AH$2:AH$237,Import!$F$2:$F$237,$F184,Import!$G$2:$G$237,$G184)</f>
        <v>0.37</v>
      </c>
      <c r="AI184" s="2">
        <f>SUMIFS(Import!AI$2:AI$237,Import!$F$2:$F$237,$F184,Import!$G$2:$G$237,$G184)</f>
        <v>0.6</v>
      </c>
      <c r="AJ184" s="2">
        <f>SUMIFS(Import!AJ$2:AJ$237,Import!$F$2:$F$237,$F184,Import!$G$2:$G$237,$G184)</f>
        <v>3</v>
      </c>
      <c r="AK184" s="2" t="str">
        <f t="shared" si="101"/>
        <v>M</v>
      </c>
      <c r="AL184" s="2" t="str">
        <f t="shared" si="101"/>
        <v>LANTEIRES</v>
      </c>
      <c r="AM184" s="2" t="str">
        <f t="shared" si="101"/>
        <v>Teiva</v>
      </c>
      <c r="AN184" s="2">
        <f>SUMIFS(Import!AN$2:AN$237,Import!$F$2:$F$237,$F184,Import!$G$2:$G$237,$G184)</f>
        <v>3</v>
      </c>
      <c r="AO184" s="2">
        <f>SUMIFS(Import!AO$2:AO$237,Import!$F$2:$F$237,$F184,Import!$G$2:$G$237,$G184)</f>
        <v>0.27</v>
      </c>
      <c r="AP184" s="2">
        <f>SUMIFS(Import!AP$2:AP$237,Import!$F$2:$F$237,$F184,Import!$G$2:$G$237,$G184)</f>
        <v>0.45</v>
      </c>
      <c r="AQ184" s="2">
        <f>SUMIFS(Import!AQ$2:AQ$237,Import!$F$2:$F$237,$F184,Import!$G$2:$G$237,$G184)</f>
        <v>4</v>
      </c>
      <c r="AR184" s="2" t="str">
        <f t="shared" si="102"/>
        <v>F</v>
      </c>
      <c r="AS184" s="2" t="str">
        <f t="shared" si="102"/>
        <v>ATGER</v>
      </c>
      <c r="AT184" s="2" t="str">
        <f t="shared" si="102"/>
        <v>Corinne</v>
      </c>
      <c r="AU184" s="2">
        <f>SUMIFS(Import!AU$2:AU$237,Import!$F$2:$F$237,$F184,Import!$G$2:$G$237,$G184)</f>
        <v>10</v>
      </c>
      <c r="AV184" s="2">
        <f>SUMIFS(Import!AV$2:AV$237,Import!$F$2:$F$237,$F184,Import!$G$2:$G$237,$G184)</f>
        <v>0.92</v>
      </c>
      <c r="AW184" s="2">
        <f>SUMIFS(Import!AW$2:AW$237,Import!$F$2:$F$237,$F184,Import!$G$2:$G$237,$G184)</f>
        <v>1.51</v>
      </c>
      <c r="AX184" s="2">
        <f>SUMIFS(Import!AX$2:AX$237,Import!$F$2:$F$237,$F184,Import!$G$2:$G$237,$G184)</f>
        <v>5</v>
      </c>
      <c r="AY184" s="2" t="str">
        <f t="shared" si="103"/>
        <v>M</v>
      </c>
      <c r="AZ184" s="2" t="str">
        <f t="shared" si="103"/>
        <v>BROTHERSON</v>
      </c>
      <c r="BA184" s="2" t="str">
        <f t="shared" si="103"/>
        <v>Moetai, Charles</v>
      </c>
      <c r="BB184" s="2">
        <f>SUMIFS(Import!BB$2:BB$237,Import!$F$2:$F$237,$F184,Import!$G$2:$G$237,$G184)</f>
        <v>234</v>
      </c>
      <c r="BC184" s="2">
        <f>SUMIFS(Import!BC$2:BC$237,Import!$F$2:$F$237,$F184,Import!$G$2:$G$237,$G184)</f>
        <v>21.45</v>
      </c>
      <c r="BD184" s="2">
        <f>SUMIFS(Import!BD$2:BD$237,Import!$F$2:$F$237,$F184,Import!$G$2:$G$237,$G184)</f>
        <v>35.24</v>
      </c>
      <c r="BE184" s="2">
        <f>SUMIFS(Import!BE$2:BE$237,Import!$F$2:$F$237,$F184,Import!$G$2:$G$237,$G184)</f>
        <v>6</v>
      </c>
      <c r="BF184" s="2" t="str">
        <f t="shared" si="104"/>
        <v>M</v>
      </c>
      <c r="BG184" s="2" t="str">
        <f t="shared" si="104"/>
        <v>DUBOIS</v>
      </c>
      <c r="BH184" s="2" t="str">
        <f t="shared" si="104"/>
        <v>Vincent</v>
      </c>
      <c r="BI184" s="2">
        <f>SUMIFS(Import!BI$2:BI$237,Import!$F$2:$F$237,$F184,Import!$G$2:$G$237,$G184)</f>
        <v>234</v>
      </c>
      <c r="BJ184" s="2">
        <f>SUMIFS(Import!BJ$2:BJ$237,Import!$F$2:$F$237,$F184,Import!$G$2:$G$237,$G184)</f>
        <v>21.45</v>
      </c>
      <c r="BK184" s="2">
        <f>SUMIFS(Import!BK$2:BK$237,Import!$F$2:$F$237,$F184,Import!$G$2:$G$237,$G184)</f>
        <v>35.24</v>
      </c>
      <c r="BL184" s="2">
        <f>SUMIFS(Import!BL$2:BL$237,Import!$F$2:$F$237,$F184,Import!$G$2:$G$237,$G184)</f>
        <v>7</v>
      </c>
      <c r="BM184" s="2" t="str">
        <f t="shared" si="105"/>
        <v>M</v>
      </c>
      <c r="BN184" s="2" t="str">
        <f t="shared" si="105"/>
        <v>ROI</v>
      </c>
      <c r="BO184" s="2" t="str">
        <f t="shared" si="105"/>
        <v>Albert</v>
      </c>
      <c r="BP184" s="2">
        <f>SUMIFS(Import!BP$2:BP$237,Import!$F$2:$F$237,$F184,Import!$G$2:$G$237,$G184)</f>
        <v>8</v>
      </c>
      <c r="BQ184" s="2">
        <f>SUMIFS(Import!BQ$2:BQ$237,Import!$F$2:$F$237,$F184,Import!$G$2:$G$237,$G184)</f>
        <v>0.73</v>
      </c>
      <c r="BR184" s="2">
        <f>SUMIFS(Import!BR$2:BR$237,Import!$F$2:$F$237,$F184,Import!$G$2:$G$237,$G184)</f>
        <v>1.2</v>
      </c>
      <c r="BS184" s="2">
        <f>SUMIFS(Import!BS$2:BS$237,Import!$F$2:$F$237,$F184,Import!$G$2:$G$237,$G184)</f>
        <v>8</v>
      </c>
      <c r="BT184" s="2" t="str">
        <f t="shared" si="106"/>
        <v>F</v>
      </c>
      <c r="BU184" s="2" t="str">
        <f t="shared" si="106"/>
        <v>TIXIER</v>
      </c>
      <c r="BV184" s="2" t="str">
        <f t="shared" si="106"/>
        <v>Dominique</v>
      </c>
      <c r="BW184" s="2">
        <f>SUMIFS(Import!BW$2:BW$237,Import!$F$2:$F$237,$F184,Import!$G$2:$G$237,$G184)</f>
        <v>4</v>
      </c>
      <c r="BX184" s="2">
        <f>SUMIFS(Import!BX$2:BX$237,Import!$F$2:$F$237,$F184,Import!$G$2:$G$237,$G184)</f>
        <v>0.37</v>
      </c>
      <c r="BY184" s="2">
        <f>SUMIFS(Import!BY$2:BY$237,Import!$F$2:$F$237,$F184,Import!$G$2:$G$237,$G184)</f>
        <v>0.6</v>
      </c>
      <c r="BZ184" s="2">
        <f>SUMIFS(Import!BZ$2:BZ$237,Import!$F$2:$F$237,$F184,Import!$G$2:$G$237,$G184)</f>
        <v>0</v>
      </c>
      <c r="CA184" s="2">
        <f t="shared" si="107"/>
        <v>0</v>
      </c>
      <c r="CB184" s="2">
        <f t="shared" si="107"/>
        <v>0</v>
      </c>
      <c r="CC184" s="2">
        <f t="shared" si="107"/>
        <v>0</v>
      </c>
      <c r="CD184" s="2">
        <f>SUMIFS(Import!CD$2:CD$237,Import!$F$2:$F$237,$F184,Import!$G$2:$G$237,$G184)</f>
        <v>0</v>
      </c>
      <c r="CE184" s="2">
        <f>SUMIFS(Import!CE$2:CE$237,Import!$F$2:$F$237,$F184,Import!$G$2:$G$237,$G184)</f>
        <v>0</v>
      </c>
      <c r="CF184" s="2">
        <f>SUMIFS(Import!CF$2:CF$237,Import!$F$2:$F$237,$F184,Import!$G$2:$G$237,$G184)</f>
        <v>0</v>
      </c>
      <c r="CG184" s="2">
        <f>SUMIFS(Import!CG$2:CG$237,Import!$F$2:$F$237,$F184,Import!$G$2:$G$237,$G184)</f>
        <v>0</v>
      </c>
      <c r="CH184" s="2">
        <f t="shared" si="108"/>
        <v>0</v>
      </c>
      <c r="CI184" s="2">
        <f t="shared" si="108"/>
        <v>0</v>
      </c>
      <c r="CJ184" s="2">
        <f t="shared" si="108"/>
        <v>0</v>
      </c>
      <c r="CK184" s="2">
        <f>SUMIFS(Import!CK$2:CK$237,Import!$F$2:$F$237,$F184,Import!$G$2:$G$237,$G184)</f>
        <v>0</v>
      </c>
      <c r="CL184" s="2">
        <f>SUMIFS(Import!CL$2:CL$237,Import!$F$2:$F$237,$F184,Import!$G$2:$G$237,$G184)</f>
        <v>0</v>
      </c>
      <c r="CM184" s="2">
        <f>SUMIFS(Import!CM$2:CM$237,Import!$F$2:$F$237,$F184,Import!$G$2:$G$237,$G184)</f>
        <v>0</v>
      </c>
      <c r="CN184" s="2">
        <f>SUMIFS(Import!CN$2:CN$237,Import!$F$2:$F$237,$F184,Import!$G$2:$G$237,$G184)</f>
        <v>0</v>
      </c>
      <c r="CO184" s="3">
        <f t="shared" si="109"/>
        <v>0</v>
      </c>
      <c r="CP184" s="3">
        <f t="shared" si="109"/>
        <v>0</v>
      </c>
      <c r="CQ184" s="3">
        <f t="shared" si="109"/>
        <v>0</v>
      </c>
      <c r="CR184" s="2">
        <f>SUMIFS(Import!CR$2:CR$237,Import!$F$2:$F$237,$F184,Import!$G$2:$G$237,$G184)</f>
        <v>0</v>
      </c>
      <c r="CS184" s="2">
        <f>SUMIFS(Import!CS$2:CS$237,Import!$F$2:$F$237,$F184,Import!$G$2:$G$237,$G184)</f>
        <v>0</v>
      </c>
      <c r="CT184" s="2">
        <f>SUMIFS(Import!CT$2:CT$237,Import!$F$2:$F$237,$F184,Import!$G$2:$G$237,$G184)</f>
        <v>0</v>
      </c>
    </row>
    <row r="185" spans="1:98">
      <c r="A185" s="2" t="s">
        <v>38</v>
      </c>
      <c r="B185" s="2" t="s">
        <v>39</v>
      </c>
      <c r="C185" s="2">
        <v>3</v>
      </c>
      <c r="D185" s="2" t="s">
        <v>44</v>
      </c>
      <c r="E185" s="2">
        <v>45</v>
      </c>
      <c r="F185" s="2" t="s">
        <v>77</v>
      </c>
      <c r="G185" s="2">
        <v>2</v>
      </c>
      <c r="H185" s="2">
        <f>IF(SUMIFS(Import!H$2:H$237,Import!$F$2:$F$237,$F185,Import!$G$2:$G$237,$G185)=0,Data_T1!$H185,SUMIFS(Import!H$2:H$237,Import!$F$2:$F$237,$F185,Import!$G$2:$G$237,$G185))</f>
        <v>513</v>
      </c>
      <c r="I185" s="2">
        <f>SUMIFS(Import!I$2:I$237,Import!$F$2:$F$237,$F185,Import!$G$2:$G$237,$G185)</f>
        <v>268</v>
      </c>
      <c r="J185" s="2">
        <f>SUMIFS(Import!J$2:J$237,Import!$F$2:$F$237,$F185,Import!$G$2:$G$237,$G185)</f>
        <v>52.24</v>
      </c>
      <c r="K185" s="2">
        <f>SUMIFS(Import!K$2:K$237,Import!$F$2:$F$237,$F185,Import!$G$2:$G$237,$G185)</f>
        <v>245</v>
      </c>
      <c r="L185" s="2">
        <f>SUMIFS(Import!L$2:L$237,Import!$F$2:$F$237,$F185,Import!$G$2:$G$237,$G185)</f>
        <v>47.76</v>
      </c>
      <c r="M185" s="2">
        <f>SUMIFS(Import!M$2:M$237,Import!$F$2:$F$237,$F185,Import!$G$2:$G$237,$G185)</f>
        <v>5</v>
      </c>
      <c r="N185" s="2">
        <f>SUMIFS(Import!N$2:N$237,Import!$F$2:$F$237,$F185,Import!$G$2:$G$237,$G185)</f>
        <v>0.97</v>
      </c>
      <c r="O185" s="2">
        <f>SUMIFS(Import!O$2:O$237,Import!$F$2:$F$237,$F185,Import!$G$2:$G$237,$G185)</f>
        <v>2.04</v>
      </c>
      <c r="P185" s="2">
        <f>SUMIFS(Import!P$2:P$237,Import!$F$2:$F$237,$F185,Import!$G$2:$G$237,$G185)</f>
        <v>5</v>
      </c>
      <c r="Q185" s="2">
        <f>SUMIFS(Import!Q$2:Q$237,Import!$F$2:$F$237,$F185,Import!$G$2:$G$237,$G185)</f>
        <v>0.97</v>
      </c>
      <c r="R185" s="2">
        <f>SUMIFS(Import!R$2:R$237,Import!$F$2:$F$237,$F185,Import!$G$2:$G$237,$G185)</f>
        <v>2.04</v>
      </c>
      <c r="S185" s="2">
        <f>SUMIFS(Import!S$2:S$237,Import!$F$2:$F$237,$F185,Import!$G$2:$G$237,$G185)</f>
        <v>235</v>
      </c>
      <c r="T185" s="2">
        <f>SUMIFS(Import!T$2:T$237,Import!$F$2:$F$237,$F185,Import!$G$2:$G$237,$G185)</f>
        <v>45.81</v>
      </c>
      <c r="U185" s="2">
        <f>SUMIFS(Import!U$2:U$237,Import!$F$2:$F$237,$F185,Import!$G$2:$G$237,$G185)</f>
        <v>95.92</v>
      </c>
      <c r="V185" s="2">
        <f>SUMIFS(Import!V$2:V$237,Import!$F$2:$F$237,$F185,Import!$G$2:$G$237,$G185)</f>
        <v>1</v>
      </c>
      <c r="W185" s="2" t="str">
        <f t="shared" si="99"/>
        <v>M</v>
      </c>
      <c r="X185" s="2" t="str">
        <f t="shared" si="99"/>
        <v>HOWELL</v>
      </c>
      <c r="Y185" s="2" t="str">
        <f t="shared" si="99"/>
        <v>Patrick</v>
      </c>
      <c r="Z185" s="2">
        <f>SUMIFS(Import!Z$2:Z$237,Import!$F$2:$F$237,$F185,Import!$G$2:$G$237,$G185)</f>
        <v>50</v>
      </c>
      <c r="AA185" s="2">
        <f>SUMIFS(Import!AA$2:AA$237,Import!$F$2:$F$237,$F185,Import!$G$2:$G$237,$G185)</f>
        <v>9.75</v>
      </c>
      <c r="AB185" s="2">
        <f>SUMIFS(Import!AB$2:AB$237,Import!$F$2:$F$237,$F185,Import!$G$2:$G$237,$G185)</f>
        <v>21.28</v>
      </c>
      <c r="AC185" s="2">
        <f>SUMIFS(Import!AC$2:AC$237,Import!$F$2:$F$237,$F185,Import!$G$2:$G$237,$G185)</f>
        <v>2</v>
      </c>
      <c r="AD185" s="2" t="str">
        <f t="shared" si="100"/>
        <v>F</v>
      </c>
      <c r="AE185" s="2" t="str">
        <f t="shared" si="100"/>
        <v>MARA</v>
      </c>
      <c r="AF185" s="2" t="str">
        <f t="shared" si="100"/>
        <v>Astride</v>
      </c>
      <c r="AG185" s="2">
        <f>SUMIFS(Import!AG$2:AG$237,Import!$F$2:$F$237,$F185,Import!$G$2:$G$237,$G185)</f>
        <v>4</v>
      </c>
      <c r="AH185" s="2">
        <f>SUMIFS(Import!AH$2:AH$237,Import!$F$2:$F$237,$F185,Import!$G$2:$G$237,$G185)</f>
        <v>0.78</v>
      </c>
      <c r="AI185" s="2">
        <f>SUMIFS(Import!AI$2:AI$237,Import!$F$2:$F$237,$F185,Import!$G$2:$G$237,$G185)</f>
        <v>1.7</v>
      </c>
      <c r="AJ185" s="2">
        <f>SUMIFS(Import!AJ$2:AJ$237,Import!$F$2:$F$237,$F185,Import!$G$2:$G$237,$G185)</f>
        <v>3</v>
      </c>
      <c r="AK185" s="2" t="str">
        <f t="shared" si="101"/>
        <v>M</v>
      </c>
      <c r="AL185" s="2" t="str">
        <f t="shared" si="101"/>
        <v>LANTEIRES</v>
      </c>
      <c r="AM185" s="2" t="str">
        <f t="shared" si="101"/>
        <v>Teiva</v>
      </c>
      <c r="AN185" s="2">
        <f>SUMIFS(Import!AN$2:AN$237,Import!$F$2:$F$237,$F185,Import!$G$2:$G$237,$G185)</f>
        <v>2</v>
      </c>
      <c r="AO185" s="2">
        <f>SUMIFS(Import!AO$2:AO$237,Import!$F$2:$F$237,$F185,Import!$G$2:$G$237,$G185)</f>
        <v>0.39</v>
      </c>
      <c r="AP185" s="2">
        <f>SUMIFS(Import!AP$2:AP$237,Import!$F$2:$F$237,$F185,Import!$G$2:$G$237,$G185)</f>
        <v>0.85</v>
      </c>
      <c r="AQ185" s="2">
        <f>SUMIFS(Import!AQ$2:AQ$237,Import!$F$2:$F$237,$F185,Import!$G$2:$G$237,$G185)</f>
        <v>4</v>
      </c>
      <c r="AR185" s="2" t="str">
        <f t="shared" si="102"/>
        <v>F</v>
      </c>
      <c r="AS185" s="2" t="str">
        <f t="shared" si="102"/>
        <v>ATGER</v>
      </c>
      <c r="AT185" s="2" t="str">
        <f t="shared" si="102"/>
        <v>Corinne</v>
      </c>
      <c r="AU185" s="2">
        <f>SUMIFS(Import!AU$2:AU$237,Import!$F$2:$F$237,$F185,Import!$G$2:$G$237,$G185)</f>
        <v>9</v>
      </c>
      <c r="AV185" s="2">
        <f>SUMIFS(Import!AV$2:AV$237,Import!$F$2:$F$237,$F185,Import!$G$2:$G$237,$G185)</f>
        <v>1.75</v>
      </c>
      <c r="AW185" s="2">
        <f>SUMIFS(Import!AW$2:AW$237,Import!$F$2:$F$237,$F185,Import!$G$2:$G$237,$G185)</f>
        <v>3.83</v>
      </c>
      <c r="AX185" s="2">
        <f>SUMIFS(Import!AX$2:AX$237,Import!$F$2:$F$237,$F185,Import!$G$2:$G$237,$G185)</f>
        <v>5</v>
      </c>
      <c r="AY185" s="2" t="str">
        <f t="shared" si="103"/>
        <v>M</v>
      </c>
      <c r="AZ185" s="2" t="str">
        <f t="shared" si="103"/>
        <v>BROTHERSON</v>
      </c>
      <c r="BA185" s="2" t="str">
        <f t="shared" si="103"/>
        <v>Moetai, Charles</v>
      </c>
      <c r="BB185" s="2">
        <f>SUMIFS(Import!BB$2:BB$237,Import!$F$2:$F$237,$F185,Import!$G$2:$G$237,$G185)</f>
        <v>122</v>
      </c>
      <c r="BC185" s="2">
        <f>SUMIFS(Import!BC$2:BC$237,Import!$F$2:$F$237,$F185,Import!$G$2:$G$237,$G185)</f>
        <v>23.78</v>
      </c>
      <c r="BD185" s="2">
        <f>SUMIFS(Import!BD$2:BD$237,Import!$F$2:$F$237,$F185,Import!$G$2:$G$237,$G185)</f>
        <v>51.91</v>
      </c>
      <c r="BE185" s="2">
        <f>SUMIFS(Import!BE$2:BE$237,Import!$F$2:$F$237,$F185,Import!$G$2:$G$237,$G185)</f>
        <v>6</v>
      </c>
      <c r="BF185" s="2" t="str">
        <f t="shared" si="104"/>
        <v>M</v>
      </c>
      <c r="BG185" s="2" t="str">
        <f t="shared" si="104"/>
        <v>DUBOIS</v>
      </c>
      <c r="BH185" s="2" t="str">
        <f t="shared" si="104"/>
        <v>Vincent</v>
      </c>
      <c r="BI185" s="2">
        <f>SUMIFS(Import!BI$2:BI$237,Import!$F$2:$F$237,$F185,Import!$G$2:$G$237,$G185)</f>
        <v>45</v>
      </c>
      <c r="BJ185" s="2">
        <f>SUMIFS(Import!BJ$2:BJ$237,Import!$F$2:$F$237,$F185,Import!$G$2:$G$237,$G185)</f>
        <v>8.77</v>
      </c>
      <c r="BK185" s="2">
        <f>SUMIFS(Import!BK$2:BK$237,Import!$F$2:$F$237,$F185,Import!$G$2:$G$237,$G185)</f>
        <v>19.149999999999999</v>
      </c>
      <c r="BL185" s="2">
        <f>SUMIFS(Import!BL$2:BL$237,Import!$F$2:$F$237,$F185,Import!$G$2:$G$237,$G185)</f>
        <v>7</v>
      </c>
      <c r="BM185" s="2" t="str">
        <f t="shared" si="105"/>
        <v>M</v>
      </c>
      <c r="BN185" s="2" t="str">
        <f t="shared" si="105"/>
        <v>ROI</v>
      </c>
      <c r="BO185" s="2" t="str">
        <f t="shared" si="105"/>
        <v>Albert</v>
      </c>
      <c r="BP185" s="2">
        <f>SUMIFS(Import!BP$2:BP$237,Import!$F$2:$F$237,$F185,Import!$G$2:$G$237,$G185)</f>
        <v>1</v>
      </c>
      <c r="BQ185" s="2">
        <f>SUMIFS(Import!BQ$2:BQ$237,Import!$F$2:$F$237,$F185,Import!$G$2:$G$237,$G185)</f>
        <v>0.19</v>
      </c>
      <c r="BR185" s="2">
        <f>SUMIFS(Import!BR$2:BR$237,Import!$F$2:$F$237,$F185,Import!$G$2:$G$237,$G185)</f>
        <v>0.43</v>
      </c>
      <c r="BS185" s="2">
        <f>SUMIFS(Import!BS$2:BS$237,Import!$F$2:$F$237,$F185,Import!$G$2:$G$237,$G185)</f>
        <v>8</v>
      </c>
      <c r="BT185" s="2" t="str">
        <f t="shared" si="106"/>
        <v>F</v>
      </c>
      <c r="BU185" s="2" t="str">
        <f t="shared" si="106"/>
        <v>TIXIER</v>
      </c>
      <c r="BV185" s="2" t="str">
        <f t="shared" si="106"/>
        <v>Dominique</v>
      </c>
      <c r="BW185" s="2">
        <f>SUMIFS(Import!BW$2:BW$237,Import!$F$2:$F$237,$F185,Import!$G$2:$G$237,$G185)</f>
        <v>2</v>
      </c>
      <c r="BX185" s="2">
        <f>SUMIFS(Import!BX$2:BX$237,Import!$F$2:$F$237,$F185,Import!$G$2:$G$237,$G185)</f>
        <v>0.39</v>
      </c>
      <c r="BY185" s="2">
        <f>SUMIFS(Import!BY$2:BY$237,Import!$F$2:$F$237,$F185,Import!$G$2:$G$237,$G185)</f>
        <v>0.85</v>
      </c>
      <c r="BZ185" s="2">
        <f>SUMIFS(Import!BZ$2:BZ$237,Import!$F$2:$F$237,$F185,Import!$G$2:$G$237,$G185)</f>
        <v>0</v>
      </c>
      <c r="CA185" s="2">
        <f t="shared" si="107"/>
        <v>0</v>
      </c>
      <c r="CB185" s="2">
        <f t="shared" si="107"/>
        <v>0</v>
      </c>
      <c r="CC185" s="2">
        <f t="shared" si="107"/>
        <v>0</v>
      </c>
      <c r="CD185" s="2">
        <f>SUMIFS(Import!CD$2:CD$237,Import!$F$2:$F$237,$F185,Import!$G$2:$G$237,$G185)</f>
        <v>0</v>
      </c>
      <c r="CE185" s="2">
        <f>SUMIFS(Import!CE$2:CE$237,Import!$F$2:$F$237,$F185,Import!$G$2:$G$237,$G185)</f>
        <v>0</v>
      </c>
      <c r="CF185" s="2">
        <f>SUMIFS(Import!CF$2:CF$237,Import!$F$2:$F$237,$F185,Import!$G$2:$G$237,$G185)</f>
        <v>0</v>
      </c>
      <c r="CG185" s="2">
        <f>SUMIFS(Import!CG$2:CG$237,Import!$F$2:$F$237,$F185,Import!$G$2:$G$237,$G185)</f>
        <v>0</v>
      </c>
      <c r="CH185" s="2">
        <f t="shared" si="108"/>
        <v>0</v>
      </c>
      <c r="CI185" s="2">
        <f t="shared" si="108"/>
        <v>0</v>
      </c>
      <c r="CJ185" s="2">
        <f t="shared" si="108"/>
        <v>0</v>
      </c>
      <c r="CK185" s="2">
        <f>SUMIFS(Import!CK$2:CK$237,Import!$F$2:$F$237,$F185,Import!$G$2:$G$237,$G185)</f>
        <v>0</v>
      </c>
      <c r="CL185" s="2">
        <f>SUMIFS(Import!CL$2:CL$237,Import!$F$2:$F$237,$F185,Import!$G$2:$G$237,$G185)</f>
        <v>0</v>
      </c>
      <c r="CM185" s="2">
        <f>SUMIFS(Import!CM$2:CM$237,Import!$F$2:$F$237,$F185,Import!$G$2:$G$237,$G185)</f>
        <v>0</v>
      </c>
      <c r="CN185" s="2">
        <f>SUMIFS(Import!CN$2:CN$237,Import!$F$2:$F$237,$F185,Import!$G$2:$G$237,$G185)</f>
        <v>0</v>
      </c>
      <c r="CO185" s="3">
        <f t="shared" si="109"/>
        <v>0</v>
      </c>
      <c r="CP185" s="3">
        <f t="shared" si="109"/>
        <v>0</v>
      </c>
      <c r="CQ185" s="3">
        <f t="shared" si="109"/>
        <v>0</v>
      </c>
      <c r="CR185" s="2">
        <f>SUMIFS(Import!CR$2:CR$237,Import!$F$2:$F$237,$F185,Import!$G$2:$G$237,$G185)</f>
        <v>0</v>
      </c>
      <c r="CS185" s="2">
        <f>SUMIFS(Import!CS$2:CS$237,Import!$F$2:$F$237,$F185,Import!$G$2:$G$237,$G185)</f>
        <v>0</v>
      </c>
      <c r="CT185" s="2">
        <f>SUMIFS(Import!CT$2:CT$237,Import!$F$2:$F$237,$F185,Import!$G$2:$G$237,$G185)</f>
        <v>0</v>
      </c>
    </row>
    <row r="186" spans="1:98">
      <c r="A186" s="2" t="s">
        <v>38</v>
      </c>
      <c r="B186" s="2" t="s">
        <v>39</v>
      </c>
      <c r="C186" s="2">
        <v>3</v>
      </c>
      <c r="D186" s="2" t="s">
        <v>44</v>
      </c>
      <c r="E186" s="2">
        <v>45</v>
      </c>
      <c r="F186" s="2" t="s">
        <v>77</v>
      </c>
      <c r="G186" s="2">
        <v>3</v>
      </c>
      <c r="H186" s="2">
        <f>IF(SUMIFS(Import!H$2:H$237,Import!$F$2:$F$237,$F186,Import!$G$2:$G$237,$G186)=0,Data_T1!$H186,SUMIFS(Import!H$2:H$237,Import!$F$2:$F$237,$F186,Import!$G$2:$G$237,$G186))</f>
        <v>466</v>
      </c>
      <c r="I186" s="2">
        <f>SUMIFS(Import!I$2:I$237,Import!$F$2:$F$237,$F186,Import!$G$2:$G$237,$G186)</f>
        <v>233</v>
      </c>
      <c r="J186" s="2">
        <f>SUMIFS(Import!J$2:J$237,Import!$F$2:$F$237,$F186,Import!$G$2:$G$237,$G186)</f>
        <v>50</v>
      </c>
      <c r="K186" s="2">
        <f>SUMIFS(Import!K$2:K$237,Import!$F$2:$F$237,$F186,Import!$G$2:$G$237,$G186)</f>
        <v>233</v>
      </c>
      <c r="L186" s="2">
        <f>SUMIFS(Import!L$2:L$237,Import!$F$2:$F$237,$F186,Import!$G$2:$G$237,$G186)</f>
        <v>50</v>
      </c>
      <c r="M186" s="2">
        <f>SUMIFS(Import!M$2:M$237,Import!$F$2:$F$237,$F186,Import!$G$2:$G$237,$G186)</f>
        <v>4</v>
      </c>
      <c r="N186" s="2">
        <f>SUMIFS(Import!N$2:N$237,Import!$F$2:$F$237,$F186,Import!$G$2:$G$237,$G186)</f>
        <v>0.86</v>
      </c>
      <c r="O186" s="2">
        <f>SUMIFS(Import!O$2:O$237,Import!$F$2:$F$237,$F186,Import!$G$2:$G$237,$G186)</f>
        <v>1.72</v>
      </c>
      <c r="P186" s="2">
        <f>SUMIFS(Import!P$2:P$237,Import!$F$2:$F$237,$F186,Import!$G$2:$G$237,$G186)</f>
        <v>1</v>
      </c>
      <c r="Q186" s="2">
        <f>SUMIFS(Import!Q$2:Q$237,Import!$F$2:$F$237,$F186,Import!$G$2:$G$237,$G186)</f>
        <v>0.21</v>
      </c>
      <c r="R186" s="2">
        <f>SUMIFS(Import!R$2:R$237,Import!$F$2:$F$237,$F186,Import!$G$2:$G$237,$G186)</f>
        <v>0.43</v>
      </c>
      <c r="S186" s="2">
        <f>SUMIFS(Import!S$2:S$237,Import!$F$2:$F$237,$F186,Import!$G$2:$G$237,$G186)</f>
        <v>228</v>
      </c>
      <c r="T186" s="2">
        <f>SUMIFS(Import!T$2:T$237,Import!$F$2:$F$237,$F186,Import!$G$2:$G$237,$G186)</f>
        <v>48.93</v>
      </c>
      <c r="U186" s="2">
        <f>SUMIFS(Import!U$2:U$237,Import!$F$2:$F$237,$F186,Import!$G$2:$G$237,$G186)</f>
        <v>97.85</v>
      </c>
      <c r="V186" s="2">
        <f>SUMIFS(Import!V$2:V$237,Import!$F$2:$F$237,$F186,Import!$G$2:$G$237,$G186)</f>
        <v>1</v>
      </c>
      <c r="W186" s="2" t="str">
        <f t="shared" si="99"/>
        <v>M</v>
      </c>
      <c r="X186" s="2" t="str">
        <f t="shared" si="99"/>
        <v>HOWELL</v>
      </c>
      <c r="Y186" s="2" t="str">
        <f t="shared" si="99"/>
        <v>Patrick</v>
      </c>
      <c r="Z186" s="2">
        <f>SUMIFS(Import!Z$2:Z$237,Import!$F$2:$F$237,$F186,Import!$G$2:$G$237,$G186)</f>
        <v>28</v>
      </c>
      <c r="AA186" s="2">
        <f>SUMIFS(Import!AA$2:AA$237,Import!$F$2:$F$237,$F186,Import!$G$2:$G$237,$G186)</f>
        <v>6.01</v>
      </c>
      <c r="AB186" s="2">
        <f>SUMIFS(Import!AB$2:AB$237,Import!$F$2:$F$237,$F186,Import!$G$2:$G$237,$G186)</f>
        <v>12.28</v>
      </c>
      <c r="AC186" s="2">
        <f>SUMIFS(Import!AC$2:AC$237,Import!$F$2:$F$237,$F186,Import!$G$2:$G$237,$G186)</f>
        <v>2</v>
      </c>
      <c r="AD186" s="2" t="str">
        <f t="shared" si="100"/>
        <v>F</v>
      </c>
      <c r="AE186" s="2" t="str">
        <f t="shared" si="100"/>
        <v>MARA</v>
      </c>
      <c r="AF186" s="2" t="str">
        <f t="shared" si="100"/>
        <v>Astride</v>
      </c>
      <c r="AG186" s="2">
        <f>SUMIFS(Import!AG$2:AG$237,Import!$F$2:$F$237,$F186,Import!$G$2:$G$237,$G186)</f>
        <v>3</v>
      </c>
      <c r="AH186" s="2">
        <f>SUMIFS(Import!AH$2:AH$237,Import!$F$2:$F$237,$F186,Import!$G$2:$G$237,$G186)</f>
        <v>0.64</v>
      </c>
      <c r="AI186" s="2">
        <f>SUMIFS(Import!AI$2:AI$237,Import!$F$2:$F$237,$F186,Import!$G$2:$G$237,$G186)</f>
        <v>1.32</v>
      </c>
      <c r="AJ186" s="2">
        <f>SUMIFS(Import!AJ$2:AJ$237,Import!$F$2:$F$237,$F186,Import!$G$2:$G$237,$G186)</f>
        <v>3</v>
      </c>
      <c r="AK186" s="2" t="str">
        <f t="shared" si="101"/>
        <v>M</v>
      </c>
      <c r="AL186" s="2" t="str">
        <f t="shared" si="101"/>
        <v>LANTEIRES</v>
      </c>
      <c r="AM186" s="2" t="str">
        <f t="shared" si="101"/>
        <v>Teiva</v>
      </c>
      <c r="AN186" s="2">
        <f>SUMIFS(Import!AN$2:AN$237,Import!$F$2:$F$237,$F186,Import!$G$2:$G$237,$G186)</f>
        <v>1</v>
      </c>
      <c r="AO186" s="2">
        <f>SUMIFS(Import!AO$2:AO$237,Import!$F$2:$F$237,$F186,Import!$G$2:$G$237,$G186)</f>
        <v>0.21</v>
      </c>
      <c r="AP186" s="2">
        <f>SUMIFS(Import!AP$2:AP$237,Import!$F$2:$F$237,$F186,Import!$G$2:$G$237,$G186)</f>
        <v>0.44</v>
      </c>
      <c r="AQ186" s="2">
        <f>SUMIFS(Import!AQ$2:AQ$237,Import!$F$2:$F$237,$F186,Import!$G$2:$G$237,$G186)</f>
        <v>4</v>
      </c>
      <c r="AR186" s="2" t="str">
        <f t="shared" si="102"/>
        <v>F</v>
      </c>
      <c r="AS186" s="2" t="str">
        <f t="shared" si="102"/>
        <v>ATGER</v>
      </c>
      <c r="AT186" s="2" t="str">
        <f t="shared" si="102"/>
        <v>Corinne</v>
      </c>
      <c r="AU186" s="2">
        <f>SUMIFS(Import!AU$2:AU$237,Import!$F$2:$F$237,$F186,Import!$G$2:$G$237,$G186)</f>
        <v>40</v>
      </c>
      <c r="AV186" s="2">
        <f>SUMIFS(Import!AV$2:AV$237,Import!$F$2:$F$237,$F186,Import!$G$2:$G$237,$G186)</f>
        <v>8.58</v>
      </c>
      <c r="AW186" s="2">
        <f>SUMIFS(Import!AW$2:AW$237,Import!$F$2:$F$237,$F186,Import!$G$2:$G$237,$G186)</f>
        <v>17.54</v>
      </c>
      <c r="AX186" s="2">
        <f>SUMIFS(Import!AX$2:AX$237,Import!$F$2:$F$237,$F186,Import!$G$2:$G$237,$G186)</f>
        <v>5</v>
      </c>
      <c r="AY186" s="2" t="str">
        <f t="shared" si="103"/>
        <v>M</v>
      </c>
      <c r="AZ186" s="2" t="str">
        <f t="shared" si="103"/>
        <v>BROTHERSON</v>
      </c>
      <c r="BA186" s="2" t="str">
        <f t="shared" si="103"/>
        <v>Moetai, Charles</v>
      </c>
      <c r="BB186" s="2">
        <f>SUMIFS(Import!BB$2:BB$237,Import!$F$2:$F$237,$F186,Import!$G$2:$G$237,$G186)</f>
        <v>59</v>
      </c>
      <c r="BC186" s="2">
        <f>SUMIFS(Import!BC$2:BC$237,Import!$F$2:$F$237,$F186,Import!$G$2:$G$237,$G186)</f>
        <v>12.66</v>
      </c>
      <c r="BD186" s="2">
        <f>SUMIFS(Import!BD$2:BD$237,Import!$F$2:$F$237,$F186,Import!$G$2:$G$237,$G186)</f>
        <v>25.88</v>
      </c>
      <c r="BE186" s="2">
        <f>SUMIFS(Import!BE$2:BE$237,Import!$F$2:$F$237,$F186,Import!$G$2:$G$237,$G186)</f>
        <v>6</v>
      </c>
      <c r="BF186" s="2" t="str">
        <f t="shared" si="104"/>
        <v>M</v>
      </c>
      <c r="BG186" s="2" t="str">
        <f t="shared" si="104"/>
        <v>DUBOIS</v>
      </c>
      <c r="BH186" s="2" t="str">
        <f t="shared" si="104"/>
        <v>Vincent</v>
      </c>
      <c r="BI186" s="2">
        <f>SUMIFS(Import!BI$2:BI$237,Import!$F$2:$F$237,$F186,Import!$G$2:$G$237,$G186)</f>
        <v>92</v>
      </c>
      <c r="BJ186" s="2">
        <f>SUMIFS(Import!BJ$2:BJ$237,Import!$F$2:$F$237,$F186,Import!$G$2:$G$237,$G186)</f>
        <v>19.739999999999998</v>
      </c>
      <c r="BK186" s="2">
        <f>SUMIFS(Import!BK$2:BK$237,Import!$F$2:$F$237,$F186,Import!$G$2:$G$237,$G186)</f>
        <v>40.35</v>
      </c>
      <c r="BL186" s="2">
        <f>SUMIFS(Import!BL$2:BL$237,Import!$F$2:$F$237,$F186,Import!$G$2:$G$237,$G186)</f>
        <v>7</v>
      </c>
      <c r="BM186" s="2" t="str">
        <f t="shared" si="105"/>
        <v>M</v>
      </c>
      <c r="BN186" s="2" t="str">
        <f t="shared" si="105"/>
        <v>ROI</v>
      </c>
      <c r="BO186" s="2" t="str">
        <f t="shared" si="105"/>
        <v>Albert</v>
      </c>
      <c r="BP186" s="2">
        <f>SUMIFS(Import!BP$2:BP$237,Import!$F$2:$F$237,$F186,Import!$G$2:$G$237,$G186)</f>
        <v>5</v>
      </c>
      <c r="BQ186" s="2">
        <f>SUMIFS(Import!BQ$2:BQ$237,Import!$F$2:$F$237,$F186,Import!$G$2:$G$237,$G186)</f>
        <v>1.07</v>
      </c>
      <c r="BR186" s="2">
        <f>SUMIFS(Import!BR$2:BR$237,Import!$F$2:$F$237,$F186,Import!$G$2:$G$237,$G186)</f>
        <v>2.19</v>
      </c>
      <c r="BS186" s="2">
        <f>SUMIFS(Import!BS$2:BS$237,Import!$F$2:$F$237,$F186,Import!$G$2:$G$237,$G186)</f>
        <v>8</v>
      </c>
      <c r="BT186" s="2" t="str">
        <f t="shared" si="106"/>
        <v>F</v>
      </c>
      <c r="BU186" s="2" t="str">
        <f t="shared" si="106"/>
        <v>TIXIER</v>
      </c>
      <c r="BV186" s="2" t="str">
        <f t="shared" si="106"/>
        <v>Dominique</v>
      </c>
      <c r="BW186" s="2">
        <f>SUMIFS(Import!BW$2:BW$237,Import!$F$2:$F$237,$F186,Import!$G$2:$G$237,$G186)</f>
        <v>0</v>
      </c>
      <c r="BX186" s="2">
        <f>SUMIFS(Import!BX$2:BX$237,Import!$F$2:$F$237,$F186,Import!$G$2:$G$237,$G186)</f>
        <v>0</v>
      </c>
      <c r="BY186" s="2">
        <f>SUMIFS(Import!BY$2:BY$237,Import!$F$2:$F$237,$F186,Import!$G$2:$G$237,$G186)</f>
        <v>0</v>
      </c>
      <c r="BZ186" s="2">
        <f>SUMIFS(Import!BZ$2:BZ$237,Import!$F$2:$F$237,$F186,Import!$G$2:$G$237,$G186)</f>
        <v>0</v>
      </c>
      <c r="CA186" s="2">
        <f t="shared" si="107"/>
        <v>0</v>
      </c>
      <c r="CB186" s="2">
        <f t="shared" si="107"/>
        <v>0</v>
      </c>
      <c r="CC186" s="2">
        <f t="shared" si="107"/>
        <v>0</v>
      </c>
      <c r="CD186" s="2">
        <f>SUMIFS(Import!CD$2:CD$237,Import!$F$2:$F$237,$F186,Import!$G$2:$G$237,$G186)</f>
        <v>0</v>
      </c>
      <c r="CE186" s="2">
        <f>SUMIFS(Import!CE$2:CE$237,Import!$F$2:$F$237,$F186,Import!$G$2:$G$237,$G186)</f>
        <v>0</v>
      </c>
      <c r="CF186" s="2">
        <f>SUMIFS(Import!CF$2:CF$237,Import!$F$2:$F$237,$F186,Import!$G$2:$G$237,$G186)</f>
        <v>0</v>
      </c>
      <c r="CG186" s="2">
        <f>SUMIFS(Import!CG$2:CG$237,Import!$F$2:$F$237,$F186,Import!$G$2:$G$237,$G186)</f>
        <v>0</v>
      </c>
      <c r="CH186" s="2">
        <f t="shared" si="108"/>
        <v>0</v>
      </c>
      <c r="CI186" s="2">
        <f t="shared" si="108"/>
        <v>0</v>
      </c>
      <c r="CJ186" s="2">
        <f t="shared" si="108"/>
        <v>0</v>
      </c>
      <c r="CK186" s="2">
        <f>SUMIFS(Import!CK$2:CK$237,Import!$F$2:$F$237,$F186,Import!$G$2:$G$237,$G186)</f>
        <v>0</v>
      </c>
      <c r="CL186" s="2">
        <f>SUMIFS(Import!CL$2:CL$237,Import!$F$2:$F$237,$F186,Import!$G$2:$G$237,$G186)</f>
        <v>0</v>
      </c>
      <c r="CM186" s="2">
        <f>SUMIFS(Import!CM$2:CM$237,Import!$F$2:$F$237,$F186,Import!$G$2:$G$237,$G186)</f>
        <v>0</v>
      </c>
      <c r="CN186" s="2">
        <f>SUMIFS(Import!CN$2:CN$237,Import!$F$2:$F$237,$F186,Import!$G$2:$G$237,$G186)</f>
        <v>0</v>
      </c>
      <c r="CO186" s="3">
        <f t="shared" si="109"/>
        <v>0</v>
      </c>
      <c r="CP186" s="3">
        <f t="shared" si="109"/>
        <v>0</v>
      </c>
      <c r="CQ186" s="3">
        <f t="shared" si="109"/>
        <v>0</v>
      </c>
      <c r="CR186" s="2">
        <f>SUMIFS(Import!CR$2:CR$237,Import!$F$2:$F$237,$F186,Import!$G$2:$G$237,$G186)</f>
        <v>0</v>
      </c>
      <c r="CS186" s="2">
        <f>SUMIFS(Import!CS$2:CS$237,Import!$F$2:$F$237,$F186,Import!$G$2:$G$237,$G186)</f>
        <v>0</v>
      </c>
      <c r="CT186" s="2">
        <f>SUMIFS(Import!CT$2:CT$237,Import!$F$2:$F$237,$F186,Import!$G$2:$G$237,$G186)</f>
        <v>0</v>
      </c>
    </row>
    <row r="187" spans="1:98">
      <c r="A187" s="2" t="s">
        <v>38</v>
      </c>
      <c r="B187" s="2" t="s">
        <v>39</v>
      </c>
      <c r="C187" s="2">
        <v>3</v>
      </c>
      <c r="D187" s="2" t="s">
        <v>44</v>
      </c>
      <c r="E187" s="2">
        <v>45</v>
      </c>
      <c r="F187" s="2" t="s">
        <v>77</v>
      </c>
      <c r="G187" s="2">
        <v>4</v>
      </c>
      <c r="H187" s="2">
        <f>IF(SUMIFS(Import!H$2:H$237,Import!$F$2:$F$237,$F187,Import!$G$2:$G$237,$G187)=0,Data_T1!$H187,SUMIFS(Import!H$2:H$237,Import!$F$2:$F$237,$F187,Import!$G$2:$G$237,$G187))</f>
        <v>461</v>
      </c>
      <c r="I187" s="2">
        <f>SUMIFS(Import!I$2:I$237,Import!$F$2:$F$237,$F187,Import!$G$2:$G$237,$G187)</f>
        <v>203</v>
      </c>
      <c r="J187" s="2">
        <f>SUMIFS(Import!J$2:J$237,Import!$F$2:$F$237,$F187,Import!$G$2:$G$237,$G187)</f>
        <v>44.03</v>
      </c>
      <c r="K187" s="2">
        <f>SUMIFS(Import!K$2:K$237,Import!$F$2:$F$237,$F187,Import!$G$2:$G$237,$G187)</f>
        <v>258</v>
      </c>
      <c r="L187" s="2">
        <f>SUMIFS(Import!L$2:L$237,Import!$F$2:$F$237,$F187,Import!$G$2:$G$237,$G187)</f>
        <v>55.97</v>
      </c>
      <c r="M187" s="2">
        <f>SUMIFS(Import!M$2:M$237,Import!$F$2:$F$237,$F187,Import!$G$2:$G$237,$G187)</f>
        <v>2</v>
      </c>
      <c r="N187" s="2">
        <f>SUMIFS(Import!N$2:N$237,Import!$F$2:$F$237,$F187,Import!$G$2:$G$237,$G187)</f>
        <v>0.43</v>
      </c>
      <c r="O187" s="2">
        <f>SUMIFS(Import!O$2:O$237,Import!$F$2:$F$237,$F187,Import!$G$2:$G$237,$G187)</f>
        <v>0.78</v>
      </c>
      <c r="P187" s="2">
        <f>SUMIFS(Import!P$2:P$237,Import!$F$2:$F$237,$F187,Import!$G$2:$G$237,$G187)</f>
        <v>1</v>
      </c>
      <c r="Q187" s="2">
        <f>SUMIFS(Import!Q$2:Q$237,Import!$F$2:$F$237,$F187,Import!$G$2:$G$237,$G187)</f>
        <v>0.22</v>
      </c>
      <c r="R187" s="2">
        <f>SUMIFS(Import!R$2:R$237,Import!$F$2:$F$237,$F187,Import!$G$2:$G$237,$G187)</f>
        <v>0.39</v>
      </c>
      <c r="S187" s="2">
        <f>SUMIFS(Import!S$2:S$237,Import!$F$2:$F$237,$F187,Import!$G$2:$G$237,$G187)</f>
        <v>255</v>
      </c>
      <c r="T187" s="2">
        <f>SUMIFS(Import!T$2:T$237,Import!$F$2:$F$237,$F187,Import!$G$2:$G$237,$G187)</f>
        <v>55.31</v>
      </c>
      <c r="U187" s="2">
        <f>SUMIFS(Import!U$2:U$237,Import!$F$2:$F$237,$F187,Import!$G$2:$G$237,$G187)</f>
        <v>98.84</v>
      </c>
      <c r="V187" s="2">
        <f>SUMIFS(Import!V$2:V$237,Import!$F$2:$F$237,$F187,Import!$G$2:$G$237,$G187)</f>
        <v>1</v>
      </c>
      <c r="W187" s="2" t="str">
        <f t="shared" si="99"/>
        <v>M</v>
      </c>
      <c r="X187" s="2" t="str">
        <f t="shared" si="99"/>
        <v>HOWELL</v>
      </c>
      <c r="Y187" s="2" t="str">
        <f t="shared" si="99"/>
        <v>Patrick</v>
      </c>
      <c r="Z187" s="2">
        <f>SUMIFS(Import!Z$2:Z$237,Import!$F$2:$F$237,$F187,Import!$G$2:$G$237,$G187)</f>
        <v>66</v>
      </c>
      <c r="AA187" s="2">
        <f>SUMIFS(Import!AA$2:AA$237,Import!$F$2:$F$237,$F187,Import!$G$2:$G$237,$G187)</f>
        <v>14.32</v>
      </c>
      <c r="AB187" s="2">
        <f>SUMIFS(Import!AB$2:AB$237,Import!$F$2:$F$237,$F187,Import!$G$2:$G$237,$G187)</f>
        <v>25.88</v>
      </c>
      <c r="AC187" s="2">
        <f>SUMIFS(Import!AC$2:AC$237,Import!$F$2:$F$237,$F187,Import!$G$2:$G$237,$G187)</f>
        <v>2</v>
      </c>
      <c r="AD187" s="2" t="str">
        <f t="shared" si="100"/>
        <v>F</v>
      </c>
      <c r="AE187" s="2" t="str">
        <f t="shared" si="100"/>
        <v>MARA</v>
      </c>
      <c r="AF187" s="2" t="str">
        <f t="shared" si="100"/>
        <v>Astride</v>
      </c>
      <c r="AG187" s="2">
        <f>SUMIFS(Import!AG$2:AG$237,Import!$F$2:$F$237,$F187,Import!$G$2:$G$237,$G187)</f>
        <v>5</v>
      </c>
      <c r="AH187" s="2">
        <f>SUMIFS(Import!AH$2:AH$237,Import!$F$2:$F$237,$F187,Import!$G$2:$G$237,$G187)</f>
        <v>1.08</v>
      </c>
      <c r="AI187" s="2">
        <f>SUMIFS(Import!AI$2:AI$237,Import!$F$2:$F$237,$F187,Import!$G$2:$G$237,$G187)</f>
        <v>1.96</v>
      </c>
      <c r="AJ187" s="2">
        <f>SUMIFS(Import!AJ$2:AJ$237,Import!$F$2:$F$237,$F187,Import!$G$2:$G$237,$G187)</f>
        <v>3</v>
      </c>
      <c r="AK187" s="2" t="str">
        <f t="shared" si="101"/>
        <v>M</v>
      </c>
      <c r="AL187" s="2" t="str">
        <f t="shared" si="101"/>
        <v>LANTEIRES</v>
      </c>
      <c r="AM187" s="2" t="str">
        <f t="shared" si="101"/>
        <v>Teiva</v>
      </c>
      <c r="AN187" s="2">
        <f>SUMIFS(Import!AN$2:AN$237,Import!$F$2:$F$237,$F187,Import!$G$2:$G$237,$G187)</f>
        <v>2</v>
      </c>
      <c r="AO187" s="2">
        <f>SUMIFS(Import!AO$2:AO$237,Import!$F$2:$F$237,$F187,Import!$G$2:$G$237,$G187)</f>
        <v>0.43</v>
      </c>
      <c r="AP187" s="2">
        <f>SUMIFS(Import!AP$2:AP$237,Import!$F$2:$F$237,$F187,Import!$G$2:$G$237,$G187)</f>
        <v>0.78</v>
      </c>
      <c r="AQ187" s="2">
        <f>SUMIFS(Import!AQ$2:AQ$237,Import!$F$2:$F$237,$F187,Import!$G$2:$G$237,$G187)</f>
        <v>4</v>
      </c>
      <c r="AR187" s="2" t="str">
        <f t="shared" si="102"/>
        <v>F</v>
      </c>
      <c r="AS187" s="2" t="str">
        <f t="shared" si="102"/>
        <v>ATGER</v>
      </c>
      <c r="AT187" s="2" t="str">
        <f t="shared" si="102"/>
        <v>Corinne</v>
      </c>
      <c r="AU187" s="2">
        <f>SUMIFS(Import!AU$2:AU$237,Import!$F$2:$F$237,$F187,Import!$G$2:$G$237,$G187)</f>
        <v>4</v>
      </c>
      <c r="AV187" s="2">
        <f>SUMIFS(Import!AV$2:AV$237,Import!$F$2:$F$237,$F187,Import!$G$2:$G$237,$G187)</f>
        <v>0.87</v>
      </c>
      <c r="AW187" s="2">
        <f>SUMIFS(Import!AW$2:AW$237,Import!$F$2:$F$237,$F187,Import!$G$2:$G$237,$G187)</f>
        <v>1.57</v>
      </c>
      <c r="AX187" s="2">
        <f>SUMIFS(Import!AX$2:AX$237,Import!$F$2:$F$237,$F187,Import!$G$2:$G$237,$G187)</f>
        <v>5</v>
      </c>
      <c r="AY187" s="2" t="str">
        <f t="shared" si="103"/>
        <v>M</v>
      </c>
      <c r="AZ187" s="2" t="str">
        <f t="shared" si="103"/>
        <v>BROTHERSON</v>
      </c>
      <c r="BA187" s="2" t="str">
        <f t="shared" si="103"/>
        <v>Moetai, Charles</v>
      </c>
      <c r="BB187" s="2">
        <f>SUMIFS(Import!BB$2:BB$237,Import!$F$2:$F$237,$F187,Import!$G$2:$G$237,$G187)</f>
        <v>73</v>
      </c>
      <c r="BC187" s="2">
        <f>SUMIFS(Import!BC$2:BC$237,Import!$F$2:$F$237,$F187,Import!$G$2:$G$237,$G187)</f>
        <v>15.84</v>
      </c>
      <c r="BD187" s="2">
        <f>SUMIFS(Import!BD$2:BD$237,Import!$F$2:$F$237,$F187,Import!$G$2:$G$237,$G187)</f>
        <v>28.63</v>
      </c>
      <c r="BE187" s="2">
        <f>SUMIFS(Import!BE$2:BE$237,Import!$F$2:$F$237,$F187,Import!$G$2:$G$237,$G187)</f>
        <v>6</v>
      </c>
      <c r="BF187" s="2" t="str">
        <f t="shared" si="104"/>
        <v>M</v>
      </c>
      <c r="BG187" s="2" t="str">
        <f t="shared" si="104"/>
        <v>DUBOIS</v>
      </c>
      <c r="BH187" s="2" t="str">
        <f t="shared" si="104"/>
        <v>Vincent</v>
      </c>
      <c r="BI187" s="2">
        <f>SUMIFS(Import!BI$2:BI$237,Import!$F$2:$F$237,$F187,Import!$G$2:$G$237,$G187)</f>
        <v>99</v>
      </c>
      <c r="BJ187" s="2">
        <f>SUMIFS(Import!BJ$2:BJ$237,Import!$F$2:$F$237,$F187,Import!$G$2:$G$237,$G187)</f>
        <v>21.48</v>
      </c>
      <c r="BK187" s="2">
        <f>SUMIFS(Import!BK$2:BK$237,Import!$F$2:$F$237,$F187,Import!$G$2:$G$237,$G187)</f>
        <v>38.82</v>
      </c>
      <c r="BL187" s="2">
        <f>SUMIFS(Import!BL$2:BL$237,Import!$F$2:$F$237,$F187,Import!$G$2:$G$237,$G187)</f>
        <v>7</v>
      </c>
      <c r="BM187" s="2" t="str">
        <f t="shared" si="105"/>
        <v>M</v>
      </c>
      <c r="BN187" s="2" t="str">
        <f t="shared" si="105"/>
        <v>ROI</v>
      </c>
      <c r="BO187" s="2" t="str">
        <f t="shared" si="105"/>
        <v>Albert</v>
      </c>
      <c r="BP187" s="2">
        <f>SUMIFS(Import!BP$2:BP$237,Import!$F$2:$F$237,$F187,Import!$G$2:$G$237,$G187)</f>
        <v>5</v>
      </c>
      <c r="BQ187" s="2">
        <f>SUMIFS(Import!BQ$2:BQ$237,Import!$F$2:$F$237,$F187,Import!$G$2:$G$237,$G187)</f>
        <v>1.08</v>
      </c>
      <c r="BR187" s="2">
        <f>SUMIFS(Import!BR$2:BR$237,Import!$F$2:$F$237,$F187,Import!$G$2:$G$237,$G187)</f>
        <v>1.96</v>
      </c>
      <c r="BS187" s="2">
        <f>SUMIFS(Import!BS$2:BS$237,Import!$F$2:$F$237,$F187,Import!$G$2:$G$237,$G187)</f>
        <v>8</v>
      </c>
      <c r="BT187" s="2" t="str">
        <f t="shared" si="106"/>
        <v>F</v>
      </c>
      <c r="BU187" s="2" t="str">
        <f t="shared" si="106"/>
        <v>TIXIER</v>
      </c>
      <c r="BV187" s="2" t="str">
        <f t="shared" si="106"/>
        <v>Dominique</v>
      </c>
      <c r="BW187" s="2">
        <f>SUMIFS(Import!BW$2:BW$237,Import!$F$2:$F$237,$F187,Import!$G$2:$G$237,$G187)</f>
        <v>1</v>
      </c>
      <c r="BX187" s="2">
        <f>SUMIFS(Import!BX$2:BX$237,Import!$F$2:$F$237,$F187,Import!$G$2:$G$237,$G187)</f>
        <v>0.22</v>
      </c>
      <c r="BY187" s="2">
        <f>SUMIFS(Import!BY$2:BY$237,Import!$F$2:$F$237,$F187,Import!$G$2:$G$237,$G187)</f>
        <v>0.39</v>
      </c>
      <c r="BZ187" s="2">
        <f>SUMIFS(Import!BZ$2:BZ$237,Import!$F$2:$F$237,$F187,Import!$G$2:$G$237,$G187)</f>
        <v>0</v>
      </c>
      <c r="CA187" s="2">
        <f t="shared" si="107"/>
        <v>0</v>
      </c>
      <c r="CB187" s="2">
        <f t="shared" si="107"/>
        <v>0</v>
      </c>
      <c r="CC187" s="2">
        <f t="shared" si="107"/>
        <v>0</v>
      </c>
      <c r="CD187" s="2">
        <f>SUMIFS(Import!CD$2:CD$237,Import!$F$2:$F$237,$F187,Import!$G$2:$G$237,$G187)</f>
        <v>0</v>
      </c>
      <c r="CE187" s="2">
        <f>SUMIFS(Import!CE$2:CE$237,Import!$F$2:$F$237,$F187,Import!$G$2:$G$237,$G187)</f>
        <v>0</v>
      </c>
      <c r="CF187" s="2">
        <f>SUMIFS(Import!CF$2:CF$237,Import!$F$2:$F$237,$F187,Import!$G$2:$G$237,$G187)</f>
        <v>0</v>
      </c>
      <c r="CG187" s="2">
        <f>SUMIFS(Import!CG$2:CG$237,Import!$F$2:$F$237,$F187,Import!$G$2:$G$237,$G187)</f>
        <v>0</v>
      </c>
      <c r="CH187" s="2">
        <f t="shared" si="108"/>
        <v>0</v>
      </c>
      <c r="CI187" s="2">
        <f t="shared" si="108"/>
        <v>0</v>
      </c>
      <c r="CJ187" s="2">
        <f t="shared" si="108"/>
        <v>0</v>
      </c>
      <c r="CK187" s="2">
        <f>SUMIFS(Import!CK$2:CK$237,Import!$F$2:$F$237,$F187,Import!$G$2:$G$237,$G187)</f>
        <v>0</v>
      </c>
      <c r="CL187" s="2">
        <f>SUMIFS(Import!CL$2:CL$237,Import!$F$2:$F$237,$F187,Import!$G$2:$G$237,$G187)</f>
        <v>0</v>
      </c>
      <c r="CM187" s="2">
        <f>SUMIFS(Import!CM$2:CM$237,Import!$F$2:$F$237,$F187,Import!$G$2:$G$237,$G187)</f>
        <v>0</v>
      </c>
      <c r="CN187" s="2">
        <f>SUMIFS(Import!CN$2:CN$237,Import!$F$2:$F$237,$F187,Import!$G$2:$G$237,$G187)</f>
        <v>0</v>
      </c>
      <c r="CO187" s="3">
        <f t="shared" si="109"/>
        <v>0</v>
      </c>
      <c r="CP187" s="3">
        <f t="shared" si="109"/>
        <v>0</v>
      </c>
      <c r="CQ187" s="3">
        <f t="shared" si="109"/>
        <v>0</v>
      </c>
      <c r="CR187" s="2">
        <f>SUMIFS(Import!CR$2:CR$237,Import!$F$2:$F$237,$F187,Import!$G$2:$G$237,$G187)</f>
        <v>0</v>
      </c>
      <c r="CS187" s="2">
        <f>SUMIFS(Import!CS$2:CS$237,Import!$F$2:$F$237,$F187,Import!$G$2:$G$237,$G187)</f>
        <v>0</v>
      </c>
      <c r="CT187" s="2">
        <f>SUMIFS(Import!CT$2:CT$237,Import!$F$2:$F$237,$F187,Import!$G$2:$G$237,$G187)</f>
        <v>0</v>
      </c>
    </row>
    <row r="188" spans="1:98">
      <c r="A188" s="2" t="s">
        <v>38</v>
      </c>
      <c r="B188" s="2" t="s">
        <v>39</v>
      </c>
      <c r="C188" s="2">
        <v>3</v>
      </c>
      <c r="D188" s="2" t="s">
        <v>44</v>
      </c>
      <c r="E188" s="2">
        <v>45</v>
      </c>
      <c r="F188" s="2" t="s">
        <v>77</v>
      </c>
      <c r="G188" s="2">
        <v>5</v>
      </c>
      <c r="H188" s="2">
        <f>IF(SUMIFS(Import!H$2:H$237,Import!$F$2:$F$237,$F188,Import!$G$2:$G$237,$G188)=0,Data_T1!$H188,SUMIFS(Import!H$2:H$237,Import!$F$2:$F$237,$F188,Import!$G$2:$G$237,$G188))</f>
        <v>425</v>
      </c>
      <c r="I188" s="2">
        <f>SUMIFS(Import!I$2:I$237,Import!$F$2:$F$237,$F188,Import!$G$2:$G$237,$G188)</f>
        <v>216</v>
      </c>
      <c r="J188" s="2">
        <f>SUMIFS(Import!J$2:J$237,Import!$F$2:$F$237,$F188,Import!$G$2:$G$237,$G188)</f>
        <v>50.82</v>
      </c>
      <c r="K188" s="2">
        <f>SUMIFS(Import!K$2:K$237,Import!$F$2:$F$237,$F188,Import!$G$2:$G$237,$G188)</f>
        <v>209</v>
      </c>
      <c r="L188" s="2">
        <f>SUMIFS(Import!L$2:L$237,Import!$F$2:$F$237,$F188,Import!$G$2:$G$237,$G188)</f>
        <v>49.18</v>
      </c>
      <c r="M188" s="2">
        <f>SUMIFS(Import!M$2:M$237,Import!$F$2:$F$237,$F188,Import!$G$2:$G$237,$G188)</f>
        <v>1</v>
      </c>
      <c r="N188" s="2">
        <f>SUMIFS(Import!N$2:N$237,Import!$F$2:$F$237,$F188,Import!$G$2:$G$237,$G188)</f>
        <v>0.24</v>
      </c>
      <c r="O188" s="2">
        <f>SUMIFS(Import!O$2:O$237,Import!$F$2:$F$237,$F188,Import!$G$2:$G$237,$G188)</f>
        <v>0.48</v>
      </c>
      <c r="P188" s="2">
        <f>SUMIFS(Import!P$2:P$237,Import!$F$2:$F$237,$F188,Import!$G$2:$G$237,$G188)</f>
        <v>0</v>
      </c>
      <c r="Q188" s="2">
        <f>SUMIFS(Import!Q$2:Q$237,Import!$F$2:$F$237,$F188,Import!$G$2:$G$237,$G188)</f>
        <v>0</v>
      </c>
      <c r="R188" s="2">
        <f>SUMIFS(Import!R$2:R$237,Import!$F$2:$F$237,$F188,Import!$G$2:$G$237,$G188)</f>
        <v>0</v>
      </c>
      <c r="S188" s="2">
        <f>SUMIFS(Import!S$2:S$237,Import!$F$2:$F$237,$F188,Import!$G$2:$G$237,$G188)</f>
        <v>208</v>
      </c>
      <c r="T188" s="2">
        <f>SUMIFS(Import!T$2:T$237,Import!$F$2:$F$237,$F188,Import!$G$2:$G$237,$G188)</f>
        <v>48.94</v>
      </c>
      <c r="U188" s="2">
        <f>SUMIFS(Import!U$2:U$237,Import!$F$2:$F$237,$F188,Import!$G$2:$G$237,$G188)</f>
        <v>99.52</v>
      </c>
      <c r="V188" s="2">
        <f>SUMIFS(Import!V$2:V$237,Import!$F$2:$F$237,$F188,Import!$G$2:$G$237,$G188)</f>
        <v>1</v>
      </c>
      <c r="W188" s="2" t="str">
        <f t="shared" si="99"/>
        <v>M</v>
      </c>
      <c r="X188" s="2" t="str">
        <f t="shared" si="99"/>
        <v>HOWELL</v>
      </c>
      <c r="Y188" s="2" t="str">
        <f t="shared" si="99"/>
        <v>Patrick</v>
      </c>
      <c r="Z188" s="2">
        <f>SUMIFS(Import!Z$2:Z$237,Import!$F$2:$F$237,$F188,Import!$G$2:$G$237,$G188)</f>
        <v>30</v>
      </c>
      <c r="AA188" s="2">
        <f>SUMIFS(Import!AA$2:AA$237,Import!$F$2:$F$237,$F188,Import!$G$2:$G$237,$G188)</f>
        <v>7.06</v>
      </c>
      <c r="AB188" s="2">
        <f>SUMIFS(Import!AB$2:AB$237,Import!$F$2:$F$237,$F188,Import!$G$2:$G$237,$G188)</f>
        <v>14.42</v>
      </c>
      <c r="AC188" s="2">
        <f>SUMIFS(Import!AC$2:AC$237,Import!$F$2:$F$237,$F188,Import!$G$2:$G$237,$G188)</f>
        <v>2</v>
      </c>
      <c r="AD188" s="2" t="str">
        <f t="shared" si="100"/>
        <v>F</v>
      </c>
      <c r="AE188" s="2" t="str">
        <f t="shared" si="100"/>
        <v>MARA</v>
      </c>
      <c r="AF188" s="2" t="str">
        <f t="shared" si="100"/>
        <v>Astride</v>
      </c>
      <c r="AG188" s="2">
        <f>SUMIFS(Import!AG$2:AG$237,Import!$F$2:$F$237,$F188,Import!$G$2:$G$237,$G188)</f>
        <v>1</v>
      </c>
      <c r="AH188" s="2">
        <f>SUMIFS(Import!AH$2:AH$237,Import!$F$2:$F$237,$F188,Import!$G$2:$G$237,$G188)</f>
        <v>0.24</v>
      </c>
      <c r="AI188" s="2">
        <f>SUMIFS(Import!AI$2:AI$237,Import!$F$2:$F$237,$F188,Import!$G$2:$G$237,$G188)</f>
        <v>0.48</v>
      </c>
      <c r="AJ188" s="2">
        <f>SUMIFS(Import!AJ$2:AJ$237,Import!$F$2:$F$237,$F188,Import!$G$2:$G$237,$G188)</f>
        <v>3</v>
      </c>
      <c r="AK188" s="2" t="str">
        <f t="shared" si="101"/>
        <v>M</v>
      </c>
      <c r="AL188" s="2" t="str">
        <f t="shared" si="101"/>
        <v>LANTEIRES</v>
      </c>
      <c r="AM188" s="2" t="str">
        <f t="shared" si="101"/>
        <v>Teiva</v>
      </c>
      <c r="AN188" s="2">
        <f>SUMIFS(Import!AN$2:AN$237,Import!$F$2:$F$237,$F188,Import!$G$2:$G$237,$G188)</f>
        <v>3</v>
      </c>
      <c r="AO188" s="2">
        <f>SUMIFS(Import!AO$2:AO$237,Import!$F$2:$F$237,$F188,Import!$G$2:$G$237,$G188)</f>
        <v>0.71</v>
      </c>
      <c r="AP188" s="2">
        <f>SUMIFS(Import!AP$2:AP$237,Import!$F$2:$F$237,$F188,Import!$G$2:$G$237,$G188)</f>
        <v>1.44</v>
      </c>
      <c r="AQ188" s="2">
        <f>SUMIFS(Import!AQ$2:AQ$237,Import!$F$2:$F$237,$F188,Import!$G$2:$G$237,$G188)</f>
        <v>4</v>
      </c>
      <c r="AR188" s="2" t="str">
        <f t="shared" si="102"/>
        <v>F</v>
      </c>
      <c r="AS188" s="2" t="str">
        <f t="shared" si="102"/>
        <v>ATGER</v>
      </c>
      <c r="AT188" s="2" t="str">
        <f t="shared" si="102"/>
        <v>Corinne</v>
      </c>
      <c r="AU188" s="2">
        <f>SUMIFS(Import!AU$2:AU$237,Import!$F$2:$F$237,$F188,Import!$G$2:$G$237,$G188)</f>
        <v>5</v>
      </c>
      <c r="AV188" s="2">
        <f>SUMIFS(Import!AV$2:AV$237,Import!$F$2:$F$237,$F188,Import!$G$2:$G$237,$G188)</f>
        <v>1.18</v>
      </c>
      <c r="AW188" s="2">
        <f>SUMIFS(Import!AW$2:AW$237,Import!$F$2:$F$237,$F188,Import!$G$2:$G$237,$G188)</f>
        <v>2.4</v>
      </c>
      <c r="AX188" s="2">
        <f>SUMIFS(Import!AX$2:AX$237,Import!$F$2:$F$237,$F188,Import!$G$2:$G$237,$G188)</f>
        <v>5</v>
      </c>
      <c r="AY188" s="2" t="str">
        <f t="shared" si="103"/>
        <v>M</v>
      </c>
      <c r="AZ188" s="2" t="str">
        <f t="shared" si="103"/>
        <v>BROTHERSON</v>
      </c>
      <c r="BA188" s="2" t="str">
        <f t="shared" si="103"/>
        <v>Moetai, Charles</v>
      </c>
      <c r="BB188" s="2">
        <f>SUMIFS(Import!BB$2:BB$237,Import!$F$2:$F$237,$F188,Import!$G$2:$G$237,$G188)</f>
        <v>101</v>
      </c>
      <c r="BC188" s="2">
        <f>SUMIFS(Import!BC$2:BC$237,Import!$F$2:$F$237,$F188,Import!$G$2:$G$237,$G188)</f>
        <v>23.76</v>
      </c>
      <c r="BD188" s="2">
        <f>SUMIFS(Import!BD$2:BD$237,Import!$F$2:$F$237,$F188,Import!$G$2:$G$237,$G188)</f>
        <v>48.56</v>
      </c>
      <c r="BE188" s="2">
        <f>SUMIFS(Import!BE$2:BE$237,Import!$F$2:$F$237,$F188,Import!$G$2:$G$237,$G188)</f>
        <v>6</v>
      </c>
      <c r="BF188" s="2" t="str">
        <f t="shared" si="104"/>
        <v>M</v>
      </c>
      <c r="BG188" s="2" t="str">
        <f t="shared" si="104"/>
        <v>DUBOIS</v>
      </c>
      <c r="BH188" s="2" t="str">
        <f t="shared" si="104"/>
        <v>Vincent</v>
      </c>
      <c r="BI188" s="2">
        <f>SUMIFS(Import!BI$2:BI$237,Import!$F$2:$F$237,$F188,Import!$G$2:$G$237,$G188)</f>
        <v>62</v>
      </c>
      <c r="BJ188" s="2">
        <f>SUMIFS(Import!BJ$2:BJ$237,Import!$F$2:$F$237,$F188,Import!$G$2:$G$237,$G188)</f>
        <v>14.59</v>
      </c>
      <c r="BK188" s="2">
        <f>SUMIFS(Import!BK$2:BK$237,Import!$F$2:$F$237,$F188,Import!$G$2:$G$237,$G188)</f>
        <v>29.81</v>
      </c>
      <c r="BL188" s="2">
        <f>SUMIFS(Import!BL$2:BL$237,Import!$F$2:$F$237,$F188,Import!$G$2:$G$237,$G188)</f>
        <v>7</v>
      </c>
      <c r="BM188" s="2" t="str">
        <f t="shared" si="105"/>
        <v>M</v>
      </c>
      <c r="BN188" s="2" t="str">
        <f t="shared" si="105"/>
        <v>ROI</v>
      </c>
      <c r="BO188" s="2" t="str">
        <f t="shared" si="105"/>
        <v>Albert</v>
      </c>
      <c r="BP188" s="2">
        <f>SUMIFS(Import!BP$2:BP$237,Import!$F$2:$F$237,$F188,Import!$G$2:$G$237,$G188)</f>
        <v>3</v>
      </c>
      <c r="BQ188" s="2">
        <f>SUMIFS(Import!BQ$2:BQ$237,Import!$F$2:$F$237,$F188,Import!$G$2:$G$237,$G188)</f>
        <v>0.71</v>
      </c>
      <c r="BR188" s="2">
        <f>SUMIFS(Import!BR$2:BR$237,Import!$F$2:$F$237,$F188,Import!$G$2:$G$237,$G188)</f>
        <v>1.44</v>
      </c>
      <c r="BS188" s="2">
        <f>SUMIFS(Import!BS$2:BS$237,Import!$F$2:$F$237,$F188,Import!$G$2:$G$237,$G188)</f>
        <v>8</v>
      </c>
      <c r="BT188" s="2" t="str">
        <f t="shared" si="106"/>
        <v>F</v>
      </c>
      <c r="BU188" s="2" t="str">
        <f t="shared" si="106"/>
        <v>TIXIER</v>
      </c>
      <c r="BV188" s="2" t="str">
        <f t="shared" si="106"/>
        <v>Dominique</v>
      </c>
      <c r="BW188" s="2">
        <f>SUMIFS(Import!BW$2:BW$237,Import!$F$2:$F$237,$F188,Import!$G$2:$G$237,$G188)</f>
        <v>3</v>
      </c>
      <c r="BX188" s="2">
        <f>SUMIFS(Import!BX$2:BX$237,Import!$F$2:$F$237,$F188,Import!$G$2:$G$237,$G188)</f>
        <v>0.71</v>
      </c>
      <c r="BY188" s="2">
        <f>SUMIFS(Import!BY$2:BY$237,Import!$F$2:$F$237,$F188,Import!$G$2:$G$237,$G188)</f>
        <v>1.44</v>
      </c>
      <c r="BZ188" s="2">
        <f>SUMIFS(Import!BZ$2:BZ$237,Import!$F$2:$F$237,$F188,Import!$G$2:$G$237,$G188)</f>
        <v>0</v>
      </c>
      <c r="CA188" s="2">
        <f t="shared" si="107"/>
        <v>0</v>
      </c>
      <c r="CB188" s="2">
        <f t="shared" si="107"/>
        <v>0</v>
      </c>
      <c r="CC188" s="2">
        <f t="shared" si="107"/>
        <v>0</v>
      </c>
      <c r="CD188" s="2">
        <f>SUMIFS(Import!CD$2:CD$237,Import!$F$2:$F$237,$F188,Import!$G$2:$G$237,$G188)</f>
        <v>0</v>
      </c>
      <c r="CE188" s="2">
        <f>SUMIFS(Import!CE$2:CE$237,Import!$F$2:$F$237,$F188,Import!$G$2:$G$237,$G188)</f>
        <v>0</v>
      </c>
      <c r="CF188" s="2">
        <f>SUMIFS(Import!CF$2:CF$237,Import!$F$2:$F$237,$F188,Import!$G$2:$G$237,$G188)</f>
        <v>0</v>
      </c>
      <c r="CG188" s="2">
        <f>SUMIFS(Import!CG$2:CG$237,Import!$F$2:$F$237,$F188,Import!$G$2:$G$237,$G188)</f>
        <v>0</v>
      </c>
      <c r="CH188" s="2">
        <f t="shared" si="108"/>
        <v>0</v>
      </c>
      <c r="CI188" s="2">
        <f t="shared" si="108"/>
        <v>0</v>
      </c>
      <c r="CJ188" s="2">
        <f t="shared" si="108"/>
        <v>0</v>
      </c>
      <c r="CK188" s="2">
        <f>SUMIFS(Import!CK$2:CK$237,Import!$F$2:$F$237,$F188,Import!$G$2:$G$237,$G188)</f>
        <v>0</v>
      </c>
      <c r="CL188" s="2">
        <f>SUMIFS(Import!CL$2:CL$237,Import!$F$2:$F$237,$F188,Import!$G$2:$G$237,$G188)</f>
        <v>0</v>
      </c>
      <c r="CM188" s="2">
        <f>SUMIFS(Import!CM$2:CM$237,Import!$F$2:$F$237,$F188,Import!$G$2:$G$237,$G188)</f>
        <v>0</v>
      </c>
      <c r="CN188" s="2">
        <f>SUMIFS(Import!CN$2:CN$237,Import!$F$2:$F$237,$F188,Import!$G$2:$G$237,$G188)</f>
        <v>0</v>
      </c>
      <c r="CO188" s="3">
        <f t="shared" si="109"/>
        <v>0</v>
      </c>
      <c r="CP188" s="3">
        <f t="shared" si="109"/>
        <v>0</v>
      </c>
      <c r="CQ188" s="3">
        <f t="shared" si="109"/>
        <v>0</v>
      </c>
      <c r="CR188" s="2">
        <f>SUMIFS(Import!CR$2:CR$237,Import!$F$2:$F$237,$F188,Import!$G$2:$G$237,$G188)</f>
        <v>0</v>
      </c>
      <c r="CS188" s="2">
        <f>SUMIFS(Import!CS$2:CS$237,Import!$F$2:$F$237,$F188,Import!$G$2:$G$237,$G188)</f>
        <v>0</v>
      </c>
      <c r="CT188" s="2">
        <f>SUMIFS(Import!CT$2:CT$237,Import!$F$2:$F$237,$F188,Import!$G$2:$G$237,$G188)</f>
        <v>0</v>
      </c>
    </row>
    <row r="189" spans="1:98">
      <c r="A189" s="2" t="s">
        <v>38</v>
      </c>
      <c r="B189" s="2" t="s">
        <v>39</v>
      </c>
      <c r="C189" s="2">
        <v>3</v>
      </c>
      <c r="D189" s="2" t="s">
        <v>44</v>
      </c>
      <c r="E189" s="2">
        <v>45</v>
      </c>
      <c r="F189" s="2" t="s">
        <v>77</v>
      </c>
      <c r="G189" s="2">
        <v>6</v>
      </c>
      <c r="H189" s="2">
        <f>IF(SUMIFS(Import!H$2:H$237,Import!$F$2:$F$237,$F189,Import!$G$2:$G$237,$G189)=0,Data_T1!$H189,SUMIFS(Import!H$2:H$237,Import!$F$2:$F$237,$F189,Import!$G$2:$G$237,$G189))</f>
        <v>831</v>
      </c>
      <c r="I189" s="2">
        <f>SUMIFS(Import!I$2:I$237,Import!$F$2:$F$237,$F189,Import!$G$2:$G$237,$G189)</f>
        <v>323</v>
      </c>
      <c r="J189" s="2">
        <f>SUMIFS(Import!J$2:J$237,Import!$F$2:$F$237,$F189,Import!$G$2:$G$237,$G189)</f>
        <v>38.869999999999997</v>
      </c>
      <c r="K189" s="2">
        <f>SUMIFS(Import!K$2:K$237,Import!$F$2:$F$237,$F189,Import!$G$2:$G$237,$G189)</f>
        <v>508</v>
      </c>
      <c r="L189" s="2">
        <f>SUMIFS(Import!L$2:L$237,Import!$F$2:$F$237,$F189,Import!$G$2:$G$237,$G189)</f>
        <v>61.13</v>
      </c>
      <c r="M189" s="2">
        <f>SUMIFS(Import!M$2:M$237,Import!$F$2:$F$237,$F189,Import!$G$2:$G$237,$G189)</f>
        <v>6</v>
      </c>
      <c r="N189" s="2">
        <f>SUMIFS(Import!N$2:N$237,Import!$F$2:$F$237,$F189,Import!$G$2:$G$237,$G189)</f>
        <v>0.72</v>
      </c>
      <c r="O189" s="2">
        <f>SUMIFS(Import!O$2:O$237,Import!$F$2:$F$237,$F189,Import!$G$2:$G$237,$G189)</f>
        <v>1.18</v>
      </c>
      <c r="P189" s="2">
        <f>SUMIFS(Import!P$2:P$237,Import!$F$2:$F$237,$F189,Import!$G$2:$G$237,$G189)</f>
        <v>9</v>
      </c>
      <c r="Q189" s="2">
        <f>SUMIFS(Import!Q$2:Q$237,Import!$F$2:$F$237,$F189,Import!$G$2:$G$237,$G189)</f>
        <v>1.08</v>
      </c>
      <c r="R189" s="2">
        <f>SUMIFS(Import!R$2:R$237,Import!$F$2:$F$237,$F189,Import!$G$2:$G$237,$G189)</f>
        <v>1.77</v>
      </c>
      <c r="S189" s="2">
        <f>SUMIFS(Import!S$2:S$237,Import!$F$2:$F$237,$F189,Import!$G$2:$G$237,$G189)</f>
        <v>493</v>
      </c>
      <c r="T189" s="2">
        <f>SUMIFS(Import!T$2:T$237,Import!$F$2:$F$237,$F189,Import!$G$2:$G$237,$G189)</f>
        <v>59.33</v>
      </c>
      <c r="U189" s="2">
        <f>SUMIFS(Import!U$2:U$237,Import!$F$2:$F$237,$F189,Import!$G$2:$G$237,$G189)</f>
        <v>97.05</v>
      </c>
      <c r="V189" s="2">
        <f>SUMIFS(Import!V$2:V$237,Import!$F$2:$F$237,$F189,Import!$G$2:$G$237,$G189)</f>
        <v>1</v>
      </c>
      <c r="W189" s="2" t="str">
        <f t="shared" si="99"/>
        <v>M</v>
      </c>
      <c r="X189" s="2" t="str">
        <f t="shared" si="99"/>
        <v>HOWELL</v>
      </c>
      <c r="Y189" s="2" t="str">
        <f t="shared" si="99"/>
        <v>Patrick</v>
      </c>
      <c r="Z189" s="2">
        <f>SUMIFS(Import!Z$2:Z$237,Import!$F$2:$F$237,$F189,Import!$G$2:$G$237,$G189)</f>
        <v>42</v>
      </c>
      <c r="AA189" s="2">
        <f>SUMIFS(Import!AA$2:AA$237,Import!$F$2:$F$237,$F189,Import!$G$2:$G$237,$G189)</f>
        <v>5.05</v>
      </c>
      <c r="AB189" s="2">
        <f>SUMIFS(Import!AB$2:AB$237,Import!$F$2:$F$237,$F189,Import!$G$2:$G$237,$G189)</f>
        <v>8.52</v>
      </c>
      <c r="AC189" s="2">
        <f>SUMIFS(Import!AC$2:AC$237,Import!$F$2:$F$237,$F189,Import!$G$2:$G$237,$G189)</f>
        <v>2</v>
      </c>
      <c r="AD189" s="2" t="str">
        <f t="shared" si="100"/>
        <v>F</v>
      </c>
      <c r="AE189" s="2" t="str">
        <f t="shared" si="100"/>
        <v>MARA</v>
      </c>
      <c r="AF189" s="2" t="str">
        <f t="shared" si="100"/>
        <v>Astride</v>
      </c>
      <c r="AG189" s="2">
        <f>SUMIFS(Import!AG$2:AG$237,Import!$F$2:$F$237,$F189,Import!$G$2:$G$237,$G189)</f>
        <v>3</v>
      </c>
      <c r="AH189" s="2">
        <f>SUMIFS(Import!AH$2:AH$237,Import!$F$2:$F$237,$F189,Import!$G$2:$G$237,$G189)</f>
        <v>0.36</v>
      </c>
      <c r="AI189" s="2">
        <f>SUMIFS(Import!AI$2:AI$237,Import!$F$2:$F$237,$F189,Import!$G$2:$G$237,$G189)</f>
        <v>0.61</v>
      </c>
      <c r="AJ189" s="2">
        <f>SUMIFS(Import!AJ$2:AJ$237,Import!$F$2:$F$237,$F189,Import!$G$2:$G$237,$G189)</f>
        <v>3</v>
      </c>
      <c r="AK189" s="2" t="str">
        <f t="shared" si="101"/>
        <v>M</v>
      </c>
      <c r="AL189" s="2" t="str">
        <f t="shared" si="101"/>
        <v>LANTEIRES</v>
      </c>
      <c r="AM189" s="2" t="str">
        <f t="shared" si="101"/>
        <v>Teiva</v>
      </c>
      <c r="AN189" s="2">
        <f>SUMIFS(Import!AN$2:AN$237,Import!$F$2:$F$237,$F189,Import!$G$2:$G$237,$G189)</f>
        <v>0</v>
      </c>
      <c r="AO189" s="2">
        <f>SUMIFS(Import!AO$2:AO$237,Import!$F$2:$F$237,$F189,Import!$G$2:$G$237,$G189)</f>
        <v>0</v>
      </c>
      <c r="AP189" s="2">
        <f>SUMIFS(Import!AP$2:AP$237,Import!$F$2:$F$237,$F189,Import!$G$2:$G$237,$G189)</f>
        <v>0</v>
      </c>
      <c r="AQ189" s="2">
        <f>SUMIFS(Import!AQ$2:AQ$237,Import!$F$2:$F$237,$F189,Import!$G$2:$G$237,$G189)</f>
        <v>4</v>
      </c>
      <c r="AR189" s="2" t="str">
        <f t="shared" si="102"/>
        <v>F</v>
      </c>
      <c r="AS189" s="2" t="str">
        <f t="shared" si="102"/>
        <v>ATGER</v>
      </c>
      <c r="AT189" s="2" t="str">
        <f t="shared" si="102"/>
        <v>Corinne</v>
      </c>
      <c r="AU189" s="2">
        <f>SUMIFS(Import!AU$2:AU$237,Import!$F$2:$F$237,$F189,Import!$G$2:$G$237,$G189)</f>
        <v>7</v>
      </c>
      <c r="AV189" s="2">
        <f>SUMIFS(Import!AV$2:AV$237,Import!$F$2:$F$237,$F189,Import!$G$2:$G$237,$G189)</f>
        <v>0.84</v>
      </c>
      <c r="AW189" s="2">
        <f>SUMIFS(Import!AW$2:AW$237,Import!$F$2:$F$237,$F189,Import!$G$2:$G$237,$G189)</f>
        <v>1.42</v>
      </c>
      <c r="AX189" s="2">
        <f>SUMIFS(Import!AX$2:AX$237,Import!$F$2:$F$237,$F189,Import!$G$2:$G$237,$G189)</f>
        <v>5</v>
      </c>
      <c r="AY189" s="2" t="str">
        <f t="shared" si="103"/>
        <v>M</v>
      </c>
      <c r="AZ189" s="2" t="str">
        <f t="shared" si="103"/>
        <v>BROTHERSON</v>
      </c>
      <c r="BA189" s="2" t="str">
        <f t="shared" si="103"/>
        <v>Moetai, Charles</v>
      </c>
      <c r="BB189" s="2">
        <f>SUMIFS(Import!BB$2:BB$237,Import!$F$2:$F$237,$F189,Import!$G$2:$G$237,$G189)</f>
        <v>99</v>
      </c>
      <c r="BC189" s="2">
        <f>SUMIFS(Import!BC$2:BC$237,Import!$F$2:$F$237,$F189,Import!$G$2:$G$237,$G189)</f>
        <v>11.91</v>
      </c>
      <c r="BD189" s="2">
        <f>SUMIFS(Import!BD$2:BD$237,Import!$F$2:$F$237,$F189,Import!$G$2:$G$237,$G189)</f>
        <v>20.079999999999998</v>
      </c>
      <c r="BE189" s="2">
        <f>SUMIFS(Import!BE$2:BE$237,Import!$F$2:$F$237,$F189,Import!$G$2:$G$237,$G189)</f>
        <v>6</v>
      </c>
      <c r="BF189" s="2" t="str">
        <f t="shared" si="104"/>
        <v>M</v>
      </c>
      <c r="BG189" s="2" t="str">
        <f t="shared" si="104"/>
        <v>DUBOIS</v>
      </c>
      <c r="BH189" s="2" t="str">
        <f t="shared" si="104"/>
        <v>Vincent</v>
      </c>
      <c r="BI189" s="2">
        <f>SUMIFS(Import!BI$2:BI$237,Import!$F$2:$F$237,$F189,Import!$G$2:$G$237,$G189)</f>
        <v>319</v>
      </c>
      <c r="BJ189" s="2">
        <f>SUMIFS(Import!BJ$2:BJ$237,Import!$F$2:$F$237,$F189,Import!$G$2:$G$237,$G189)</f>
        <v>38.39</v>
      </c>
      <c r="BK189" s="2">
        <f>SUMIFS(Import!BK$2:BK$237,Import!$F$2:$F$237,$F189,Import!$G$2:$G$237,$G189)</f>
        <v>64.709999999999994</v>
      </c>
      <c r="BL189" s="2">
        <f>SUMIFS(Import!BL$2:BL$237,Import!$F$2:$F$237,$F189,Import!$G$2:$G$237,$G189)</f>
        <v>7</v>
      </c>
      <c r="BM189" s="2" t="str">
        <f t="shared" si="105"/>
        <v>M</v>
      </c>
      <c r="BN189" s="2" t="str">
        <f t="shared" si="105"/>
        <v>ROI</v>
      </c>
      <c r="BO189" s="2" t="str">
        <f t="shared" si="105"/>
        <v>Albert</v>
      </c>
      <c r="BP189" s="2">
        <f>SUMIFS(Import!BP$2:BP$237,Import!$F$2:$F$237,$F189,Import!$G$2:$G$237,$G189)</f>
        <v>10</v>
      </c>
      <c r="BQ189" s="2">
        <f>SUMIFS(Import!BQ$2:BQ$237,Import!$F$2:$F$237,$F189,Import!$G$2:$G$237,$G189)</f>
        <v>1.2</v>
      </c>
      <c r="BR189" s="2">
        <f>SUMIFS(Import!BR$2:BR$237,Import!$F$2:$F$237,$F189,Import!$G$2:$G$237,$G189)</f>
        <v>2.0299999999999998</v>
      </c>
      <c r="BS189" s="2">
        <f>SUMIFS(Import!BS$2:BS$237,Import!$F$2:$F$237,$F189,Import!$G$2:$G$237,$G189)</f>
        <v>8</v>
      </c>
      <c r="BT189" s="2" t="str">
        <f t="shared" si="106"/>
        <v>F</v>
      </c>
      <c r="BU189" s="2" t="str">
        <f t="shared" si="106"/>
        <v>TIXIER</v>
      </c>
      <c r="BV189" s="2" t="str">
        <f t="shared" si="106"/>
        <v>Dominique</v>
      </c>
      <c r="BW189" s="2">
        <f>SUMIFS(Import!BW$2:BW$237,Import!$F$2:$F$237,$F189,Import!$G$2:$G$237,$G189)</f>
        <v>13</v>
      </c>
      <c r="BX189" s="2">
        <f>SUMIFS(Import!BX$2:BX$237,Import!$F$2:$F$237,$F189,Import!$G$2:$G$237,$G189)</f>
        <v>1.56</v>
      </c>
      <c r="BY189" s="2">
        <f>SUMIFS(Import!BY$2:BY$237,Import!$F$2:$F$237,$F189,Import!$G$2:$G$237,$G189)</f>
        <v>2.64</v>
      </c>
      <c r="BZ189" s="2">
        <f>SUMIFS(Import!BZ$2:BZ$237,Import!$F$2:$F$237,$F189,Import!$G$2:$G$237,$G189)</f>
        <v>0</v>
      </c>
      <c r="CA189" s="2">
        <f t="shared" si="107"/>
        <v>0</v>
      </c>
      <c r="CB189" s="2">
        <f t="shared" si="107"/>
        <v>0</v>
      </c>
      <c r="CC189" s="2">
        <f t="shared" si="107"/>
        <v>0</v>
      </c>
      <c r="CD189" s="2">
        <f>SUMIFS(Import!CD$2:CD$237,Import!$F$2:$F$237,$F189,Import!$G$2:$G$237,$G189)</f>
        <v>0</v>
      </c>
      <c r="CE189" s="2">
        <f>SUMIFS(Import!CE$2:CE$237,Import!$F$2:$F$237,$F189,Import!$G$2:$G$237,$G189)</f>
        <v>0</v>
      </c>
      <c r="CF189" s="2">
        <f>SUMIFS(Import!CF$2:CF$237,Import!$F$2:$F$237,$F189,Import!$G$2:$G$237,$G189)</f>
        <v>0</v>
      </c>
      <c r="CG189" s="2">
        <f>SUMIFS(Import!CG$2:CG$237,Import!$F$2:$F$237,$F189,Import!$G$2:$G$237,$G189)</f>
        <v>0</v>
      </c>
      <c r="CH189" s="2">
        <f t="shared" si="108"/>
        <v>0</v>
      </c>
      <c r="CI189" s="2">
        <f t="shared" si="108"/>
        <v>0</v>
      </c>
      <c r="CJ189" s="2">
        <f t="shared" si="108"/>
        <v>0</v>
      </c>
      <c r="CK189" s="2">
        <f>SUMIFS(Import!CK$2:CK$237,Import!$F$2:$F$237,$F189,Import!$G$2:$G$237,$G189)</f>
        <v>0</v>
      </c>
      <c r="CL189" s="2">
        <f>SUMIFS(Import!CL$2:CL$237,Import!$F$2:$F$237,$F189,Import!$G$2:$G$237,$G189)</f>
        <v>0</v>
      </c>
      <c r="CM189" s="2">
        <f>SUMIFS(Import!CM$2:CM$237,Import!$F$2:$F$237,$F189,Import!$G$2:$G$237,$G189)</f>
        <v>0</v>
      </c>
      <c r="CN189" s="2">
        <f>SUMIFS(Import!CN$2:CN$237,Import!$F$2:$F$237,$F189,Import!$G$2:$G$237,$G189)</f>
        <v>0</v>
      </c>
      <c r="CO189" s="3">
        <f t="shared" si="109"/>
        <v>0</v>
      </c>
      <c r="CP189" s="3">
        <f t="shared" si="109"/>
        <v>0</v>
      </c>
      <c r="CQ189" s="3">
        <f t="shared" si="109"/>
        <v>0</v>
      </c>
      <c r="CR189" s="2">
        <f>SUMIFS(Import!CR$2:CR$237,Import!$F$2:$F$237,$F189,Import!$G$2:$G$237,$G189)</f>
        <v>0</v>
      </c>
      <c r="CS189" s="2">
        <f>SUMIFS(Import!CS$2:CS$237,Import!$F$2:$F$237,$F189,Import!$G$2:$G$237,$G189)</f>
        <v>0</v>
      </c>
      <c r="CT189" s="2">
        <f>SUMIFS(Import!CT$2:CT$237,Import!$F$2:$F$237,$F189,Import!$G$2:$G$237,$G189)</f>
        <v>0</v>
      </c>
    </row>
    <row r="190" spans="1:98">
      <c r="A190" s="2" t="s">
        <v>38</v>
      </c>
      <c r="B190" s="2" t="s">
        <v>39</v>
      </c>
      <c r="C190" s="2">
        <v>3</v>
      </c>
      <c r="D190" s="2" t="s">
        <v>44</v>
      </c>
      <c r="E190" s="2">
        <v>45</v>
      </c>
      <c r="F190" s="2" t="s">
        <v>77</v>
      </c>
      <c r="G190" s="2">
        <v>7</v>
      </c>
      <c r="H190" s="2">
        <f>IF(SUMIFS(Import!H$2:H$237,Import!$F$2:$F$237,$F190,Import!$G$2:$G$237,$G190)=0,Data_T1!$H190,SUMIFS(Import!H$2:H$237,Import!$F$2:$F$237,$F190,Import!$G$2:$G$237,$G190))</f>
        <v>474</v>
      </c>
      <c r="I190" s="2">
        <f>SUMIFS(Import!I$2:I$237,Import!$F$2:$F$237,$F190,Import!$G$2:$G$237,$G190)</f>
        <v>252</v>
      </c>
      <c r="J190" s="2">
        <f>SUMIFS(Import!J$2:J$237,Import!$F$2:$F$237,$F190,Import!$G$2:$G$237,$G190)</f>
        <v>53.16</v>
      </c>
      <c r="K190" s="2">
        <f>SUMIFS(Import!K$2:K$237,Import!$F$2:$F$237,$F190,Import!$G$2:$G$237,$G190)</f>
        <v>222</v>
      </c>
      <c r="L190" s="2">
        <f>SUMIFS(Import!L$2:L$237,Import!$F$2:$F$237,$F190,Import!$G$2:$G$237,$G190)</f>
        <v>46.84</v>
      </c>
      <c r="M190" s="2">
        <f>SUMIFS(Import!M$2:M$237,Import!$F$2:$F$237,$F190,Import!$G$2:$G$237,$G190)</f>
        <v>2</v>
      </c>
      <c r="N190" s="2">
        <f>SUMIFS(Import!N$2:N$237,Import!$F$2:$F$237,$F190,Import!$G$2:$G$237,$G190)</f>
        <v>0.42</v>
      </c>
      <c r="O190" s="2">
        <f>SUMIFS(Import!O$2:O$237,Import!$F$2:$F$237,$F190,Import!$G$2:$G$237,$G190)</f>
        <v>0.9</v>
      </c>
      <c r="P190" s="2">
        <f>SUMIFS(Import!P$2:P$237,Import!$F$2:$F$237,$F190,Import!$G$2:$G$237,$G190)</f>
        <v>0</v>
      </c>
      <c r="Q190" s="2">
        <f>SUMIFS(Import!Q$2:Q$237,Import!$F$2:$F$237,$F190,Import!$G$2:$G$237,$G190)</f>
        <v>0</v>
      </c>
      <c r="R190" s="2">
        <f>SUMIFS(Import!R$2:R$237,Import!$F$2:$F$237,$F190,Import!$G$2:$G$237,$G190)</f>
        <v>0</v>
      </c>
      <c r="S190" s="2">
        <f>SUMIFS(Import!S$2:S$237,Import!$F$2:$F$237,$F190,Import!$G$2:$G$237,$G190)</f>
        <v>220</v>
      </c>
      <c r="T190" s="2">
        <f>SUMIFS(Import!T$2:T$237,Import!$F$2:$F$237,$F190,Import!$G$2:$G$237,$G190)</f>
        <v>46.41</v>
      </c>
      <c r="U190" s="2">
        <f>SUMIFS(Import!U$2:U$237,Import!$F$2:$F$237,$F190,Import!$G$2:$G$237,$G190)</f>
        <v>99.1</v>
      </c>
      <c r="V190" s="2">
        <f>SUMIFS(Import!V$2:V$237,Import!$F$2:$F$237,$F190,Import!$G$2:$G$237,$G190)</f>
        <v>1</v>
      </c>
      <c r="W190" s="2" t="str">
        <f t="shared" si="99"/>
        <v>M</v>
      </c>
      <c r="X190" s="2" t="str">
        <f t="shared" si="99"/>
        <v>HOWELL</v>
      </c>
      <c r="Y190" s="2" t="str">
        <f t="shared" si="99"/>
        <v>Patrick</v>
      </c>
      <c r="Z190" s="2">
        <f>SUMIFS(Import!Z$2:Z$237,Import!$F$2:$F$237,$F190,Import!$G$2:$G$237,$G190)</f>
        <v>50</v>
      </c>
      <c r="AA190" s="2">
        <f>SUMIFS(Import!AA$2:AA$237,Import!$F$2:$F$237,$F190,Import!$G$2:$G$237,$G190)</f>
        <v>10.55</v>
      </c>
      <c r="AB190" s="2">
        <f>SUMIFS(Import!AB$2:AB$237,Import!$F$2:$F$237,$F190,Import!$G$2:$G$237,$G190)</f>
        <v>22.73</v>
      </c>
      <c r="AC190" s="2">
        <f>SUMIFS(Import!AC$2:AC$237,Import!$F$2:$F$237,$F190,Import!$G$2:$G$237,$G190)</f>
        <v>2</v>
      </c>
      <c r="AD190" s="2" t="str">
        <f t="shared" si="100"/>
        <v>F</v>
      </c>
      <c r="AE190" s="2" t="str">
        <f t="shared" si="100"/>
        <v>MARA</v>
      </c>
      <c r="AF190" s="2" t="str">
        <f t="shared" si="100"/>
        <v>Astride</v>
      </c>
      <c r="AG190" s="2">
        <f>SUMIFS(Import!AG$2:AG$237,Import!$F$2:$F$237,$F190,Import!$G$2:$G$237,$G190)</f>
        <v>0</v>
      </c>
      <c r="AH190" s="2">
        <f>SUMIFS(Import!AH$2:AH$237,Import!$F$2:$F$237,$F190,Import!$G$2:$G$237,$G190)</f>
        <v>0</v>
      </c>
      <c r="AI190" s="2">
        <f>SUMIFS(Import!AI$2:AI$237,Import!$F$2:$F$237,$F190,Import!$G$2:$G$237,$G190)</f>
        <v>0</v>
      </c>
      <c r="AJ190" s="2">
        <f>SUMIFS(Import!AJ$2:AJ$237,Import!$F$2:$F$237,$F190,Import!$G$2:$G$237,$G190)</f>
        <v>3</v>
      </c>
      <c r="AK190" s="2" t="str">
        <f t="shared" si="101"/>
        <v>M</v>
      </c>
      <c r="AL190" s="2" t="str">
        <f t="shared" si="101"/>
        <v>LANTEIRES</v>
      </c>
      <c r="AM190" s="2" t="str">
        <f t="shared" si="101"/>
        <v>Teiva</v>
      </c>
      <c r="AN190" s="2">
        <f>SUMIFS(Import!AN$2:AN$237,Import!$F$2:$F$237,$F190,Import!$G$2:$G$237,$G190)</f>
        <v>2</v>
      </c>
      <c r="AO190" s="2">
        <f>SUMIFS(Import!AO$2:AO$237,Import!$F$2:$F$237,$F190,Import!$G$2:$G$237,$G190)</f>
        <v>0.42</v>
      </c>
      <c r="AP190" s="2">
        <f>SUMIFS(Import!AP$2:AP$237,Import!$F$2:$F$237,$F190,Import!$G$2:$G$237,$G190)</f>
        <v>0.91</v>
      </c>
      <c r="AQ190" s="2">
        <f>SUMIFS(Import!AQ$2:AQ$237,Import!$F$2:$F$237,$F190,Import!$G$2:$G$237,$G190)</f>
        <v>4</v>
      </c>
      <c r="AR190" s="2" t="str">
        <f t="shared" si="102"/>
        <v>F</v>
      </c>
      <c r="AS190" s="2" t="str">
        <f t="shared" si="102"/>
        <v>ATGER</v>
      </c>
      <c r="AT190" s="2" t="str">
        <f t="shared" si="102"/>
        <v>Corinne</v>
      </c>
      <c r="AU190" s="2">
        <f>SUMIFS(Import!AU$2:AU$237,Import!$F$2:$F$237,$F190,Import!$G$2:$G$237,$G190)</f>
        <v>5</v>
      </c>
      <c r="AV190" s="2">
        <f>SUMIFS(Import!AV$2:AV$237,Import!$F$2:$F$237,$F190,Import!$G$2:$G$237,$G190)</f>
        <v>1.05</v>
      </c>
      <c r="AW190" s="2">
        <f>SUMIFS(Import!AW$2:AW$237,Import!$F$2:$F$237,$F190,Import!$G$2:$G$237,$G190)</f>
        <v>2.27</v>
      </c>
      <c r="AX190" s="2">
        <f>SUMIFS(Import!AX$2:AX$237,Import!$F$2:$F$237,$F190,Import!$G$2:$G$237,$G190)</f>
        <v>5</v>
      </c>
      <c r="AY190" s="2" t="str">
        <f t="shared" si="103"/>
        <v>M</v>
      </c>
      <c r="AZ190" s="2" t="str">
        <f t="shared" si="103"/>
        <v>BROTHERSON</v>
      </c>
      <c r="BA190" s="2" t="str">
        <f t="shared" si="103"/>
        <v>Moetai, Charles</v>
      </c>
      <c r="BB190" s="2">
        <f>SUMIFS(Import!BB$2:BB$237,Import!$F$2:$F$237,$F190,Import!$G$2:$G$237,$G190)</f>
        <v>90</v>
      </c>
      <c r="BC190" s="2">
        <f>SUMIFS(Import!BC$2:BC$237,Import!$F$2:$F$237,$F190,Import!$G$2:$G$237,$G190)</f>
        <v>18.989999999999998</v>
      </c>
      <c r="BD190" s="2">
        <f>SUMIFS(Import!BD$2:BD$237,Import!$F$2:$F$237,$F190,Import!$G$2:$G$237,$G190)</f>
        <v>40.909999999999997</v>
      </c>
      <c r="BE190" s="2">
        <f>SUMIFS(Import!BE$2:BE$237,Import!$F$2:$F$237,$F190,Import!$G$2:$G$237,$G190)</f>
        <v>6</v>
      </c>
      <c r="BF190" s="2" t="str">
        <f t="shared" si="104"/>
        <v>M</v>
      </c>
      <c r="BG190" s="2" t="str">
        <f t="shared" si="104"/>
        <v>DUBOIS</v>
      </c>
      <c r="BH190" s="2" t="str">
        <f t="shared" si="104"/>
        <v>Vincent</v>
      </c>
      <c r="BI190" s="2">
        <f>SUMIFS(Import!BI$2:BI$237,Import!$F$2:$F$237,$F190,Import!$G$2:$G$237,$G190)</f>
        <v>71</v>
      </c>
      <c r="BJ190" s="2">
        <f>SUMIFS(Import!BJ$2:BJ$237,Import!$F$2:$F$237,$F190,Import!$G$2:$G$237,$G190)</f>
        <v>14.98</v>
      </c>
      <c r="BK190" s="2">
        <f>SUMIFS(Import!BK$2:BK$237,Import!$F$2:$F$237,$F190,Import!$G$2:$G$237,$G190)</f>
        <v>32.270000000000003</v>
      </c>
      <c r="BL190" s="2">
        <f>SUMIFS(Import!BL$2:BL$237,Import!$F$2:$F$237,$F190,Import!$G$2:$G$237,$G190)</f>
        <v>7</v>
      </c>
      <c r="BM190" s="2" t="str">
        <f t="shared" si="105"/>
        <v>M</v>
      </c>
      <c r="BN190" s="2" t="str">
        <f t="shared" si="105"/>
        <v>ROI</v>
      </c>
      <c r="BO190" s="2" t="str">
        <f t="shared" si="105"/>
        <v>Albert</v>
      </c>
      <c r="BP190" s="2">
        <f>SUMIFS(Import!BP$2:BP$237,Import!$F$2:$F$237,$F190,Import!$G$2:$G$237,$G190)</f>
        <v>1</v>
      </c>
      <c r="BQ190" s="2">
        <f>SUMIFS(Import!BQ$2:BQ$237,Import!$F$2:$F$237,$F190,Import!$G$2:$G$237,$G190)</f>
        <v>0.21</v>
      </c>
      <c r="BR190" s="2">
        <f>SUMIFS(Import!BR$2:BR$237,Import!$F$2:$F$237,$F190,Import!$G$2:$G$237,$G190)</f>
        <v>0.45</v>
      </c>
      <c r="BS190" s="2">
        <f>SUMIFS(Import!BS$2:BS$237,Import!$F$2:$F$237,$F190,Import!$G$2:$G$237,$G190)</f>
        <v>8</v>
      </c>
      <c r="BT190" s="2" t="str">
        <f t="shared" si="106"/>
        <v>F</v>
      </c>
      <c r="BU190" s="2" t="str">
        <f t="shared" si="106"/>
        <v>TIXIER</v>
      </c>
      <c r="BV190" s="2" t="str">
        <f t="shared" si="106"/>
        <v>Dominique</v>
      </c>
      <c r="BW190" s="2">
        <f>SUMIFS(Import!BW$2:BW$237,Import!$F$2:$F$237,$F190,Import!$G$2:$G$237,$G190)</f>
        <v>1</v>
      </c>
      <c r="BX190" s="2">
        <f>SUMIFS(Import!BX$2:BX$237,Import!$F$2:$F$237,$F190,Import!$G$2:$G$237,$G190)</f>
        <v>0.21</v>
      </c>
      <c r="BY190" s="2">
        <f>SUMIFS(Import!BY$2:BY$237,Import!$F$2:$F$237,$F190,Import!$G$2:$G$237,$G190)</f>
        <v>0.45</v>
      </c>
      <c r="BZ190" s="2">
        <f>SUMIFS(Import!BZ$2:BZ$237,Import!$F$2:$F$237,$F190,Import!$G$2:$G$237,$G190)</f>
        <v>0</v>
      </c>
      <c r="CA190" s="2">
        <f t="shared" si="107"/>
        <v>0</v>
      </c>
      <c r="CB190" s="2">
        <f t="shared" si="107"/>
        <v>0</v>
      </c>
      <c r="CC190" s="2">
        <f t="shared" si="107"/>
        <v>0</v>
      </c>
      <c r="CD190" s="2">
        <f>SUMIFS(Import!CD$2:CD$237,Import!$F$2:$F$237,$F190,Import!$G$2:$G$237,$G190)</f>
        <v>0</v>
      </c>
      <c r="CE190" s="2">
        <f>SUMIFS(Import!CE$2:CE$237,Import!$F$2:$F$237,$F190,Import!$G$2:$G$237,$G190)</f>
        <v>0</v>
      </c>
      <c r="CF190" s="2">
        <f>SUMIFS(Import!CF$2:CF$237,Import!$F$2:$F$237,$F190,Import!$G$2:$G$237,$G190)</f>
        <v>0</v>
      </c>
      <c r="CG190" s="2">
        <f>SUMIFS(Import!CG$2:CG$237,Import!$F$2:$F$237,$F190,Import!$G$2:$G$237,$G190)</f>
        <v>0</v>
      </c>
      <c r="CH190" s="2">
        <f t="shared" si="108"/>
        <v>0</v>
      </c>
      <c r="CI190" s="2">
        <f t="shared" si="108"/>
        <v>0</v>
      </c>
      <c r="CJ190" s="2">
        <f t="shared" si="108"/>
        <v>0</v>
      </c>
      <c r="CK190" s="2">
        <f>SUMIFS(Import!CK$2:CK$237,Import!$F$2:$F$237,$F190,Import!$G$2:$G$237,$G190)</f>
        <v>0</v>
      </c>
      <c r="CL190" s="2">
        <f>SUMIFS(Import!CL$2:CL$237,Import!$F$2:$F$237,$F190,Import!$G$2:$G$237,$G190)</f>
        <v>0</v>
      </c>
      <c r="CM190" s="2">
        <f>SUMIFS(Import!CM$2:CM$237,Import!$F$2:$F$237,$F190,Import!$G$2:$G$237,$G190)</f>
        <v>0</v>
      </c>
      <c r="CN190" s="2">
        <f>SUMIFS(Import!CN$2:CN$237,Import!$F$2:$F$237,$F190,Import!$G$2:$G$237,$G190)</f>
        <v>0</v>
      </c>
      <c r="CO190" s="3">
        <f t="shared" si="109"/>
        <v>0</v>
      </c>
      <c r="CP190" s="3">
        <f t="shared" si="109"/>
        <v>0</v>
      </c>
      <c r="CQ190" s="3">
        <f t="shared" si="109"/>
        <v>0</v>
      </c>
      <c r="CR190" s="2">
        <f>SUMIFS(Import!CR$2:CR$237,Import!$F$2:$F$237,$F190,Import!$G$2:$G$237,$G190)</f>
        <v>0</v>
      </c>
      <c r="CS190" s="2">
        <f>SUMIFS(Import!CS$2:CS$237,Import!$F$2:$F$237,$F190,Import!$G$2:$G$237,$G190)</f>
        <v>0</v>
      </c>
      <c r="CT190" s="2">
        <f>SUMIFS(Import!CT$2:CT$237,Import!$F$2:$F$237,$F190,Import!$G$2:$G$237,$G190)</f>
        <v>0</v>
      </c>
    </row>
    <row r="191" spans="1:98">
      <c r="A191" s="2" t="s">
        <v>38</v>
      </c>
      <c r="B191" s="2" t="s">
        <v>39</v>
      </c>
      <c r="C191" s="2">
        <v>3</v>
      </c>
      <c r="D191" s="2" t="s">
        <v>44</v>
      </c>
      <c r="E191" s="2">
        <v>45</v>
      </c>
      <c r="F191" s="2" t="s">
        <v>77</v>
      </c>
      <c r="G191" s="2">
        <v>8</v>
      </c>
      <c r="H191" s="2">
        <f>IF(SUMIFS(Import!H$2:H$237,Import!$F$2:$F$237,$F191,Import!$G$2:$G$237,$G191)=0,Data_T1!$H191,SUMIFS(Import!H$2:H$237,Import!$F$2:$F$237,$F191,Import!$G$2:$G$237,$G191))</f>
        <v>376</v>
      </c>
      <c r="I191" s="2">
        <f>SUMIFS(Import!I$2:I$237,Import!$F$2:$F$237,$F191,Import!$G$2:$G$237,$G191)</f>
        <v>172</v>
      </c>
      <c r="J191" s="2">
        <f>SUMIFS(Import!J$2:J$237,Import!$F$2:$F$237,$F191,Import!$G$2:$G$237,$G191)</f>
        <v>45.74</v>
      </c>
      <c r="K191" s="2">
        <f>SUMIFS(Import!K$2:K$237,Import!$F$2:$F$237,$F191,Import!$G$2:$G$237,$G191)</f>
        <v>204</v>
      </c>
      <c r="L191" s="2">
        <f>SUMIFS(Import!L$2:L$237,Import!$F$2:$F$237,$F191,Import!$G$2:$G$237,$G191)</f>
        <v>54.26</v>
      </c>
      <c r="M191" s="2">
        <f>SUMIFS(Import!M$2:M$237,Import!$F$2:$F$237,$F191,Import!$G$2:$G$237,$G191)</f>
        <v>1</v>
      </c>
      <c r="N191" s="2">
        <f>SUMIFS(Import!N$2:N$237,Import!$F$2:$F$237,$F191,Import!$G$2:$G$237,$G191)</f>
        <v>0.27</v>
      </c>
      <c r="O191" s="2">
        <f>SUMIFS(Import!O$2:O$237,Import!$F$2:$F$237,$F191,Import!$G$2:$G$237,$G191)</f>
        <v>0.49</v>
      </c>
      <c r="P191" s="2">
        <f>SUMIFS(Import!P$2:P$237,Import!$F$2:$F$237,$F191,Import!$G$2:$G$237,$G191)</f>
        <v>1</v>
      </c>
      <c r="Q191" s="2">
        <f>SUMIFS(Import!Q$2:Q$237,Import!$F$2:$F$237,$F191,Import!$G$2:$G$237,$G191)</f>
        <v>0.27</v>
      </c>
      <c r="R191" s="2">
        <f>SUMIFS(Import!R$2:R$237,Import!$F$2:$F$237,$F191,Import!$G$2:$G$237,$G191)</f>
        <v>0.49</v>
      </c>
      <c r="S191" s="2">
        <f>SUMIFS(Import!S$2:S$237,Import!$F$2:$F$237,$F191,Import!$G$2:$G$237,$G191)</f>
        <v>202</v>
      </c>
      <c r="T191" s="2">
        <f>SUMIFS(Import!T$2:T$237,Import!$F$2:$F$237,$F191,Import!$G$2:$G$237,$G191)</f>
        <v>53.72</v>
      </c>
      <c r="U191" s="2">
        <f>SUMIFS(Import!U$2:U$237,Import!$F$2:$F$237,$F191,Import!$G$2:$G$237,$G191)</f>
        <v>99.02</v>
      </c>
      <c r="V191" s="2">
        <f>SUMIFS(Import!V$2:V$237,Import!$F$2:$F$237,$F191,Import!$G$2:$G$237,$G191)</f>
        <v>1</v>
      </c>
      <c r="W191" s="2" t="str">
        <f t="shared" si="99"/>
        <v>M</v>
      </c>
      <c r="X191" s="2" t="str">
        <f t="shared" si="99"/>
        <v>HOWELL</v>
      </c>
      <c r="Y191" s="2" t="str">
        <f t="shared" si="99"/>
        <v>Patrick</v>
      </c>
      <c r="Z191" s="2">
        <f>SUMIFS(Import!Z$2:Z$237,Import!$F$2:$F$237,$F191,Import!$G$2:$G$237,$G191)</f>
        <v>17</v>
      </c>
      <c r="AA191" s="2">
        <f>SUMIFS(Import!AA$2:AA$237,Import!$F$2:$F$237,$F191,Import!$G$2:$G$237,$G191)</f>
        <v>4.5199999999999996</v>
      </c>
      <c r="AB191" s="2">
        <f>SUMIFS(Import!AB$2:AB$237,Import!$F$2:$F$237,$F191,Import!$G$2:$G$237,$G191)</f>
        <v>8.42</v>
      </c>
      <c r="AC191" s="2">
        <f>SUMIFS(Import!AC$2:AC$237,Import!$F$2:$F$237,$F191,Import!$G$2:$G$237,$G191)</f>
        <v>2</v>
      </c>
      <c r="AD191" s="2" t="str">
        <f t="shared" si="100"/>
        <v>F</v>
      </c>
      <c r="AE191" s="2" t="str">
        <f t="shared" si="100"/>
        <v>MARA</v>
      </c>
      <c r="AF191" s="2" t="str">
        <f t="shared" si="100"/>
        <v>Astride</v>
      </c>
      <c r="AG191" s="2">
        <f>SUMIFS(Import!AG$2:AG$237,Import!$F$2:$F$237,$F191,Import!$G$2:$G$237,$G191)</f>
        <v>0</v>
      </c>
      <c r="AH191" s="2">
        <f>SUMIFS(Import!AH$2:AH$237,Import!$F$2:$F$237,$F191,Import!$G$2:$G$237,$G191)</f>
        <v>0</v>
      </c>
      <c r="AI191" s="2">
        <f>SUMIFS(Import!AI$2:AI$237,Import!$F$2:$F$237,$F191,Import!$G$2:$G$237,$G191)</f>
        <v>0</v>
      </c>
      <c r="AJ191" s="2">
        <f>SUMIFS(Import!AJ$2:AJ$237,Import!$F$2:$F$237,$F191,Import!$G$2:$G$237,$G191)</f>
        <v>3</v>
      </c>
      <c r="AK191" s="2" t="str">
        <f t="shared" si="101"/>
        <v>M</v>
      </c>
      <c r="AL191" s="2" t="str">
        <f t="shared" si="101"/>
        <v>LANTEIRES</v>
      </c>
      <c r="AM191" s="2" t="str">
        <f t="shared" si="101"/>
        <v>Teiva</v>
      </c>
      <c r="AN191" s="2">
        <f>SUMIFS(Import!AN$2:AN$237,Import!$F$2:$F$237,$F191,Import!$G$2:$G$237,$G191)</f>
        <v>0</v>
      </c>
      <c r="AO191" s="2">
        <f>SUMIFS(Import!AO$2:AO$237,Import!$F$2:$F$237,$F191,Import!$G$2:$G$237,$G191)</f>
        <v>0</v>
      </c>
      <c r="AP191" s="2">
        <f>SUMIFS(Import!AP$2:AP$237,Import!$F$2:$F$237,$F191,Import!$G$2:$G$237,$G191)</f>
        <v>0</v>
      </c>
      <c r="AQ191" s="2">
        <f>SUMIFS(Import!AQ$2:AQ$237,Import!$F$2:$F$237,$F191,Import!$G$2:$G$237,$G191)</f>
        <v>4</v>
      </c>
      <c r="AR191" s="2" t="str">
        <f t="shared" si="102"/>
        <v>F</v>
      </c>
      <c r="AS191" s="2" t="str">
        <f t="shared" si="102"/>
        <v>ATGER</v>
      </c>
      <c r="AT191" s="2" t="str">
        <f t="shared" si="102"/>
        <v>Corinne</v>
      </c>
      <c r="AU191" s="2">
        <f>SUMIFS(Import!AU$2:AU$237,Import!$F$2:$F$237,$F191,Import!$G$2:$G$237,$G191)</f>
        <v>6</v>
      </c>
      <c r="AV191" s="2">
        <f>SUMIFS(Import!AV$2:AV$237,Import!$F$2:$F$237,$F191,Import!$G$2:$G$237,$G191)</f>
        <v>1.6</v>
      </c>
      <c r="AW191" s="2">
        <f>SUMIFS(Import!AW$2:AW$237,Import!$F$2:$F$237,$F191,Import!$G$2:$G$237,$G191)</f>
        <v>2.97</v>
      </c>
      <c r="AX191" s="2">
        <f>SUMIFS(Import!AX$2:AX$237,Import!$F$2:$F$237,$F191,Import!$G$2:$G$237,$G191)</f>
        <v>5</v>
      </c>
      <c r="AY191" s="2" t="str">
        <f t="shared" si="103"/>
        <v>M</v>
      </c>
      <c r="AZ191" s="2" t="str">
        <f t="shared" si="103"/>
        <v>BROTHERSON</v>
      </c>
      <c r="BA191" s="2" t="str">
        <f t="shared" si="103"/>
        <v>Moetai, Charles</v>
      </c>
      <c r="BB191" s="2">
        <f>SUMIFS(Import!BB$2:BB$237,Import!$F$2:$F$237,$F191,Import!$G$2:$G$237,$G191)</f>
        <v>102</v>
      </c>
      <c r="BC191" s="2">
        <f>SUMIFS(Import!BC$2:BC$237,Import!$F$2:$F$237,$F191,Import!$G$2:$G$237,$G191)</f>
        <v>27.13</v>
      </c>
      <c r="BD191" s="2">
        <f>SUMIFS(Import!BD$2:BD$237,Import!$F$2:$F$237,$F191,Import!$G$2:$G$237,$G191)</f>
        <v>50.5</v>
      </c>
      <c r="BE191" s="2">
        <f>SUMIFS(Import!BE$2:BE$237,Import!$F$2:$F$237,$F191,Import!$G$2:$G$237,$G191)</f>
        <v>6</v>
      </c>
      <c r="BF191" s="2" t="str">
        <f t="shared" si="104"/>
        <v>M</v>
      </c>
      <c r="BG191" s="2" t="str">
        <f t="shared" si="104"/>
        <v>DUBOIS</v>
      </c>
      <c r="BH191" s="2" t="str">
        <f t="shared" si="104"/>
        <v>Vincent</v>
      </c>
      <c r="BI191" s="2">
        <f>SUMIFS(Import!BI$2:BI$237,Import!$F$2:$F$237,$F191,Import!$G$2:$G$237,$G191)</f>
        <v>76</v>
      </c>
      <c r="BJ191" s="2">
        <f>SUMIFS(Import!BJ$2:BJ$237,Import!$F$2:$F$237,$F191,Import!$G$2:$G$237,$G191)</f>
        <v>20.21</v>
      </c>
      <c r="BK191" s="2">
        <f>SUMIFS(Import!BK$2:BK$237,Import!$F$2:$F$237,$F191,Import!$G$2:$G$237,$G191)</f>
        <v>37.619999999999997</v>
      </c>
      <c r="BL191" s="2">
        <f>SUMIFS(Import!BL$2:BL$237,Import!$F$2:$F$237,$F191,Import!$G$2:$G$237,$G191)</f>
        <v>7</v>
      </c>
      <c r="BM191" s="2" t="str">
        <f t="shared" si="105"/>
        <v>M</v>
      </c>
      <c r="BN191" s="2" t="str">
        <f t="shared" si="105"/>
        <v>ROI</v>
      </c>
      <c r="BO191" s="2" t="str">
        <f t="shared" si="105"/>
        <v>Albert</v>
      </c>
      <c r="BP191" s="2">
        <f>SUMIFS(Import!BP$2:BP$237,Import!$F$2:$F$237,$F191,Import!$G$2:$G$237,$G191)</f>
        <v>1</v>
      </c>
      <c r="BQ191" s="2">
        <f>SUMIFS(Import!BQ$2:BQ$237,Import!$F$2:$F$237,$F191,Import!$G$2:$G$237,$G191)</f>
        <v>0.27</v>
      </c>
      <c r="BR191" s="2">
        <f>SUMIFS(Import!BR$2:BR$237,Import!$F$2:$F$237,$F191,Import!$G$2:$G$237,$G191)</f>
        <v>0.5</v>
      </c>
      <c r="BS191" s="2">
        <f>SUMIFS(Import!BS$2:BS$237,Import!$F$2:$F$237,$F191,Import!$G$2:$G$237,$G191)</f>
        <v>8</v>
      </c>
      <c r="BT191" s="2" t="str">
        <f t="shared" si="106"/>
        <v>F</v>
      </c>
      <c r="BU191" s="2" t="str">
        <f t="shared" si="106"/>
        <v>TIXIER</v>
      </c>
      <c r="BV191" s="2" t="str">
        <f t="shared" si="106"/>
        <v>Dominique</v>
      </c>
      <c r="BW191" s="2">
        <f>SUMIFS(Import!BW$2:BW$237,Import!$F$2:$F$237,$F191,Import!$G$2:$G$237,$G191)</f>
        <v>0</v>
      </c>
      <c r="BX191" s="2">
        <f>SUMIFS(Import!BX$2:BX$237,Import!$F$2:$F$237,$F191,Import!$G$2:$G$237,$G191)</f>
        <v>0</v>
      </c>
      <c r="BY191" s="2">
        <f>SUMIFS(Import!BY$2:BY$237,Import!$F$2:$F$237,$F191,Import!$G$2:$G$237,$G191)</f>
        <v>0</v>
      </c>
      <c r="BZ191" s="2">
        <f>SUMIFS(Import!BZ$2:BZ$237,Import!$F$2:$F$237,$F191,Import!$G$2:$G$237,$G191)</f>
        <v>0</v>
      </c>
      <c r="CA191" s="2">
        <f t="shared" si="107"/>
        <v>0</v>
      </c>
      <c r="CB191" s="2">
        <f t="shared" si="107"/>
        <v>0</v>
      </c>
      <c r="CC191" s="2">
        <f t="shared" si="107"/>
        <v>0</v>
      </c>
      <c r="CD191" s="2">
        <f>SUMIFS(Import!CD$2:CD$237,Import!$F$2:$F$237,$F191,Import!$G$2:$G$237,$G191)</f>
        <v>0</v>
      </c>
      <c r="CE191" s="2">
        <f>SUMIFS(Import!CE$2:CE$237,Import!$F$2:$F$237,$F191,Import!$G$2:$G$237,$G191)</f>
        <v>0</v>
      </c>
      <c r="CF191" s="2">
        <f>SUMIFS(Import!CF$2:CF$237,Import!$F$2:$F$237,$F191,Import!$G$2:$G$237,$G191)</f>
        <v>0</v>
      </c>
      <c r="CG191" s="2">
        <f>SUMIFS(Import!CG$2:CG$237,Import!$F$2:$F$237,$F191,Import!$G$2:$G$237,$G191)</f>
        <v>0</v>
      </c>
      <c r="CH191" s="2">
        <f t="shared" si="108"/>
        <v>0</v>
      </c>
      <c r="CI191" s="2">
        <f t="shared" si="108"/>
        <v>0</v>
      </c>
      <c r="CJ191" s="2">
        <f t="shared" si="108"/>
        <v>0</v>
      </c>
      <c r="CK191" s="2">
        <f>SUMIFS(Import!CK$2:CK$237,Import!$F$2:$F$237,$F191,Import!$G$2:$G$237,$G191)</f>
        <v>0</v>
      </c>
      <c r="CL191" s="2">
        <f>SUMIFS(Import!CL$2:CL$237,Import!$F$2:$F$237,$F191,Import!$G$2:$G$237,$G191)</f>
        <v>0</v>
      </c>
      <c r="CM191" s="2">
        <f>SUMIFS(Import!CM$2:CM$237,Import!$F$2:$F$237,$F191,Import!$G$2:$G$237,$G191)</f>
        <v>0</v>
      </c>
      <c r="CN191" s="2">
        <f>SUMIFS(Import!CN$2:CN$237,Import!$F$2:$F$237,$F191,Import!$G$2:$G$237,$G191)</f>
        <v>0</v>
      </c>
      <c r="CO191" s="3">
        <f t="shared" si="109"/>
        <v>0</v>
      </c>
      <c r="CP191" s="3">
        <f t="shared" si="109"/>
        <v>0</v>
      </c>
      <c r="CQ191" s="3">
        <f t="shared" si="109"/>
        <v>0</v>
      </c>
      <c r="CR191" s="2">
        <f>SUMIFS(Import!CR$2:CR$237,Import!$F$2:$F$237,$F191,Import!$G$2:$G$237,$G191)</f>
        <v>0</v>
      </c>
      <c r="CS191" s="2">
        <f>SUMIFS(Import!CS$2:CS$237,Import!$F$2:$F$237,$F191,Import!$G$2:$G$237,$G191)</f>
        <v>0</v>
      </c>
      <c r="CT191" s="2">
        <f>SUMIFS(Import!CT$2:CT$237,Import!$F$2:$F$237,$F191,Import!$G$2:$G$237,$G191)</f>
        <v>0</v>
      </c>
    </row>
    <row r="192" spans="1:98">
      <c r="A192" s="2" t="s">
        <v>38</v>
      </c>
      <c r="B192" s="2" t="s">
        <v>39</v>
      </c>
      <c r="C192" s="2">
        <v>1</v>
      </c>
      <c r="D192" s="2" t="s">
        <v>40</v>
      </c>
      <c r="E192" s="2">
        <v>46</v>
      </c>
      <c r="F192" s="2" t="s">
        <v>78</v>
      </c>
      <c r="G192" s="2">
        <v>1</v>
      </c>
      <c r="H192" s="2">
        <f>IF(SUMIFS(Import!H$2:H$237,Import!$F$2:$F$237,$F192,Import!$G$2:$G$237,$G192)=0,Data_T1!$H192,SUMIFS(Import!H$2:H$237,Import!$F$2:$F$237,$F192,Import!$G$2:$G$237,$G192))</f>
        <v>279</v>
      </c>
      <c r="I192" s="2">
        <f>SUMIFS(Import!I$2:I$237,Import!$F$2:$F$237,$F192,Import!$G$2:$G$237,$G192)</f>
        <v>147</v>
      </c>
      <c r="J192" s="2">
        <f>SUMIFS(Import!J$2:J$237,Import!$F$2:$F$237,$F192,Import!$G$2:$G$237,$G192)</f>
        <v>52.69</v>
      </c>
      <c r="K192" s="2">
        <f>SUMIFS(Import!K$2:K$237,Import!$F$2:$F$237,$F192,Import!$G$2:$G$237,$G192)</f>
        <v>132</v>
      </c>
      <c r="L192" s="2">
        <f>SUMIFS(Import!L$2:L$237,Import!$F$2:$F$237,$F192,Import!$G$2:$G$237,$G192)</f>
        <v>47.31</v>
      </c>
      <c r="M192" s="2">
        <f>SUMIFS(Import!M$2:M$237,Import!$F$2:$F$237,$F192,Import!$G$2:$G$237,$G192)</f>
        <v>0</v>
      </c>
      <c r="N192" s="2">
        <f>SUMIFS(Import!N$2:N$237,Import!$F$2:$F$237,$F192,Import!$G$2:$G$237,$G192)</f>
        <v>0</v>
      </c>
      <c r="O192" s="2">
        <f>SUMIFS(Import!O$2:O$237,Import!$F$2:$F$237,$F192,Import!$G$2:$G$237,$G192)</f>
        <v>0</v>
      </c>
      <c r="P192" s="2">
        <f>SUMIFS(Import!P$2:P$237,Import!$F$2:$F$237,$F192,Import!$G$2:$G$237,$G192)</f>
        <v>2</v>
      </c>
      <c r="Q192" s="2">
        <f>SUMIFS(Import!Q$2:Q$237,Import!$F$2:$F$237,$F192,Import!$G$2:$G$237,$G192)</f>
        <v>0.72</v>
      </c>
      <c r="R192" s="2">
        <f>SUMIFS(Import!R$2:R$237,Import!$F$2:$F$237,$F192,Import!$G$2:$G$237,$G192)</f>
        <v>1.52</v>
      </c>
      <c r="S192" s="2">
        <f>SUMIFS(Import!S$2:S$237,Import!$F$2:$F$237,$F192,Import!$G$2:$G$237,$G192)</f>
        <v>130</v>
      </c>
      <c r="T192" s="2">
        <f>SUMIFS(Import!T$2:T$237,Import!$F$2:$F$237,$F192,Import!$G$2:$G$237,$G192)</f>
        <v>46.59</v>
      </c>
      <c r="U192" s="2">
        <f>SUMIFS(Import!U$2:U$237,Import!$F$2:$F$237,$F192,Import!$G$2:$G$237,$G192)</f>
        <v>98.48</v>
      </c>
      <c r="V192" s="2">
        <f>SUMIFS(Import!V$2:V$237,Import!$F$2:$F$237,$F192,Import!$G$2:$G$237,$G192)</f>
        <v>1</v>
      </c>
      <c r="W192" s="2" t="str">
        <f t="shared" si="99"/>
        <v>M</v>
      </c>
      <c r="X192" s="2" t="str">
        <f t="shared" si="99"/>
        <v>GREIG</v>
      </c>
      <c r="Y192" s="2" t="str">
        <f t="shared" si="99"/>
        <v>Moana</v>
      </c>
      <c r="Z192" s="2">
        <f>SUMIFS(Import!Z$2:Z$237,Import!$F$2:$F$237,$F192,Import!$G$2:$G$237,$G192)</f>
        <v>57</v>
      </c>
      <c r="AA192" s="2">
        <f>SUMIFS(Import!AA$2:AA$237,Import!$F$2:$F$237,$F192,Import!$G$2:$G$237,$G192)</f>
        <v>20.43</v>
      </c>
      <c r="AB192" s="2">
        <f>SUMIFS(Import!AB$2:AB$237,Import!$F$2:$F$237,$F192,Import!$G$2:$G$237,$G192)</f>
        <v>43.85</v>
      </c>
      <c r="AC192" s="2">
        <f>SUMIFS(Import!AC$2:AC$237,Import!$F$2:$F$237,$F192,Import!$G$2:$G$237,$G192)</f>
        <v>2</v>
      </c>
      <c r="AD192" s="2" t="str">
        <f t="shared" si="100"/>
        <v>M</v>
      </c>
      <c r="AE192" s="2" t="str">
        <f t="shared" si="100"/>
        <v>MINARDI</v>
      </c>
      <c r="AF192" s="2" t="str">
        <f t="shared" si="100"/>
        <v>Eric</v>
      </c>
      <c r="AG192" s="2">
        <f>SUMIFS(Import!AG$2:AG$237,Import!$F$2:$F$237,$F192,Import!$G$2:$G$237,$G192)</f>
        <v>1</v>
      </c>
      <c r="AH192" s="2">
        <f>SUMIFS(Import!AH$2:AH$237,Import!$F$2:$F$237,$F192,Import!$G$2:$G$237,$G192)</f>
        <v>0.36</v>
      </c>
      <c r="AI192" s="2">
        <f>SUMIFS(Import!AI$2:AI$237,Import!$F$2:$F$237,$F192,Import!$G$2:$G$237,$G192)</f>
        <v>0.77</v>
      </c>
      <c r="AJ192" s="2">
        <f>SUMIFS(Import!AJ$2:AJ$237,Import!$F$2:$F$237,$F192,Import!$G$2:$G$237,$G192)</f>
        <v>3</v>
      </c>
      <c r="AK192" s="2" t="str">
        <f t="shared" si="101"/>
        <v>F</v>
      </c>
      <c r="AL192" s="2" t="str">
        <f t="shared" si="101"/>
        <v>SAGE</v>
      </c>
      <c r="AM192" s="2" t="str">
        <f t="shared" si="101"/>
        <v>Maina</v>
      </c>
      <c r="AN192" s="2">
        <f>SUMIFS(Import!AN$2:AN$237,Import!$F$2:$F$237,$F192,Import!$G$2:$G$237,$G192)</f>
        <v>50</v>
      </c>
      <c r="AO192" s="2">
        <f>SUMIFS(Import!AO$2:AO$237,Import!$F$2:$F$237,$F192,Import!$G$2:$G$237,$G192)</f>
        <v>17.920000000000002</v>
      </c>
      <c r="AP192" s="2">
        <f>SUMIFS(Import!AP$2:AP$237,Import!$F$2:$F$237,$F192,Import!$G$2:$G$237,$G192)</f>
        <v>38.46</v>
      </c>
      <c r="AQ192" s="2">
        <f>SUMIFS(Import!AQ$2:AQ$237,Import!$F$2:$F$237,$F192,Import!$G$2:$G$237,$G192)</f>
        <v>4</v>
      </c>
      <c r="AR192" s="2" t="str">
        <f t="shared" si="102"/>
        <v>M</v>
      </c>
      <c r="AS192" s="2" t="str">
        <f t="shared" si="102"/>
        <v>BRUNEAU</v>
      </c>
      <c r="AT192" s="2" t="str">
        <f t="shared" si="102"/>
        <v>Jean-Marie</v>
      </c>
      <c r="AU192" s="2">
        <f>SUMIFS(Import!AU$2:AU$237,Import!$F$2:$F$237,$F192,Import!$G$2:$G$237,$G192)</f>
        <v>0</v>
      </c>
      <c r="AV192" s="2">
        <f>SUMIFS(Import!AV$2:AV$237,Import!$F$2:$F$237,$F192,Import!$G$2:$G$237,$G192)</f>
        <v>0</v>
      </c>
      <c r="AW192" s="2">
        <f>SUMIFS(Import!AW$2:AW$237,Import!$F$2:$F$237,$F192,Import!$G$2:$G$237,$G192)</f>
        <v>0</v>
      </c>
      <c r="AX192" s="2">
        <f>SUMIFS(Import!AX$2:AX$237,Import!$F$2:$F$237,$F192,Import!$G$2:$G$237,$G192)</f>
        <v>5</v>
      </c>
      <c r="AY192" s="2" t="str">
        <f t="shared" si="103"/>
        <v>M</v>
      </c>
      <c r="AZ192" s="2" t="str">
        <f t="shared" si="103"/>
        <v>RAMEL</v>
      </c>
      <c r="BA192" s="2" t="str">
        <f t="shared" si="103"/>
        <v>Michel</v>
      </c>
      <c r="BB192" s="2">
        <f>SUMIFS(Import!BB$2:BB$237,Import!$F$2:$F$237,$F192,Import!$G$2:$G$237,$G192)</f>
        <v>0</v>
      </c>
      <c r="BC192" s="2">
        <f>SUMIFS(Import!BC$2:BC$237,Import!$F$2:$F$237,$F192,Import!$G$2:$G$237,$G192)</f>
        <v>0</v>
      </c>
      <c r="BD192" s="2">
        <f>SUMIFS(Import!BD$2:BD$237,Import!$F$2:$F$237,$F192,Import!$G$2:$G$237,$G192)</f>
        <v>0</v>
      </c>
      <c r="BE192" s="2">
        <f>SUMIFS(Import!BE$2:BE$237,Import!$F$2:$F$237,$F192,Import!$G$2:$G$237,$G192)</f>
        <v>6</v>
      </c>
      <c r="BF192" s="2" t="str">
        <f t="shared" si="104"/>
        <v>M</v>
      </c>
      <c r="BG192" s="2" t="str">
        <f t="shared" si="104"/>
        <v>NENA</v>
      </c>
      <c r="BH192" s="2" t="str">
        <f t="shared" si="104"/>
        <v>Tauhiti</v>
      </c>
      <c r="BI192" s="2">
        <f>SUMIFS(Import!BI$2:BI$237,Import!$F$2:$F$237,$F192,Import!$G$2:$G$237,$G192)</f>
        <v>4</v>
      </c>
      <c r="BJ192" s="2">
        <f>SUMIFS(Import!BJ$2:BJ$237,Import!$F$2:$F$237,$F192,Import!$G$2:$G$237,$G192)</f>
        <v>1.43</v>
      </c>
      <c r="BK192" s="2">
        <f>SUMIFS(Import!BK$2:BK$237,Import!$F$2:$F$237,$F192,Import!$G$2:$G$237,$G192)</f>
        <v>3.08</v>
      </c>
      <c r="BL192" s="2">
        <f>SUMIFS(Import!BL$2:BL$237,Import!$F$2:$F$237,$F192,Import!$G$2:$G$237,$G192)</f>
        <v>7</v>
      </c>
      <c r="BM192" s="2" t="str">
        <f t="shared" si="105"/>
        <v>M</v>
      </c>
      <c r="BN192" s="2" t="str">
        <f t="shared" si="105"/>
        <v>REGURON</v>
      </c>
      <c r="BO192" s="2" t="str">
        <f t="shared" si="105"/>
        <v>Karl</v>
      </c>
      <c r="BP192" s="2">
        <f>SUMIFS(Import!BP$2:BP$237,Import!$F$2:$F$237,$F192,Import!$G$2:$G$237,$G192)</f>
        <v>0</v>
      </c>
      <c r="BQ192" s="2">
        <f>SUMIFS(Import!BQ$2:BQ$237,Import!$F$2:$F$237,$F192,Import!$G$2:$G$237,$G192)</f>
        <v>0</v>
      </c>
      <c r="BR192" s="2">
        <f>SUMIFS(Import!BR$2:BR$237,Import!$F$2:$F$237,$F192,Import!$G$2:$G$237,$G192)</f>
        <v>0</v>
      </c>
      <c r="BS192" s="2">
        <f>SUMIFS(Import!BS$2:BS$237,Import!$F$2:$F$237,$F192,Import!$G$2:$G$237,$G192)</f>
        <v>8</v>
      </c>
      <c r="BT192" s="2" t="str">
        <f t="shared" si="106"/>
        <v>M</v>
      </c>
      <c r="BU192" s="2" t="str">
        <f t="shared" si="106"/>
        <v>TUHEIAVA</v>
      </c>
      <c r="BV192" s="2" t="str">
        <f t="shared" si="106"/>
        <v>Richard, Ariihau</v>
      </c>
      <c r="BW192" s="2">
        <f>SUMIFS(Import!BW$2:BW$237,Import!$F$2:$F$237,$F192,Import!$G$2:$G$237,$G192)</f>
        <v>18</v>
      </c>
      <c r="BX192" s="2">
        <f>SUMIFS(Import!BX$2:BX$237,Import!$F$2:$F$237,$F192,Import!$G$2:$G$237,$G192)</f>
        <v>6.45</v>
      </c>
      <c r="BY192" s="2">
        <f>SUMIFS(Import!BY$2:BY$237,Import!$F$2:$F$237,$F192,Import!$G$2:$G$237,$G192)</f>
        <v>13.85</v>
      </c>
      <c r="BZ192" s="2">
        <f>SUMIFS(Import!BZ$2:BZ$237,Import!$F$2:$F$237,$F192,Import!$G$2:$G$237,$G192)</f>
        <v>0</v>
      </c>
      <c r="CA192" s="2">
        <f t="shared" si="107"/>
        <v>0</v>
      </c>
      <c r="CB192" s="2">
        <f t="shared" si="107"/>
        <v>0</v>
      </c>
      <c r="CC192" s="2">
        <f t="shared" si="107"/>
        <v>0</v>
      </c>
      <c r="CD192" s="2">
        <f>SUMIFS(Import!CD$2:CD$237,Import!$F$2:$F$237,$F192,Import!$G$2:$G$237,$G192)</f>
        <v>0</v>
      </c>
      <c r="CE192" s="2">
        <f>SUMIFS(Import!CE$2:CE$237,Import!$F$2:$F$237,$F192,Import!$G$2:$G$237,$G192)</f>
        <v>0</v>
      </c>
      <c r="CF192" s="2">
        <f>SUMIFS(Import!CF$2:CF$237,Import!$F$2:$F$237,$F192,Import!$G$2:$G$237,$G192)</f>
        <v>0</v>
      </c>
      <c r="CG192" s="2">
        <f>SUMIFS(Import!CG$2:CG$237,Import!$F$2:$F$237,$F192,Import!$G$2:$G$237,$G192)</f>
        <v>0</v>
      </c>
      <c r="CH192" s="2">
        <f t="shared" si="108"/>
        <v>0</v>
      </c>
      <c r="CI192" s="2">
        <f t="shared" si="108"/>
        <v>0</v>
      </c>
      <c r="CJ192" s="2">
        <f t="shared" si="108"/>
        <v>0</v>
      </c>
      <c r="CK192" s="2">
        <f>SUMIFS(Import!CK$2:CK$237,Import!$F$2:$F$237,$F192,Import!$G$2:$G$237,$G192)</f>
        <v>0</v>
      </c>
      <c r="CL192" s="2">
        <f>SUMIFS(Import!CL$2:CL$237,Import!$F$2:$F$237,$F192,Import!$G$2:$G$237,$G192)</f>
        <v>0</v>
      </c>
      <c r="CM192" s="2">
        <f>SUMIFS(Import!CM$2:CM$237,Import!$F$2:$F$237,$F192,Import!$G$2:$G$237,$G192)</f>
        <v>0</v>
      </c>
      <c r="CN192" s="2">
        <f>SUMIFS(Import!CN$2:CN$237,Import!$F$2:$F$237,$F192,Import!$G$2:$G$237,$G192)</f>
        <v>0</v>
      </c>
      <c r="CO192" s="3">
        <f t="shared" si="109"/>
        <v>0</v>
      </c>
      <c r="CP192" s="3">
        <f t="shared" si="109"/>
        <v>0</v>
      </c>
      <c r="CQ192" s="3">
        <f t="shared" si="109"/>
        <v>0</v>
      </c>
      <c r="CR192" s="2">
        <f>SUMIFS(Import!CR$2:CR$237,Import!$F$2:$F$237,$F192,Import!$G$2:$G$237,$G192)</f>
        <v>0</v>
      </c>
      <c r="CS192" s="2">
        <f>SUMIFS(Import!CS$2:CS$237,Import!$F$2:$F$237,$F192,Import!$G$2:$G$237,$G192)</f>
        <v>0</v>
      </c>
      <c r="CT192" s="2">
        <f>SUMIFS(Import!CT$2:CT$237,Import!$F$2:$F$237,$F192,Import!$G$2:$G$237,$G192)</f>
        <v>0</v>
      </c>
    </row>
    <row r="193" spans="1:98">
      <c r="A193" s="2" t="s">
        <v>38</v>
      </c>
      <c r="B193" s="2" t="s">
        <v>39</v>
      </c>
      <c r="C193" s="2">
        <v>1</v>
      </c>
      <c r="D193" s="2" t="s">
        <v>40</v>
      </c>
      <c r="E193" s="2">
        <v>46</v>
      </c>
      <c r="F193" s="2" t="s">
        <v>78</v>
      </c>
      <c r="G193" s="2">
        <v>2</v>
      </c>
      <c r="H193" s="2">
        <f>IF(SUMIFS(Import!H$2:H$237,Import!$F$2:$F$237,$F193,Import!$G$2:$G$237,$G193)=0,Data_T1!$H193,SUMIFS(Import!H$2:H$237,Import!$F$2:$F$237,$F193,Import!$G$2:$G$237,$G193))</f>
        <v>121</v>
      </c>
      <c r="I193" s="2">
        <f>SUMIFS(Import!I$2:I$237,Import!$F$2:$F$237,$F193,Import!$G$2:$G$237,$G193)</f>
        <v>66</v>
      </c>
      <c r="J193" s="2">
        <f>SUMIFS(Import!J$2:J$237,Import!$F$2:$F$237,$F193,Import!$G$2:$G$237,$G193)</f>
        <v>54.55</v>
      </c>
      <c r="K193" s="2">
        <f>SUMIFS(Import!K$2:K$237,Import!$F$2:$F$237,$F193,Import!$G$2:$G$237,$G193)</f>
        <v>55</v>
      </c>
      <c r="L193" s="2">
        <f>SUMIFS(Import!L$2:L$237,Import!$F$2:$F$237,$F193,Import!$G$2:$G$237,$G193)</f>
        <v>45.45</v>
      </c>
      <c r="M193" s="2">
        <f>SUMIFS(Import!M$2:M$237,Import!$F$2:$F$237,$F193,Import!$G$2:$G$237,$G193)</f>
        <v>0</v>
      </c>
      <c r="N193" s="2">
        <f>SUMIFS(Import!N$2:N$237,Import!$F$2:$F$237,$F193,Import!$G$2:$G$237,$G193)</f>
        <v>0</v>
      </c>
      <c r="O193" s="2">
        <f>SUMIFS(Import!O$2:O$237,Import!$F$2:$F$237,$F193,Import!$G$2:$G$237,$G193)</f>
        <v>0</v>
      </c>
      <c r="P193" s="2">
        <f>SUMIFS(Import!P$2:P$237,Import!$F$2:$F$237,$F193,Import!$G$2:$G$237,$G193)</f>
        <v>0</v>
      </c>
      <c r="Q193" s="2">
        <f>SUMIFS(Import!Q$2:Q$237,Import!$F$2:$F$237,$F193,Import!$G$2:$G$237,$G193)</f>
        <v>0</v>
      </c>
      <c r="R193" s="2">
        <f>SUMIFS(Import!R$2:R$237,Import!$F$2:$F$237,$F193,Import!$G$2:$G$237,$G193)</f>
        <v>0</v>
      </c>
      <c r="S193" s="2">
        <f>SUMIFS(Import!S$2:S$237,Import!$F$2:$F$237,$F193,Import!$G$2:$G$237,$G193)</f>
        <v>55</v>
      </c>
      <c r="T193" s="2">
        <f>SUMIFS(Import!T$2:T$237,Import!$F$2:$F$237,$F193,Import!$G$2:$G$237,$G193)</f>
        <v>45.45</v>
      </c>
      <c r="U193" s="2">
        <f>SUMIFS(Import!U$2:U$237,Import!$F$2:$F$237,$F193,Import!$G$2:$G$237,$G193)</f>
        <v>100</v>
      </c>
      <c r="V193" s="2">
        <f>SUMIFS(Import!V$2:V$237,Import!$F$2:$F$237,$F193,Import!$G$2:$G$237,$G193)</f>
        <v>1</v>
      </c>
      <c r="W193" s="2" t="str">
        <f t="shared" si="99"/>
        <v>M</v>
      </c>
      <c r="X193" s="2" t="str">
        <f t="shared" si="99"/>
        <v>GREIG</v>
      </c>
      <c r="Y193" s="2" t="str">
        <f t="shared" si="99"/>
        <v>Moana</v>
      </c>
      <c r="Z193" s="2">
        <f>SUMIFS(Import!Z$2:Z$237,Import!$F$2:$F$237,$F193,Import!$G$2:$G$237,$G193)</f>
        <v>9</v>
      </c>
      <c r="AA193" s="2">
        <f>SUMIFS(Import!AA$2:AA$237,Import!$F$2:$F$237,$F193,Import!$G$2:$G$237,$G193)</f>
        <v>7.44</v>
      </c>
      <c r="AB193" s="2">
        <f>SUMIFS(Import!AB$2:AB$237,Import!$F$2:$F$237,$F193,Import!$G$2:$G$237,$G193)</f>
        <v>16.36</v>
      </c>
      <c r="AC193" s="2">
        <f>SUMIFS(Import!AC$2:AC$237,Import!$F$2:$F$237,$F193,Import!$G$2:$G$237,$G193)</f>
        <v>2</v>
      </c>
      <c r="AD193" s="2" t="str">
        <f t="shared" si="100"/>
        <v>M</v>
      </c>
      <c r="AE193" s="2" t="str">
        <f t="shared" si="100"/>
        <v>MINARDI</v>
      </c>
      <c r="AF193" s="2" t="str">
        <f t="shared" si="100"/>
        <v>Eric</v>
      </c>
      <c r="AG193" s="2">
        <f>SUMIFS(Import!AG$2:AG$237,Import!$F$2:$F$237,$F193,Import!$G$2:$G$237,$G193)</f>
        <v>0</v>
      </c>
      <c r="AH193" s="2">
        <f>SUMIFS(Import!AH$2:AH$237,Import!$F$2:$F$237,$F193,Import!$G$2:$G$237,$G193)</f>
        <v>0</v>
      </c>
      <c r="AI193" s="2">
        <f>SUMIFS(Import!AI$2:AI$237,Import!$F$2:$F$237,$F193,Import!$G$2:$G$237,$G193)</f>
        <v>0</v>
      </c>
      <c r="AJ193" s="2">
        <f>SUMIFS(Import!AJ$2:AJ$237,Import!$F$2:$F$237,$F193,Import!$G$2:$G$237,$G193)</f>
        <v>3</v>
      </c>
      <c r="AK193" s="2" t="str">
        <f t="shared" si="101"/>
        <v>F</v>
      </c>
      <c r="AL193" s="2" t="str">
        <f t="shared" si="101"/>
        <v>SAGE</v>
      </c>
      <c r="AM193" s="2" t="str">
        <f t="shared" si="101"/>
        <v>Maina</v>
      </c>
      <c r="AN193" s="2">
        <f>SUMIFS(Import!AN$2:AN$237,Import!$F$2:$F$237,$F193,Import!$G$2:$G$237,$G193)</f>
        <v>42</v>
      </c>
      <c r="AO193" s="2">
        <f>SUMIFS(Import!AO$2:AO$237,Import!$F$2:$F$237,$F193,Import!$G$2:$G$237,$G193)</f>
        <v>34.71</v>
      </c>
      <c r="AP193" s="2">
        <f>SUMIFS(Import!AP$2:AP$237,Import!$F$2:$F$237,$F193,Import!$G$2:$G$237,$G193)</f>
        <v>76.36</v>
      </c>
      <c r="AQ193" s="2">
        <f>SUMIFS(Import!AQ$2:AQ$237,Import!$F$2:$F$237,$F193,Import!$G$2:$G$237,$G193)</f>
        <v>4</v>
      </c>
      <c r="AR193" s="2" t="str">
        <f t="shared" si="102"/>
        <v>M</v>
      </c>
      <c r="AS193" s="2" t="str">
        <f t="shared" si="102"/>
        <v>BRUNEAU</v>
      </c>
      <c r="AT193" s="2" t="str">
        <f t="shared" si="102"/>
        <v>Jean-Marie</v>
      </c>
      <c r="AU193" s="2">
        <f>SUMIFS(Import!AU$2:AU$237,Import!$F$2:$F$237,$F193,Import!$G$2:$G$237,$G193)</f>
        <v>0</v>
      </c>
      <c r="AV193" s="2">
        <f>SUMIFS(Import!AV$2:AV$237,Import!$F$2:$F$237,$F193,Import!$G$2:$G$237,$G193)</f>
        <v>0</v>
      </c>
      <c r="AW193" s="2">
        <f>SUMIFS(Import!AW$2:AW$237,Import!$F$2:$F$237,$F193,Import!$G$2:$G$237,$G193)</f>
        <v>0</v>
      </c>
      <c r="AX193" s="2">
        <f>SUMIFS(Import!AX$2:AX$237,Import!$F$2:$F$237,$F193,Import!$G$2:$G$237,$G193)</f>
        <v>5</v>
      </c>
      <c r="AY193" s="2" t="str">
        <f t="shared" si="103"/>
        <v>M</v>
      </c>
      <c r="AZ193" s="2" t="str">
        <f t="shared" si="103"/>
        <v>RAMEL</v>
      </c>
      <c r="BA193" s="2" t="str">
        <f t="shared" si="103"/>
        <v>Michel</v>
      </c>
      <c r="BB193" s="2">
        <f>SUMIFS(Import!BB$2:BB$237,Import!$F$2:$F$237,$F193,Import!$G$2:$G$237,$G193)</f>
        <v>0</v>
      </c>
      <c r="BC193" s="2">
        <f>SUMIFS(Import!BC$2:BC$237,Import!$F$2:$F$237,$F193,Import!$G$2:$G$237,$G193)</f>
        <v>0</v>
      </c>
      <c r="BD193" s="2">
        <f>SUMIFS(Import!BD$2:BD$237,Import!$F$2:$F$237,$F193,Import!$G$2:$G$237,$G193)</f>
        <v>0</v>
      </c>
      <c r="BE193" s="2">
        <f>SUMIFS(Import!BE$2:BE$237,Import!$F$2:$F$237,$F193,Import!$G$2:$G$237,$G193)</f>
        <v>6</v>
      </c>
      <c r="BF193" s="2" t="str">
        <f t="shared" si="104"/>
        <v>M</v>
      </c>
      <c r="BG193" s="2" t="str">
        <f t="shared" si="104"/>
        <v>NENA</v>
      </c>
      <c r="BH193" s="2" t="str">
        <f t="shared" si="104"/>
        <v>Tauhiti</v>
      </c>
      <c r="BI193" s="2">
        <f>SUMIFS(Import!BI$2:BI$237,Import!$F$2:$F$237,$F193,Import!$G$2:$G$237,$G193)</f>
        <v>1</v>
      </c>
      <c r="BJ193" s="2">
        <f>SUMIFS(Import!BJ$2:BJ$237,Import!$F$2:$F$237,$F193,Import!$G$2:$G$237,$G193)</f>
        <v>0.83</v>
      </c>
      <c r="BK193" s="2">
        <f>SUMIFS(Import!BK$2:BK$237,Import!$F$2:$F$237,$F193,Import!$G$2:$G$237,$G193)</f>
        <v>1.82</v>
      </c>
      <c r="BL193" s="2">
        <f>SUMIFS(Import!BL$2:BL$237,Import!$F$2:$F$237,$F193,Import!$G$2:$G$237,$G193)</f>
        <v>7</v>
      </c>
      <c r="BM193" s="2" t="str">
        <f t="shared" si="105"/>
        <v>M</v>
      </c>
      <c r="BN193" s="2" t="str">
        <f t="shared" si="105"/>
        <v>REGURON</v>
      </c>
      <c r="BO193" s="2" t="str">
        <f t="shared" si="105"/>
        <v>Karl</v>
      </c>
      <c r="BP193" s="2">
        <f>SUMIFS(Import!BP$2:BP$237,Import!$F$2:$F$237,$F193,Import!$G$2:$G$237,$G193)</f>
        <v>0</v>
      </c>
      <c r="BQ193" s="2">
        <f>SUMIFS(Import!BQ$2:BQ$237,Import!$F$2:$F$237,$F193,Import!$G$2:$G$237,$G193)</f>
        <v>0</v>
      </c>
      <c r="BR193" s="2">
        <f>SUMIFS(Import!BR$2:BR$237,Import!$F$2:$F$237,$F193,Import!$G$2:$G$237,$G193)</f>
        <v>0</v>
      </c>
      <c r="BS193" s="2">
        <f>SUMIFS(Import!BS$2:BS$237,Import!$F$2:$F$237,$F193,Import!$G$2:$G$237,$G193)</f>
        <v>8</v>
      </c>
      <c r="BT193" s="2" t="str">
        <f t="shared" si="106"/>
        <v>M</v>
      </c>
      <c r="BU193" s="2" t="str">
        <f t="shared" si="106"/>
        <v>TUHEIAVA</v>
      </c>
      <c r="BV193" s="2" t="str">
        <f t="shared" si="106"/>
        <v>Richard, Ariihau</v>
      </c>
      <c r="BW193" s="2">
        <f>SUMIFS(Import!BW$2:BW$237,Import!$F$2:$F$237,$F193,Import!$G$2:$G$237,$G193)</f>
        <v>3</v>
      </c>
      <c r="BX193" s="2">
        <f>SUMIFS(Import!BX$2:BX$237,Import!$F$2:$F$237,$F193,Import!$G$2:$G$237,$G193)</f>
        <v>2.48</v>
      </c>
      <c r="BY193" s="2">
        <f>SUMIFS(Import!BY$2:BY$237,Import!$F$2:$F$237,$F193,Import!$G$2:$G$237,$G193)</f>
        <v>5.45</v>
      </c>
      <c r="BZ193" s="2">
        <f>SUMIFS(Import!BZ$2:BZ$237,Import!$F$2:$F$237,$F193,Import!$G$2:$G$237,$G193)</f>
        <v>0</v>
      </c>
      <c r="CA193" s="2">
        <f t="shared" si="107"/>
        <v>0</v>
      </c>
      <c r="CB193" s="2">
        <f t="shared" si="107"/>
        <v>0</v>
      </c>
      <c r="CC193" s="2">
        <f t="shared" si="107"/>
        <v>0</v>
      </c>
      <c r="CD193" s="2">
        <f>SUMIFS(Import!CD$2:CD$237,Import!$F$2:$F$237,$F193,Import!$G$2:$G$237,$G193)</f>
        <v>0</v>
      </c>
      <c r="CE193" s="2">
        <f>SUMIFS(Import!CE$2:CE$237,Import!$F$2:$F$237,$F193,Import!$G$2:$G$237,$G193)</f>
        <v>0</v>
      </c>
      <c r="CF193" s="2">
        <f>SUMIFS(Import!CF$2:CF$237,Import!$F$2:$F$237,$F193,Import!$G$2:$G$237,$G193)</f>
        <v>0</v>
      </c>
      <c r="CG193" s="2">
        <f>SUMIFS(Import!CG$2:CG$237,Import!$F$2:$F$237,$F193,Import!$G$2:$G$237,$G193)</f>
        <v>0</v>
      </c>
      <c r="CH193" s="2">
        <f t="shared" si="108"/>
        <v>0</v>
      </c>
      <c r="CI193" s="2">
        <f t="shared" si="108"/>
        <v>0</v>
      </c>
      <c r="CJ193" s="2">
        <f t="shared" si="108"/>
        <v>0</v>
      </c>
      <c r="CK193" s="2">
        <f>SUMIFS(Import!CK$2:CK$237,Import!$F$2:$F$237,$F193,Import!$G$2:$G$237,$G193)</f>
        <v>0</v>
      </c>
      <c r="CL193" s="2">
        <f>SUMIFS(Import!CL$2:CL$237,Import!$F$2:$F$237,$F193,Import!$G$2:$G$237,$G193)</f>
        <v>0</v>
      </c>
      <c r="CM193" s="2">
        <f>SUMIFS(Import!CM$2:CM$237,Import!$F$2:$F$237,$F193,Import!$G$2:$G$237,$G193)</f>
        <v>0</v>
      </c>
      <c r="CN193" s="2">
        <f>SUMIFS(Import!CN$2:CN$237,Import!$F$2:$F$237,$F193,Import!$G$2:$G$237,$G193)</f>
        <v>0</v>
      </c>
      <c r="CO193" s="3">
        <f t="shared" si="109"/>
        <v>0</v>
      </c>
      <c r="CP193" s="3">
        <f t="shared" si="109"/>
        <v>0</v>
      </c>
      <c r="CQ193" s="3">
        <f t="shared" si="109"/>
        <v>0</v>
      </c>
      <c r="CR193" s="2">
        <f>SUMIFS(Import!CR$2:CR$237,Import!$F$2:$F$237,$F193,Import!$G$2:$G$237,$G193)</f>
        <v>0</v>
      </c>
      <c r="CS193" s="2">
        <f>SUMIFS(Import!CS$2:CS$237,Import!$F$2:$F$237,$F193,Import!$G$2:$G$237,$G193)</f>
        <v>0</v>
      </c>
      <c r="CT193" s="2">
        <f>SUMIFS(Import!CT$2:CT$237,Import!$F$2:$F$237,$F193,Import!$G$2:$G$237,$G193)</f>
        <v>0</v>
      </c>
    </row>
    <row r="194" spans="1:98">
      <c r="A194" s="2" t="s">
        <v>38</v>
      </c>
      <c r="B194" s="2" t="s">
        <v>39</v>
      </c>
      <c r="C194" s="2">
        <v>1</v>
      </c>
      <c r="D194" s="2" t="s">
        <v>40</v>
      </c>
      <c r="E194" s="2">
        <v>46</v>
      </c>
      <c r="F194" s="2" t="s">
        <v>78</v>
      </c>
      <c r="G194" s="2">
        <v>3</v>
      </c>
      <c r="H194" s="2">
        <f>IF(SUMIFS(Import!H$2:H$237,Import!$F$2:$F$237,$F194,Import!$G$2:$G$237,$G194)=0,Data_T1!$H194,SUMIFS(Import!H$2:H$237,Import!$F$2:$F$237,$F194,Import!$G$2:$G$237,$G194))</f>
        <v>115</v>
      </c>
      <c r="I194" s="2">
        <f>SUMIFS(Import!I$2:I$237,Import!$F$2:$F$237,$F194,Import!$G$2:$G$237,$G194)</f>
        <v>51</v>
      </c>
      <c r="J194" s="2">
        <f>SUMIFS(Import!J$2:J$237,Import!$F$2:$F$237,$F194,Import!$G$2:$G$237,$G194)</f>
        <v>44.35</v>
      </c>
      <c r="K194" s="2">
        <f>SUMIFS(Import!K$2:K$237,Import!$F$2:$F$237,$F194,Import!$G$2:$G$237,$G194)</f>
        <v>64</v>
      </c>
      <c r="L194" s="2">
        <f>SUMIFS(Import!L$2:L$237,Import!$F$2:$F$237,$F194,Import!$G$2:$G$237,$G194)</f>
        <v>55.65</v>
      </c>
      <c r="M194" s="2">
        <f>SUMIFS(Import!M$2:M$237,Import!$F$2:$F$237,$F194,Import!$G$2:$G$237,$G194)</f>
        <v>0</v>
      </c>
      <c r="N194" s="2">
        <f>SUMIFS(Import!N$2:N$237,Import!$F$2:$F$237,$F194,Import!$G$2:$G$237,$G194)</f>
        <v>0</v>
      </c>
      <c r="O194" s="2">
        <f>SUMIFS(Import!O$2:O$237,Import!$F$2:$F$237,$F194,Import!$G$2:$G$237,$G194)</f>
        <v>0</v>
      </c>
      <c r="P194" s="2">
        <f>SUMIFS(Import!P$2:P$237,Import!$F$2:$F$237,$F194,Import!$G$2:$G$237,$G194)</f>
        <v>0</v>
      </c>
      <c r="Q194" s="2">
        <f>SUMIFS(Import!Q$2:Q$237,Import!$F$2:$F$237,$F194,Import!$G$2:$G$237,$G194)</f>
        <v>0</v>
      </c>
      <c r="R194" s="2">
        <f>SUMIFS(Import!R$2:R$237,Import!$F$2:$F$237,$F194,Import!$G$2:$G$237,$G194)</f>
        <v>0</v>
      </c>
      <c r="S194" s="2">
        <f>SUMIFS(Import!S$2:S$237,Import!$F$2:$F$237,$F194,Import!$G$2:$G$237,$G194)</f>
        <v>64</v>
      </c>
      <c r="T194" s="2">
        <f>SUMIFS(Import!T$2:T$237,Import!$F$2:$F$237,$F194,Import!$G$2:$G$237,$G194)</f>
        <v>55.65</v>
      </c>
      <c r="U194" s="2">
        <f>SUMIFS(Import!U$2:U$237,Import!$F$2:$F$237,$F194,Import!$G$2:$G$237,$G194)</f>
        <v>100</v>
      </c>
      <c r="V194" s="2">
        <f>SUMIFS(Import!V$2:V$237,Import!$F$2:$F$237,$F194,Import!$G$2:$G$237,$G194)</f>
        <v>1</v>
      </c>
      <c r="W194" s="2" t="str">
        <f t="shared" si="99"/>
        <v>M</v>
      </c>
      <c r="X194" s="2" t="str">
        <f t="shared" si="99"/>
        <v>GREIG</v>
      </c>
      <c r="Y194" s="2" t="str">
        <f t="shared" si="99"/>
        <v>Moana</v>
      </c>
      <c r="Z194" s="2">
        <f>SUMIFS(Import!Z$2:Z$237,Import!$F$2:$F$237,$F194,Import!$G$2:$G$237,$G194)</f>
        <v>18</v>
      </c>
      <c r="AA194" s="2">
        <f>SUMIFS(Import!AA$2:AA$237,Import!$F$2:$F$237,$F194,Import!$G$2:$G$237,$G194)</f>
        <v>15.65</v>
      </c>
      <c r="AB194" s="2">
        <f>SUMIFS(Import!AB$2:AB$237,Import!$F$2:$F$237,$F194,Import!$G$2:$G$237,$G194)</f>
        <v>28.13</v>
      </c>
      <c r="AC194" s="2">
        <f>SUMIFS(Import!AC$2:AC$237,Import!$F$2:$F$237,$F194,Import!$G$2:$G$237,$G194)</f>
        <v>2</v>
      </c>
      <c r="AD194" s="2" t="str">
        <f t="shared" si="100"/>
        <v>M</v>
      </c>
      <c r="AE194" s="2" t="str">
        <f t="shared" si="100"/>
        <v>MINARDI</v>
      </c>
      <c r="AF194" s="2" t="str">
        <f t="shared" si="100"/>
        <v>Eric</v>
      </c>
      <c r="AG194" s="2">
        <f>SUMIFS(Import!AG$2:AG$237,Import!$F$2:$F$237,$F194,Import!$G$2:$G$237,$G194)</f>
        <v>0</v>
      </c>
      <c r="AH194" s="2">
        <f>SUMIFS(Import!AH$2:AH$237,Import!$F$2:$F$237,$F194,Import!$G$2:$G$237,$G194)</f>
        <v>0</v>
      </c>
      <c r="AI194" s="2">
        <f>SUMIFS(Import!AI$2:AI$237,Import!$F$2:$F$237,$F194,Import!$G$2:$G$237,$G194)</f>
        <v>0</v>
      </c>
      <c r="AJ194" s="2">
        <f>SUMIFS(Import!AJ$2:AJ$237,Import!$F$2:$F$237,$F194,Import!$G$2:$G$237,$G194)</f>
        <v>3</v>
      </c>
      <c r="AK194" s="2" t="str">
        <f t="shared" si="101"/>
        <v>F</v>
      </c>
      <c r="AL194" s="2" t="str">
        <f t="shared" si="101"/>
        <v>SAGE</v>
      </c>
      <c r="AM194" s="2" t="str">
        <f t="shared" si="101"/>
        <v>Maina</v>
      </c>
      <c r="AN194" s="2">
        <f>SUMIFS(Import!AN$2:AN$237,Import!$F$2:$F$237,$F194,Import!$G$2:$G$237,$G194)</f>
        <v>35</v>
      </c>
      <c r="AO194" s="2">
        <f>SUMIFS(Import!AO$2:AO$237,Import!$F$2:$F$237,$F194,Import!$G$2:$G$237,$G194)</f>
        <v>30.43</v>
      </c>
      <c r="AP194" s="2">
        <f>SUMIFS(Import!AP$2:AP$237,Import!$F$2:$F$237,$F194,Import!$G$2:$G$237,$G194)</f>
        <v>54.69</v>
      </c>
      <c r="AQ194" s="2">
        <f>SUMIFS(Import!AQ$2:AQ$237,Import!$F$2:$F$237,$F194,Import!$G$2:$G$237,$G194)</f>
        <v>4</v>
      </c>
      <c r="AR194" s="2" t="str">
        <f t="shared" si="102"/>
        <v>M</v>
      </c>
      <c r="AS194" s="2" t="str">
        <f t="shared" si="102"/>
        <v>BRUNEAU</v>
      </c>
      <c r="AT194" s="2" t="str">
        <f t="shared" si="102"/>
        <v>Jean-Marie</v>
      </c>
      <c r="AU194" s="2">
        <f>SUMIFS(Import!AU$2:AU$237,Import!$F$2:$F$237,$F194,Import!$G$2:$G$237,$G194)</f>
        <v>0</v>
      </c>
      <c r="AV194" s="2">
        <f>SUMIFS(Import!AV$2:AV$237,Import!$F$2:$F$237,$F194,Import!$G$2:$G$237,$G194)</f>
        <v>0</v>
      </c>
      <c r="AW194" s="2">
        <f>SUMIFS(Import!AW$2:AW$237,Import!$F$2:$F$237,$F194,Import!$G$2:$G$237,$G194)</f>
        <v>0</v>
      </c>
      <c r="AX194" s="2">
        <f>SUMIFS(Import!AX$2:AX$237,Import!$F$2:$F$237,$F194,Import!$G$2:$G$237,$G194)</f>
        <v>5</v>
      </c>
      <c r="AY194" s="2" t="str">
        <f t="shared" si="103"/>
        <v>M</v>
      </c>
      <c r="AZ194" s="2" t="str">
        <f t="shared" si="103"/>
        <v>RAMEL</v>
      </c>
      <c r="BA194" s="2" t="str">
        <f t="shared" si="103"/>
        <v>Michel</v>
      </c>
      <c r="BB194" s="2">
        <f>SUMIFS(Import!BB$2:BB$237,Import!$F$2:$F$237,$F194,Import!$G$2:$G$237,$G194)</f>
        <v>0</v>
      </c>
      <c r="BC194" s="2">
        <f>SUMIFS(Import!BC$2:BC$237,Import!$F$2:$F$237,$F194,Import!$G$2:$G$237,$G194)</f>
        <v>0</v>
      </c>
      <c r="BD194" s="2">
        <f>SUMIFS(Import!BD$2:BD$237,Import!$F$2:$F$237,$F194,Import!$G$2:$G$237,$G194)</f>
        <v>0</v>
      </c>
      <c r="BE194" s="2">
        <f>SUMIFS(Import!BE$2:BE$237,Import!$F$2:$F$237,$F194,Import!$G$2:$G$237,$G194)</f>
        <v>6</v>
      </c>
      <c r="BF194" s="2" t="str">
        <f t="shared" si="104"/>
        <v>M</v>
      </c>
      <c r="BG194" s="2" t="str">
        <f t="shared" si="104"/>
        <v>NENA</v>
      </c>
      <c r="BH194" s="2" t="str">
        <f t="shared" si="104"/>
        <v>Tauhiti</v>
      </c>
      <c r="BI194" s="2">
        <f>SUMIFS(Import!BI$2:BI$237,Import!$F$2:$F$237,$F194,Import!$G$2:$G$237,$G194)</f>
        <v>3</v>
      </c>
      <c r="BJ194" s="2">
        <f>SUMIFS(Import!BJ$2:BJ$237,Import!$F$2:$F$237,$F194,Import!$G$2:$G$237,$G194)</f>
        <v>2.61</v>
      </c>
      <c r="BK194" s="2">
        <f>SUMIFS(Import!BK$2:BK$237,Import!$F$2:$F$237,$F194,Import!$G$2:$G$237,$G194)</f>
        <v>4.6900000000000004</v>
      </c>
      <c r="BL194" s="2">
        <f>SUMIFS(Import!BL$2:BL$237,Import!$F$2:$F$237,$F194,Import!$G$2:$G$237,$G194)</f>
        <v>7</v>
      </c>
      <c r="BM194" s="2" t="str">
        <f t="shared" si="105"/>
        <v>M</v>
      </c>
      <c r="BN194" s="2" t="str">
        <f t="shared" si="105"/>
        <v>REGURON</v>
      </c>
      <c r="BO194" s="2" t="str">
        <f t="shared" si="105"/>
        <v>Karl</v>
      </c>
      <c r="BP194" s="2">
        <f>SUMIFS(Import!BP$2:BP$237,Import!$F$2:$F$237,$F194,Import!$G$2:$G$237,$G194)</f>
        <v>2</v>
      </c>
      <c r="BQ194" s="2">
        <f>SUMIFS(Import!BQ$2:BQ$237,Import!$F$2:$F$237,$F194,Import!$G$2:$G$237,$G194)</f>
        <v>1.74</v>
      </c>
      <c r="BR194" s="2">
        <f>SUMIFS(Import!BR$2:BR$237,Import!$F$2:$F$237,$F194,Import!$G$2:$G$237,$G194)</f>
        <v>3.13</v>
      </c>
      <c r="BS194" s="2">
        <f>SUMIFS(Import!BS$2:BS$237,Import!$F$2:$F$237,$F194,Import!$G$2:$G$237,$G194)</f>
        <v>8</v>
      </c>
      <c r="BT194" s="2" t="str">
        <f t="shared" si="106"/>
        <v>M</v>
      </c>
      <c r="BU194" s="2" t="str">
        <f t="shared" si="106"/>
        <v>TUHEIAVA</v>
      </c>
      <c r="BV194" s="2" t="str">
        <f t="shared" si="106"/>
        <v>Richard, Ariihau</v>
      </c>
      <c r="BW194" s="2">
        <f>SUMIFS(Import!BW$2:BW$237,Import!$F$2:$F$237,$F194,Import!$G$2:$G$237,$G194)</f>
        <v>6</v>
      </c>
      <c r="BX194" s="2">
        <f>SUMIFS(Import!BX$2:BX$237,Import!$F$2:$F$237,$F194,Import!$G$2:$G$237,$G194)</f>
        <v>5.22</v>
      </c>
      <c r="BY194" s="2">
        <f>SUMIFS(Import!BY$2:BY$237,Import!$F$2:$F$237,$F194,Import!$G$2:$G$237,$G194)</f>
        <v>9.3800000000000008</v>
      </c>
      <c r="BZ194" s="2">
        <f>SUMIFS(Import!BZ$2:BZ$237,Import!$F$2:$F$237,$F194,Import!$G$2:$G$237,$G194)</f>
        <v>0</v>
      </c>
      <c r="CA194" s="2">
        <f t="shared" si="107"/>
        <v>0</v>
      </c>
      <c r="CB194" s="2">
        <f t="shared" si="107"/>
        <v>0</v>
      </c>
      <c r="CC194" s="2">
        <f t="shared" si="107"/>
        <v>0</v>
      </c>
      <c r="CD194" s="2">
        <f>SUMIFS(Import!CD$2:CD$237,Import!$F$2:$F$237,$F194,Import!$G$2:$G$237,$G194)</f>
        <v>0</v>
      </c>
      <c r="CE194" s="2">
        <f>SUMIFS(Import!CE$2:CE$237,Import!$F$2:$F$237,$F194,Import!$G$2:$G$237,$G194)</f>
        <v>0</v>
      </c>
      <c r="CF194" s="2">
        <f>SUMIFS(Import!CF$2:CF$237,Import!$F$2:$F$237,$F194,Import!$G$2:$G$237,$G194)</f>
        <v>0</v>
      </c>
      <c r="CG194" s="2">
        <f>SUMIFS(Import!CG$2:CG$237,Import!$F$2:$F$237,$F194,Import!$G$2:$G$237,$G194)</f>
        <v>0</v>
      </c>
      <c r="CH194" s="2">
        <f t="shared" si="108"/>
        <v>0</v>
      </c>
      <c r="CI194" s="2">
        <f t="shared" si="108"/>
        <v>0</v>
      </c>
      <c r="CJ194" s="2">
        <f t="shared" si="108"/>
        <v>0</v>
      </c>
      <c r="CK194" s="2">
        <f>SUMIFS(Import!CK$2:CK$237,Import!$F$2:$F$237,$F194,Import!$G$2:$G$237,$G194)</f>
        <v>0</v>
      </c>
      <c r="CL194" s="2">
        <f>SUMIFS(Import!CL$2:CL$237,Import!$F$2:$F$237,$F194,Import!$G$2:$G$237,$G194)</f>
        <v>0</v>
      </c>
      <c r="CM194" s="2">
        <f>SUMIFS(Import!CM$2:CM$237,Import!$F$2:$F$237,$F194,Import!$G$2:$G$237,$G194)</f>
        <v>0</v>
      </c>
      <c r="CN194" s="2">
        <f>SUMIFS(Import!CN$2:CN$237,Import!$F$2:$F$237,$F194,Import!$G$2:$G$237,$G194)</f>
        <v>0</v>
      </c>
      <c r="CO194" s="3">
        <f t="shared" si="109"/>
        <v>0</v>
      </c>
      <c r="CP194" s="3">
        <f t="shared" si="109"/>
        <v>0</v>
      </c>
      <c r="CQ194" s="3">
        <f t="shared" si="109"/>
        <v>0</v>
      </c>
      <c r="CR194" s="2">
        <f>SUMIFS(Import!CR$2:CR$237,Import!$F$2:$F$237,$F194,Import!$G$2:$G$237,$G194)</f>
        <v>0</v>
      </c>
      <c r="CS194" s="2">
        <f>SUMIFS(Import!CS$2:CS$237,Import!$F$2:$F$237,$F194,Import!$G$2:$G$237,$G194)</f>
        <v>0</v>
      </c>
      <c r="CT194" s="2">
        <f>SUMIFS(Import!CT$2:CT$237,Import!$F$2:$F$237,$F194,Import!$G$2:$G$237,$G194)</f>
        <v>0</v>
      </c>
    </row>
    <row r="195" spans="1:98">
      <c r="A195" s="2" t="s">
        <v>38</v>
      </c>
      <c r="B195" s="2" t="s">
        <v>39</v>
      </c>
      <c r="C195" s="2">
        <v>1</v>
      </c>
      <c r="D195" s="2" t="s">
        <v>40</v>
      </c>
      <c r="E195" s="2">
        <v>46</v>
      </c>
      <c r="F195" s="2" t="s">
        <v>78</v>
      </c>
      <c r="G195" s="2">
        <v>4</v>
      </c>
      <c r="H195" s="2">
        <f>IF(SUMIFS(Import!H$2:H$237,Import!$F$2:$F$237,$F195,Import!$G$2:$G$237,$G195)=0,Data_T1!$H195,SUMIFS(Import!H$2:H$237,Import!$F$2:$F$237,$F195,Import!$G$2:$G$237,$G195))</f>
        <v>90</v>
      </c>
      <c r="I195" s="2">
        <f>SUMIFS(Import!I$2:I$237,Import!$F$2:$F$237,$F195,Import!$G$2:$G$237,$G195)</f>
        <v>44</v>
      </c>
      <c r="J195" s="2">
        <f>SUMIFS(Import!J$2:J$237,Import!$F$2:$F$237,$F195,Import!$G$2:$G$237,$G195)</f>
        <v>48.89</v>
      </c>
      <c r="K195" s="2">
        <f>SUMIFS(Import!K$2:K$237,Import!$F$2:$F$237,$F195,Import!$G$2:$G$237,$G195)</f>
        <v>46</v>
      </c>
      <c r="L195" s="2">
        <f>SUMIFS(Import!L$2:L$237,Import!$F$2:$F$237,$F195,Import!$G$2:$G$237,$G195)</f>
        <v>51.11</v>
      </c>
      <c r="M195" s="2">
        <f>SUMIFS(Import!M$2:M$237,Import!$F$2:$F$237,$F195,Import!$G$2:$G$237,$G195)</f>
        <v>0</v>
      </c>
      <c r="N195" s="2">
        <f>SUMIFS(Import!N$2:N$237,Import!$F$2:$F$237,$F195,Import!$G$2:$G$237,$G195)</f>
        <v>0</v>
      </c>
      <c r="O195" s="2">
        <f>SUMIFS(Import!O$2:O$237,Import!$F$2:$F$237,$F195,Import!$G$2:$G$237,$G195)</f>
        <v>0</v>
      </c>
      <c r="P195" s="2">
        <f>SUMIFS(Import!P$2:P$237,Import!$F$2:$F$237,$F195,Import!$G$2:$G$237,$G195)</f>
        <v>0</v>
      </c>
      <c r="Q195" s="2">
        <f>SUMIFS(Import!Q$2:Q$237,Import!$F$2:$F$237,$F195,Import!$G$2:$G$237,$G195)</f>
        <v>0</v>
      </c>
      <c r="R195" s="2">
        <f>SUMIFS(Import!R$2:R$237,Import!$F$2:$F$237,$F195,Import!$G$2:$G$237,$G195)</f>
        <v>0</v>
      </c>
      <c r="S195" s="2">
        <f>SUMIFS(Import!S$2:S$237,Import!$F$2:$F$237,$F195,Import!$G$2:$G$237,$G195)</f>
        <v>46</v>
      </c>
      <c r="T195" s="2">
        <f>SUMIFS(Import!T$2:T$237,Import!$F$2:$F$237,$F195,Import!$G$2:$G$237,$G195)</f>
        <v>51.11</v>
      </c>
      <c r="U195" s="2">
        <f>SUMIFS(Import!U$2:U$237,Import!$F$2:$F$237,$F195,Import!$G$2:$G$237,$G195)</f>
        <v>100</v>
      </c>
      <c r="V195" s="2">
        <f>SUMIFS(Import!V$2:V$237,Import!$F$2:$F$237,$F195,Import!$G$2:$G$237,$G195)</f>
        <v>1</v>
      </c>
      <c r="W195" s="2" t="str">
        <f t="shared" si="99"/>
        <v>M</v>
      </c>
      <c r="X195" s="2" t="str">
        <f t="shared" si="99"/>
        <v>GREIG</v>
      </c>
      <c r="Y195" s="2" t="str">
        <f t="shared" si="99"/>
        <v>Moana</v>
      </c>
      <c r="Z195" s="2">
        <f>SUMIFS(Import!Z$2:Z$237,Import!$F$2:$F$237,$F195,Import!$G$2:$G$237,$G195)</f>
        <v>33</v>
      </c>
      <c r="AA195" s="2">
        <f>SUMIFS(Import!AA$2:AA$237,Import!$F$2:$F$237,$F195,Import!$G$2:$G$237,$G195)</f>
        <v>36.67</v>
      </c>
      <c r="AB195" s="2">
        <f>SUMIFS(Import!AB$2:AB$237,Import!$F$2:$F$237,$F195,Import!$G$2:$G$237,$G195)</f>
        <v>71.739999999999995</v>
      </c>
      <c r="AC195" s="2">
        <f>SUMIFS(Import!AC$2:AC$237,Import!$F$2:$F$237,$F195,Import!$G$2:$G$237,$G195)</f>
        <v>2</v>
      </c>
      <c r="AD195" s="2" t="str">
        <f t="shared" si="100"/>
        <v>M</v>
      </c>
      <c r="AE195" s="2" t="str">
        <f t="shared" si="100"/>
        <v>MINARDI</v>
      </c>
      <c r="AF195" s="2" t="str">
        <f t="shared" si="100"/>
        <v>Eric</v>
      </c>
      <c r="AG195" s="2">
        <f>SUMIFS(Import!AG$2:AG$237,Import!$F$2:$F$237,$F195,Import!$G$2:$G$237,$G195)</f>
        <v>0</v>
      </c>
      <c r="AH195" s="2">
        <f>SUMIFS(Import!AH$2:AH$237,Import!$F$2:$F$237,$F195,Import!$G$2:$G$237,$G195)</f>
        <v>0</v>
      </c>
      <c r="AI195" s="2">
        <f>SUMIFS(Import!AI$2:AI$237,Import!$F$2:$F$237,$F195,Import!$G$2:$G$237,$G195)</f>
        <v>0</v>
      </c>
      <c r="AJ195" s="2">
        <f>SUMIFS(Import!AJ$2:AJ$237,Import!$F$2:$F$237,$F195,Import!$G$2:$G$237,$G195)</f>
        <v>3</v>
      </c>
      <c r="AK195" s="2" t="str">
        <f t="shared" si="101"/>
        <v>F</v>
      </c>
      <c r="AL195" s="2" t="str">
        <f t="shared" si="101"/>
        <v>SAGE</v>
      </c>
      <c r="AM195" s="2" t="str">
        <f t="shared" si="101"/>
        <v>Maina</v>
      </c>
      <c r="AN195" s="2">
        <f>SUMIFS(Import!AN$2:AN$237,Import!$F$2:$F$237,$F195,Import!$G$2:$G$237,$G195)</f>
        <v>12</v>
      </c>
      <c r="AO195" s="2">
        <f>SUMIFS(Import!AO$2:AO$237,Import!$F$2:$F$237,$F195,Import!$G$2:$G$237,$G195)</f>
        <v>13.33</v>
      </c>
      <c r="AP195" s="2">
        <f>SUMIFS(Import!AP$2:AP$237,Import!$F$2:$F$237,$F195,Import!$G$2:$G$237,$G195)</f>
        <v>26.09</v>
      </c>
      <c r="AQ195" s="2">
        <f>SUMIFS(Import!AQ$2:AQ$237,Import!$F$2:$F$237,$F195,Import!$G$2:$G$237,$G195)</f>
        <v>4</v>
      </c>
      <c r="AR195" s="2" t="str">
        <f t="shared" si="102"/>
        <v>M</v>
      </c>
      <c r="AS195" s="2" t="str">
        <f t="shared" si="102"/>
        <v>BRUNEAU</v>
      </c>
      <c r="AT195" s="2" t="str">
        <f t="shared" si="102"/>
        <v>Jean-Marie</v>
      </c>
      <c r="AU195" s="2">
        <f>SUMIFS(Import!AU$2:AU$237,Import!$F$2:$F$237,$F195,Import!$G$2:$G$237,$G195)</f>
        <v>0</v>
      </c>
      <c r="AV195" s="2">
        <f>SUMIFS(Import!AV$2:AV$237,Import!$F$2:$F$237,$F195,Import!$G$2:$G$237,$G195)</f>
        <v>0</v>
      </c>
      <c r="AW195" s="2">
        <f>SUMIFS(Import!AW$2:AW$237,Import!$F$2:$F$237,$F195,Import!$G$2:$G$237,$G195)</f>
        <v>0</v>
      </c>
      <c r="AX195" s="2">
        <f>SUMIFS(Import!AX$2:AX$237,Import!$F$2:$F$237,$F195,Import!$G$2:$G$237,$G195)</f>
        <v>5</v>
      </c>
      <c r="AY195" s="2" t="str">
        <f t="shared" si="103"/>
        <v>M</v>
      </c>
      <c r="AZ195" s="2" t="str">
        <f t="shared" si="103"/>
        <v>RAMEL</v>
      </c>
      <c r="BA195" s="2" t="str">
        <f t="shared" si="103"/>
        <v>Michel</v>
      </c>
      <c r="BB195" s="2">
        <f>SUMIFS(Import!BB$2:BB$237,Import!$F$2:$F$237,$F195,Import!$G$2:$G$237,$G195)</f>
        <v>0</v>
      </c>
      <c r="BC195" s="2">
        <f>SUMIFS(Import!BC$2:BC$237,Import!$F$2:$F$237,$F195,Import!$G$2:$G$237,$G195)</f>
        <v>0</v>
      </c>
      <c r="BD195" s="2">
        <f>SUMIFS(Import!BD$2:BD$237,Import!$F$2:$F$237,$F195,Import!$G$2:$G$237,$G195)</f>
        <v>0</v>
      </c>
      <c r="BE195" s="2">
        <f>SUMIFS(Import!BE$2:BE$237,Import!$F$2:$F$237,$F195,Import!$G$2:$G$237,$G195)</f>
        <v>6</v>
      </c>
      <c r="BF195" s="2" t="str">
        <f t="shared" si="104"/>
        <v>M</v>
      </c>
      <c r="BG195" s="2" t="str">
        <f t="shared" si="104"/>
        <v>NENA</v>
      </c>
      <c r="BH195" s="2" t="str">
        <f t="shared" si="104"/>
        <v>Tauhiti</v>
      </c>
      <c r="BI195" s="2">
        <f>SUMIFS(Import!BI$2:BI$237,Import!$F$2:$F$237,$F195,Import!$G$2:$G$237,$G195)</f>
        <v>1</v>
      </c>
      <c r="BJ195" s="2">
        <f>SUMIFS(Import!BJ$2:BJ$237,Import!$F$2:$F$237,$F195,Import!$G$2:$G$237,$G195)</f>
        <v>1.1100000000000001</v>
      </c>
      <c r="BK195" s="2">
        <f>SUMIFS(Import!BK$2:BK$237,Import!$F$2:$F$237,$F195,Import!$G$2:$G$237,$G195)</f>
        <v>2.17</v>
      </c>
      <c r="BL195" s="2">
        <f>SUMIFS(Import!BL$2:BL$237,Import!$F$2:$F$237,$F195,Import!$G$2:$G$237,$G195)</f>
        <v>7</v>
      </c>
      <c r="BM195" s="2" t="str">
        <f t="shared" si="105"/>
        <v>M</v>
      </c>
      <c r="BN195" s="2" t="str">
        <f t="shared" si="105"/>
        <v>REGURON</v>
      </c>
      <c r="BO195" s="2" t="str">
        <f t="shared" si="105"/>
        <v>Karl</v>
      </c>
      <c r="BP195" s="2">
        <f>SUMIFS(Import!BP$2:BP$237,Import!$F$2:$F$237,$F195,Import!$G$2:$G$237,$G195)</f>
        <v>0</v>
      </c>
      <c r="BQ195" s="2">
        <f>SUMIFS(Import!BQ$2:BQ$237,Import!$F$2:$F$237,$F195,Import!$G$2:$G$237,$G195)</f>
        <v>0</v>
      </c>
      <c r="BR195" s="2">
        <f>SUMIFS(Import!BR$2:BR$237,Import!$F$2:$F$237,$F195,Import!$G$2:$G$237,$G195)</f>
        <v>0</v>
      </c>
      <c r="BS195" s="2">
        <f>SUMIFS(Import!BS$2:BS$237,Import!$F$2:$F$237,$F195,Import!$G$2:$G$237,$G195)</f>
        <v>8</v>
      </c>
      <c r="BT195" s="2" t="str">
        <f t="shared" si="106"/>
        <v>M</v>
      </c>
      <c r="BU195" s="2" t="str">
        <f t="shared" si="106"/>
        <v>TUHEIAVA</v>
      </c>
      <c r="BV195" s="2" t="str">
        <f t="shared" si="106"/>
        <v>Richard, Ariihau</v>
      </c>
      <c r="BW195" s="2">
        <f>SUMIFS(Import!BW$2:BW$237,Import!$F$2:$F$237,$F195,Import!$G$2:$G$237,$G195)</f>
        <v>0</v>
      </c>
      <c r="BX195" s="2">
        <f>SUMIFS(Import!BX$2:BX$237,Import!$F$2:$F$237,$F195,Import!$G$2:$G$237,$G195)</f>
        <v>0</v>
      </c>
      <c r="BY195" s="2">
        <f>SUMIFS(Import!BY$2:BY$237,Import!$F$2:$F$237,$F195,Import!$G$2:$G$237,$G195)</f>
        <v>0</v>
      </c>
      <c r="BZ195" s="2">
        <f>SUMIFS(Import!BZ$2:BZ$237,Import!$F$2:$F$237,$F195,Import!$G$2:$G$237,$G195)</f>
        <v>0</v>
      </c>
      <c r="CA195" s="2">
        <f t="shared" si="107"/>
        <v>0</v>
      </c>
      <c r="CB195" s="2">
        <f t="shared" si="107"/>
        <v>0</v>
      </c>
      <c r="CC195" s="2">
        <f t="shared" si="107"/>
        <v>0</v>
      </c>
      <c r="CD195" s="2">
        <f>SUMIFS(Import!CD$2:CD$237,Import!$F$2:$F$237,$F195,Import!$G$2:$G$237,$G195)</f>
        <v>0</v>
      </c>
      <c r="CE195" s="2">
        <f>SUMIFS(Import!CE$2:CE$237,Import!$F$2:$F$237,$F195,Import!$G$2:$G$237,$G195)</f>
        <v>0</v>
      </c>
      <c r="CF195" s="2">
        <f>SUMIFS(Import!CF$2:CF$237,Import!$F$2:$F$237,$F195,Import!$G$2:$G$237,$G195)</f>
        <v>0</v>
      </c>
      <c r="CG195" s="2">
        <f>SUMIFS(Import!CG$2:CG$237,Import!$F$2:$F$237,$F195,Import!$G$2:$G$237,$G195)</f>
        <v>0</v>
      </c>
      <c r="CH195" s="2">
        <f t="shared" si="108"/>
        <v>0</v>
      </c>
      <c r="CI195" s="2">
        <f t="shared" si="108"/>
        <v>0</v>
      </c>
      <c r="CJ195" s="2">
        <f t="shared" si="108"/>
        <v>0</v>
      </c>
      <c r="CK195" s="2">
        <f>SUMIFS(Import!CK$2:CK$237,Import!$F$2:$F$237,$F195,Import!$G$2:$G$237,$G195)</f>
        <v>0</v>
      </c>
      <c r="CL195" s="2">
        <f>SUMIFS(Import!CL$2:CL$237,Import!$F$2:$F$237,$F195,Import!$G$2:$G$237,$G195)</f>
        <v>0</v>
      </c>
      <c r="CM195" s="2">
        <f>SUMIFS(Import!CM$2:CM$237,Import!$F$2:$F$237,$F195,Import!$G$2:$G$237,$G195)</f>
        <v>0</v>
      </c>
      <c r="CN195" s="2">
        <f>SUMIFS(Import!CN$2:CN$237,Import!$F$2:$F$237,$F195,Import!$G$2:$G$237,$G195)</f>
        <v>0</v>
      </c>
      <c r="CO195" s="3">
        <f t="shared" si="109"/>
        <v>0</v>
      </c>
      <c r="CP195" s="3">
        <f t="shared" si="109"/>
        <v>0</v>
      </c>
      <c r="CQ195" s="3">
        <f t="shared" si="109"/>
        <v>0</v>
      </c>
      <c r="CR195" s="2">
        <f>SUMIFS(Import!CR$2:CR$237,Import!$F$2:$F$237,$F195,Import!$G$2:$G$237,$G195)</f>
        <v>0</v>
      </c>
      <c r="CS195" s="2">
        <f>SUMIFS(Import!CS$2:CS$237,Import!$F$2:$F$237,$F195,Import!$G$2:$G$237,$G195)</f>
        <v>0</v>
      </c>
      <c r="CT195" s="2">
        <f>SUMIFS(Import!CT$2:CT$237,Import!$F$2:$F$237,$F195,Import!$G$2:$G$237,$G195)</f>
        <v>0</v>
      </c>
    </row>
    <row r="196" spans="1:98">
      <c r="A196" s="2" t="s">
        <v>38</v>
      </c>
      <c r="B196" s="2" t="s">
        <v>39</v>
      </c>
      <c r="C196" s="2">
        <v>2</v>
      </c>
      <c r="D196" s="2" t="s">
        <v>53</v>
      </c>
      <c r="E196" s="2">
        <v>47</v>
      </c>
      <c r="F196" s="2" t="s">
        <v>79</v>
      </c>
      <c r="G196" s="2">
        <v>1</v>
      </c>
      <c r="H196" s="2">
        <f>IF(SUMIFS(Import!H$2:H$237,Import!$F$2:$F$237,$F196,Import!$G$2:$G$237,$G196)=0,Data_T1!$H196,SUMIFS(Import!H$2:H$237,Import!$F$2:$F$237,$F196,Import!$G$2:$G$237,$G196))</f>
        <v>1141</v>
      </c>
      <c r="I196" s="2">
        <f>SUMIFS(Import!I$2:I$237,Import!$F$2:$F$237,$F196,Import!$G$2:$G$237,$G196)</f>
        <v>768</v>
      </c>
      <c r="J196" s="2">
        <f>SUMIFS(Import!J$2:J$237,Import!$F$2:$F$237,$F196,Import!$G$2:$G$237,$G196)</f>
        <v>67.31</v>
      </c>
      <c r="K196" s="2">
        <f>SUMIFS(Import!K$2:K$237,Import!$F$2:$F$237,$F196,Import!$G$2:$G$237,$G196)</f>
        <v>373</v>
      </c>
      <c r="L196" s="2">
        <f>SUMIFS(Import!L$2:L$237,Import!$F$2:$F$237,$F196,Import!$G$2:$G$237,$G196)</f>
        <v>32.69</v>
      </c>
      <c r="M196" s="2">
        <f>SUMIFS(Import!M$2:M$237,Import!$F$2:$F$237,$F196,Import!$G$2:$G$237,$G196)</f>
        <v>1</v>
      </c>
      <c r="N196" s="2">
        <f>SUMIFS(Import!N$2:N$237,Import!$F$2:$F$237,$F196,Import!$G$2:$G$237,$G196)</f>
        <v>0.09</v>
      </c>
      <c r="O196" s="2">
        <f>SUMIFS(Import!O$2:O$237,Import!$F$2:$F$237,$F196,Import!$G$2:$G$237,$G196)</f>
        <v>0.27</v>
      </c>
      <c r="P196" s="2">
        <f>SUMIFS(Import!P$2:P$237,Import!$F$2:$F$237,$F196,Import!$G$2:$G$237,$G196)</f>
        <v>2</v>
      </c>
      <c r="Q196" s="2">
        <f>SUMIFS(Import!Q$2:Q$237,Import!$F$2:$F$237,$F196,Import!$G$2:$G$237,$G196)</f>
        <v>0.18</v>
      </c>
      <c r="R196" s="2">
        <f>SUMIFS(Import!R$2:R$237,Import!$F$2:$F$237,$F196,Import!$G$2:$G$237,$G196)</f>
        <v>0.54</v>
      </c>
      <c r="S196" s="2">
        <f>SUMIFS(Import!S$2:S$237,Import!$F$2:$F$237,$F196,Import!$G$2:$G$237,$G196)</f>
        <v>370</v>
      </c>
      <c r="T196" s="2">
        <f>SUMIFS(Import!T$2:T$237,Import!$F$2:$F$237,$F196,Import!$G$2:$G$237,$G196)</f>
        <v>32.43</v>
      </c>
      <c r="U196" s="2">
        <f>SUMIFS(Import!U$2:U$237,Import!$F$2:$F$237,$F196,Import!$G$2:$G$237,$G196)</f>
        <v>99.2</v>
      </c>
      <c r="V196" s="2">
        <f>SUMIFS(Import!V$2:V$237,Import!$F$2:$F$237,$F196,Import!$G$2:$G$237,$G196)</f>
        <v>1</v>
      </c>
      <c r="W196" s="2" t="str">
        <f t="shared" si="99"/>
        <v>F</v>
      </c>
      <c r="X196" s="2" t="str">
        <f t="shared" si="99"/>
        <v>IRITI</v>
      </c>
      <c r="Y196" s="2" t="str">
        <f t="shared" si="99"/>
        <v>Teura</v>
      </c>
      <c r="Z196" s="2">
        <f>SUMIFS(Import!Z$2:Z$237,Import!$F$2:$F$237,$F196,Import!$G$2:$G$237,$G196)</f>
        <v>57</v>
      </c>
      <c r="AA196" s="2">
        <f>SUMIFS(Import!AA$2:AA$237,Import!$F$2:$F$237,$F196,Import!$G$2:$G$237,$G196)</f>
        <v>5</v>
      </c>
      <c r="AB196" s="2">
        <f>SUMIFS(Import!AB$2:AB$237,Import!$F$2:$F$237,$F196,Import!$G$2:$G$237,$G196)</f>
        <v>15.41</v>
      </c>
      <c r="AC196" s="2">
        <f>SUMIFS(Import!AC$2:AC$237,Import!$F$2:$F$237,$F196,Import!$G$2:$G$237,$G196)</f>
        <v>2</v>
      </c>
      <c r="AD196" s="2" t="str">
        <f t="shared" si="100"/>
        <v>F</v>
      </c>
      <c r="AE196" s="2" t="str">
        <f t="shared" si="100"/>
        <v>GRANDIN</v>
      </c>
      <c r="AF196" s="2" t="str">
        <f t="shared" si="100"/>
        <v>Maire</v>
      </c>
      <c r="AG196" s="2">
        <f>SUMIFS(Import!AG$2:AG$237,Import!$F$2:$F$237,$F196,Import!$G$2:$G$237,$G196)</f>
        <v>5</v>
      </c>
      <c r="AH196" s="2">
        <f>SUMIFS(Import!AH$2:AH$237,Import!$F$2:$F$237,$F196,Import!$G$2:$G$237,$G196)</f>
        <v>0.44</v>
      </c>
      <c r="AI196" s="2">
        <f>SUMIFS(Import!AI$2:AI$237,Import!$F$2:$F$237,$F196,Import!$G$2:$G$237,$G196)</f>
        <v>1.35</v>
      </c>
      <c r="AJ196" s="2">
        <f>SUMIFS(Import!AJ$2:AJ$237,Import!$F$2:$F$237,$F196,Import!$G$2:$G$237,$G196)</f>
        <v>3</v>
      </c>
      <c r="AK196" s="2" t="str">
        <f t="shared" si="101"/>
        <v>F</v>
      </c>
      <c r="AL196" s="2" t="str">
        <f t="shared" si="101"/>
        <v>SANQUER</v>
      </c>
      <c r="AM196" s="2" t="str">
        <f t="shared" si="101"/>
        <v>Nicole</v>
      </c>
      <c r="AN196" s="2">
        <f>SUMIFS(Import!AN$2:AN$237,Import!$F$2:$F$237,$F196,Import!$G$2:$G$237,$G196)</f>
        <v>74</v>
      </c>
      <c r="AO196" s="2">
        <f>SUMIFS(Import!AO$2:AO$237,Import!$F$2:$F$237,$F196,Import!$G$2:$G$237,$G196)</f>
        <v>6.49</v>
      </c>
      <c r="AP196" s="2">
        <f>SUMIFS(Import!AP$2:AP$237,Import!$F$2:$F$237,$F196,Import!$G$2:$G$237,$G196)</f>
        <v>20</v>
      </c>
      <c r="AQ196" s="2">
        <f>SUMIFS(Import!AQ$2:AQ$237,Import!$F$2:$F$237,$F196,Import!$G$2:$G$237,$G196)</f>
        <v>4</v>
      </c>
      <c r="AR196" s="2" t="str">
        <f t="shared" si="102"/>
        <v>F</v>
      </c>
      <c r="AS196" s="2" t="str">
        <f t="shared" si="102"/>
        <v>EBB ÉPSE CROSS</v>
      </c>
      <c r="AT196" s="2" t="str">
        <f t="shared" si="102"/>
        <v>Valentina, Hina Dite Tina</v>
      </c>
      <c r="AU196" s="2">
        <f>SUMIFS(Import!AU$2:AU$237,Import!$F$2:$F$237,$F196,Import!$G$2:$G$237,$G196)</f>
        <v>64</v>
      </c>
      <c r="AV196" s="2">
        <f>SUMIFS(Import!AV$2:AV$237,Import!$F$2:$F$237,$F196,Import!$G$2:$G$237,$G196)</f>
        <v>5.61</v>
      </c>
      <c r="AW196" s="2">
        <f>SUMIFS(Import!AW$2:AW$237,Import!$F$2:$F$237,$F196,Import!$G$2:$G$237,$G196)</f>
        <v>17.3</v>
      </c>
      <c r="AX196" s="2">
        <f>SUMIFS(Import!AX$2:AX$237,Import!$F$2:$F$237,$F196,Import!$G$2:$G$237,$G196)</f>
        <v>5</v>
      </c>
      <c r="AY196" s="2" t="str">
        <f t="shared" si="103"/>
        <v>F</v>
      </c>
      <c r="AZ196" s="2" t="str">
        <f t="shared" si="103"/>
        <v>DUBIEF</v>
      </c>
      <c r="BA196" s="2" t="str">
        <f t="shared" si="103"/>
        <v>Miri</v>
      </c>
      <c r="BB196" s="2">
        <f>SUMIFS(Import!BB$2:BB$237,Import!$F$2:$F$237,$F196,Import!$G$2:$G$237,$G196)</f>
        <v>6</v>
      </c>
      <c r="BC196" s="2">
        <f>SUMIFS(Import!BC$2:BC$237,Import!$F$2:$F$237,$F196,Import!$G$2:$G$237,$G196)</f>
        <v>0.53</v>
      </c>
      <c r="BD196" s="2">
        <f>SUMIFS(Import!BD$2:BD$237,Import!$F$2:$F$237,$F196,Import!$G$2:$G$237,$G196)</f>
        <v>1.62</v>
      </c>
      <c r="BE196" s="2">
        <f>SUMIFS(Import!BE$2:BE$237,Import!$F$2:$F$237,$F196,Import!$G$2:$G$237,$G196)</f>
        <v>6</v>
      </c>
      <c r="BF196" s="2" t="str">
        <f t="shared" si="104"/>
        <v>M</v>
      </c>
      <c r="BG196" s="2" t="str">
        <f t="shared" si="104"/>
        <v>TEFAAROA</v>
      </c>
      <c r="BH196" s="2" t="str">
        <f t="shared" si="104"/>
        <v>Tom</v>
      </c>
      <c r="BI196" s="2">
        <f>SUMIFS(Import!BI$2:BI$237,Import!$F$2:$F$237,$F196,Import!$G$2:$G$237,$G196)</f>
        <v>1</v>
      </c>
      <c r="BJ196" s="2">
        <f>SUMIFS(Import!BJ$2:BJ$237,Import!$F$2:$F$237,$F196,Import!$G$2:$G$237,$G196)</f>
        <v>0.09</v>
      </c>
      <c r="BK196" s="2">
        <f>SUMIFS(Import!BK$2:BK$237,Import!$F$2:$F$237,$F196,Import!$G$2:$G$237,$G196)</f>
        <v>0.27</v>
      </c>
      <c r="BL196" s="2">
        <f>SUMIFS(Import!BL$2:BL$237,Import!$F$2:$F$237,$F196,Import!$G$2:$G$237,$G196)</f>
        <v>7</v>
      </c>
      <c r="BM196" s="2" t="str">
        <f t="shared" si="105"/>
        <v>M</v>
      </c>
      <c r="BN196" s="2" t="str">
        <f t="shared" si="105"/>
        <v>TAPUTU</v>
      </c>
      <c r="BO196" s="2" t="str">
        <f t="shared" si="105"/>
        <v>Faana</v>
      </c>
      <c r="BP196" s="2">
        <f>SUMIFS(Import!BP$2:BP$237,Import!$F$2:$F$237,$F196,Import!$G$2:$G$237,$G196)</f>
        <v>15</v>
      </c>
      <c r="BQ196" s="2">
        <f>SUMIFS(Import!BQ$2:BQ$237,Import!$F$2:$F$237,$F196,Import!$G$2:$G$237,$G196)</f>
        <v>1.31</v>
      </c>
      <c r="BR196" s="2">
        <f>SUMIFS(Import!BR$2:BR$237,Import!$F$2:$F$237,$F196,Import!$G$2:$G$237,$G196)</f>
        <v>4.05</v>
      </c>
      <c r="BS196" s="2">
        <f>SUMIFS(Import!BS$2:BS$237,Import!$F$2:$F$237,$F196,Import!$G$2:$G$237,$G196)</f>
        <v>8</v>
      </c>
      <c r="BT196" s="2" t="str">
        <f t="shared" si="106"/>
        <v>M</v>
      </c>
      <c r="BU196" s="2" t="str">
        <f t="shared" si="106"/>
        <v>SALMON</v>
      </c>
      <c r="BV196" s="2" t="str">
        <f t="shared" si="106"/>
        <v>Tati</v>
      </c>
      <c r="BW196" s="2">
        <f>SUMIFS(Import!BW$2:BW$237,Import!$F$2:$F$237,$F196,Import!$G$2:$G$237,$G196)</f>
        <v>11</v>
      </c>
      <c r="BX196" s="2">
        <f>SUMIFS(Import!BX$2:BX$237,Import!$F$2:$F$237,$F196,Import!$G$2:$G$237,$G196)</f>
        <v>0.96</v>
      </c>
      <c r="BY196" s="2">
        <f>SUMIFS(Import!BY$2:BY$237,Import!$F$2:$F$237,$F196,Import!$G$2:$G$237,$G196)</f>
        <v>2.97</v>
      </c>
      <c r="BZ196" s="2">
        <f>SUMIFS(Import!BZ$2:BZ$237,Import!$F$2:$F$237,$F196,Import!$G$2:$G$237,$G196)</f>
        <v>9</v>
      </c>
      <c r="CA196" s="2" t="str">
        <f t="shared" si="107"/>
        <v>F</v>
      </c>
      <c r="CB196" s="2" t="str">
        <f t="shared" si="107"/>
        <v>TERIITAHI</v>
      </c>
      <c r="CC196" s="2" t="str">
        <f t="shared" si="107"/>
        <v>Tepuaraurii</v>
      </c>
      <c r="CD196" s="2">
        <f>SUMIFS(Import!CD$2:CD$237,Import!$F$2:$F$237,$F196,Import!$G$2:$G$237,$G196)</f>
        <v>132</v>
      </c>
      <c r="CE196" s="2">
        <f>SUMIFS(Import!CE$2:CE$237,Import!$F$2:$F$237,$F196,Import!$G$2:$G$237,$G196)</f>
        <v>11.57</v>
      </c>
      <c r="CF196" s="2">
        <f>SUMIFS(Import!CF$2:CF$237,Import!$F$2:$F$237,$F196,Import!$G$2:$G$237,$G196)</f>
        <v>35.68</v>
      </c>
      <c r="CG196" s="2">
        <f>SUMIFS(Import!CG$2:CG$237,Import!$F$2:$F$237,$F196,Import!$G$2:$G$237,$G196)</f>
        <v>10</v>
      </c>
      <c r="CH196" s="2" t="str">
        <f t="shared" si="108"/>
        <v>M</v>
      </c>
      <c r="CI196" s="2" t="str">
        <f t="shared" si="108"/>
        <v>CONROY</v>
      </c>
      <c r="CJ196" s="2" t="str">
        <f t="shared" si="108"/>
        <v>Yves</v>
      </c>
      <c r="CK196" s="2">
        <f>SUMIFS(Import!CK$2:CK$237,Import!$F$2:$F$237,$F196,Import!$G$2:$G$237,$G196)</f>
        <v>0</v>
      </c>
      <c r="CL196" s="2">
        <f>SUMIFS(Import!CL$2:CL$237,Import!$F$2:$F$237,$F196,Import!$G$2:$G$237,$G196)</f>
        <v>0</v>
      </c>
      <c r="CM196" s="2">
        <f>SUMIFS(Import!CM$2:CM$237,Import!$F$2:$F$237,$F196,Import!$G$2:$G$237,$G196)</f>
        <v>0</v>
      </c>
      <c r="CN196" s="2">
        <f>SUMIFS(Import!CN$2:CN$237,Import!$F$2:$F$237,$F196,Import!$G$2:$G$237,$G196)</f>
        <v>11</v>
      </c>
      <c r="CO196" s="3" t="str">
        <f t="shared" si="109"/>
        <v>M</v>
      </c>
      <c r="CP196" s="3" t="str">
        <f t="shared" si="109"/>
        <v>PIQUE</v>
      </c>
      <c r="CQ196" s="3" t="str">
        <f t="shared" si="109"/>
        <v>Pascal</v>
      </c>
      <c r="CR196" s="2">
        <f>SUMIFS(Import!CR$2:CR$237,Import!$F$2:$F$237,$F196,Import!$G$2:$G$237,$G196)</f>
        <v>5</v>
      </c>
      <c r="CS196" s="2">
        <f>SUMIFS(Import!CS$2:CS$237,Import!$F$2:$F$237,$F196,Import!$G$2:$G$237,$G196)</f>
        <v>0.44</v>
      </c>
      <c r="CT196" s="2">
        <f>SUMIFS(Import!CT$2:CT$237,Import!$F$2:$F$237,$F196,Import!$G$2:$G$237,$G196)</f>
        <v>1.35</v>
      </c>
    </row>
    <row r="197" spans="1:98">
      <c r="A197" s="2" t="s">
        <v>38</v>
      </c>
      <c r="B197" s="2" t="s">
        <v>39</v>
      </c>
      <c r="C197" s="2">
        <v>2</v>
      </c>
      <c r="D197" s="2" t="s">
        <v>53</v>
      </c>
      <c r="E197" s="2">
        <v>47</v>
      </c>
      <c r="F197" s="2" t="s">
        <v>79</v>
      </c>
      <c r="G197" s="2">
        <v>2</v>
      </c>
      <c r="H197" s="2">
        <f>IF(SUMIFS(Import!H$2:H$237,Import!$F$2:$F$237,$F197,Import!$G$2:$G$237,$G197)=0,Data_T1!$H197,SUMIFS(Import!H$2:H$237,Import!$F$2:$F$237,$F197,Import!$G$2:$G$237,$G197))</f>
        <v>1005</v>
      </c>
      <c r="I197" s="2">
        <f>SUMIFS(Import!I$2:I$237,Import!$F$2:$F$237,$F197,Import!$G$2:$G$237,$G197)</f>
        <v>692</v>
      </c>
      <c r="J197" s="2">
        <f>SUMIFS(Import!J$2:J$237,Import!$F$2:$F$237,$F197,Import!$G$2:$G$237,$G197)</f>
        <v>68.86</v>
      </c>
      <c r="K197" s="2">
        <f>SUMIFS(Import!K$2:K$237,Import!$F$2:$F$237,$F197,Import!$G$2:$G$237,$G197)</f>
        <v>313</v>
      </c>
      <c r="L197" s="2">
        <f>SUMIFS(Import!L$2:L$237,Import!$F$2:$F$237,$F197,Import!$G$2:$G$237,$G197)</f>
        <v>31.14</v>
      </c>
      <c r="M197" s="2">
        <f>SUMIFS(Import!M$2:M$237,Import!$F$2:$F$237,$F197,Import!$G$2:$G$237,$G197)</f>
        <v>5</v>
      </c>
      <c r="N197" s="2">
        <f>SUMIFS(Import!N$2:N$237,Import!$F$2:$F$237,$F197,Import!$G$2:$G$237,$G197)</f>
        <v>0.5</v>
      </c>
      <c r="O197" s="2">
        <f>SUMIFS(Import!O$2:O$237,Import!$F$2:$F$237,$F197,Import!$G$2:$G$237,$G197)</f>
        <v>1.6</v>
      </c>
      <c r="P197" s="2">
        <f>SUMIFS(Import!P$2:P$237,Import!$F$2:$F$237,$F197,Import!$G$2:$G$237,$G197)</f>
        <v>3</v>
      </c>
      <c r="Q197" s="2">
        <f>SUMIFS(Import!Q$2:Q$237,Import!$F$2:$F$237,$F197,Import!$G$2:$G$237,$G197)</f>
        <v>0.3</v>
      </c>
      <c r="R197" s="2">
        <f>SUMIFS(Import!R$2:R$237,Import!$F$2:$F$237,$F197,Import!$G$2:$G$237,$G197)</f>
        <v>0.96</v>
      </c>
      <c r="S197" s="2">
        <f>SUMIFS(Import!S$2:S$237,Import!$F$2:$F$237,$F197,Import!$G$2:$G$237,$G197)</f>
        <v>305</v>
      </c>
      <c r="T197" s="2">
        <f>SUMIFS(Import!T$2:T$237,Import!$F$2:$F$237,$F197,Import!$G$2:$G$237,$G197)</f>
        <v>30.35</v>
      </c>
      <c r="U197" s="2">
        <f>SUMIFS(Import!U$2:U$237,Import!$F$2:$F$237,$F197,Import!$G$2:$G$237,$G197)</f>
        <v>97.44</v>
      </c>
      <c r="V197" s="2">
        <f>SUMIFS(Import!V$2:V$237,Import!$F$2:$F$237,$F197,Import!$G$2:$G$237,$G197)</f>
        <v>1</v>
      </c>
      <c r="W197" s="2" t="str">
        <f t="shared" si="99"/>
        <v>F</v>
      </c>
      <c r="X197" s="2" t="str">
        <f t="shared" si="99"/>
        <v>IRITI</v>
      </c>
      <c r="Y197" s="2" t="str">
        <f t="shared" si="99"/>
        <v>Teura</v>
      </c>
      <c r="Z197" s="2">
        <f>SUMIFS(Import!Z$2:Z$237,Import!$F$2:$F$237,$F197,Import!$G$2:$G$237,$G197)</f>
        <v>41</v>
      </c>
      <c r="AA197" s="2">
        <f>SUMIFS(Import!AA$2:AA$237,Import!$F$2:$F$237,$F197,Import!$G$2:$G$237,$G197)</f>
        <v>4.08</v>
      </c>
      <c r="AB197" s="2">
        <f>SUMIFS(Import!AB$2:AB$237,Import!$F$2:$F$237,$F197,Import!$G$2:$G$237,$G197)</f>
        <v>13.44</v>
      </c>
      <c r="AC197" s="2">
        <f>SUMIFS(Import!AC$2:AC$237,Import!$F$2:$F$237,$F197,Import!$G$2:$G$237,$G197)</f>
        <v>2</v>
      </c>
      <c r="AD197" s="2" t="str">
        <f t="shared" si="100"/>
        <v>F</v>
      </c>
      <c r="AE197" s="2" t="str">
        <f t="shared" si="100"/>
        <v>GRANDIN</v>
      </c>
      <c r="AF197" s="2" t="str">
        <f t="shared" si="100"/>
        <v>Maire</v>
      </c>
      <c r="AG197" s="2">
        <f>SUMIFS(Import!AG$2:AG$237,Import!$F$2:$F$237,$F197,Import!$G$2:$G$237,$G197)</f>
        <v>10</v>
      </c>
      <c r="AH197" s="2">
        <f>SUMIFS(Import!AH$2:AH$237,Import!$F$2:$F$237,$F197,Import!$G$2:$G$237,$G197)</f>
        <v>1</v>
      </c>
      <c r="AI197" s="2">
        <f>SUMIFS(Import!AI$2:AI$237,Import!$F$2:$F$237,$F197,Import!$G$2:$G$237,$G197)</f>
        <v>3.28</v>
      </c>
      <c r="AJ197" s="2">
        <f>SUMIFS(Import!AJ$2:AJ$237,Import!$F$2:$F$237,$F197,Import!$G$2:$G$237,$G197)</f>
        <v>3</v>
      </c>
      <c r="AK197" s="2" t="str">
        <f t="shared" si="101"/>
        <v>F</v>
      </c>
      <c r="AL197" s="2" t="str">
        <f t="shared" si="101"/>
        <v>SANQUER</v>
      </c>
      <c r="AM197" s="2" t="str">
        <f t="shared" si="101"/>
        <v>Nicole</v>
      </c>
      <c r="AN197" s="2">
        <f>SUMIFS(Import!AN$2:AN$237,Import!$F$2:$F$237,$F197,Import!$G$2:$G$237,$G197)</f>
        <v>101</v>
      </c>
      <c r="AO197" s="2">
        <f>SUMIFS(Import!AO$2:AO$237,Import!$F$2:$F$237,$F197,Import!$G$2:$G$237,$G197)</f>
        <v>10.050000000000001</v>
      </c>
      <c r="AP197" s="2">
        <f>SUMIFS(Import!AP$2:AP$237,Import!$F$2:$F$237,$F197,Import!$G$2:$G$237,$G197)</f>
        <v>33.11</v>
      </c>
      <c r="AQ197" s="2">
        <f>SUMIFS(Import!AQ$2:AQ$237,Import!$F$2:$F$237,$F197,Import!$G$2:$G$237,$G197)</f>
        <v>4</v>
      </c>
      <c r="AR197" s="2" t="str">
        <f t="shared" si="102"/>
        <v>F</v>
      </c>
      <c r="AS197" s="2" t="str">
        <f t="shared" si="102"/>
        <v>EBB ÉPSE CROSS</v>
      </c>
      <c r="AT197" s="2" t="str">
        <f t="shared" si="102"/>
        <v>Valentina, Hina Dite Tina</v>
      </c>
      <c r="AU197" s="2">
        <f>SUMIFS(Import!AU$2:AU$237,Import!$F$2:$F$237,$F197,Import!$G$2:$G$237,$G197)</f>
        <v>25</v>
      </c>
      <c r="AV197" s="2">
        <f>SUMIFS(Import!AV$2:AV$237,Import!$F$2:$F$237,$F197,Import!$G$2:$G$237,$G197)</f>
        <v>2.4900000000000002</v>
      </c>
      <c r="AW197" s="2">
        <f>SUMIFS(Import!AW$2:AW$237,Import!$F$2:$F$237,$F197,Import!$G$2:$G$237,$G197)</f>
        <v>8.1999999999999993</v>
      </c>
      <c r="AX197" s="2">
        <f>SUMIFS(Import!AX$2:AX$237,Import!$F$2:$F$237,$F197,Import!$G$2:$G$237,$G197)</f>
        <v>5</v>
      </c>
      <c r="AY197" s="2" t="str">
        <f t="shared" si="103"/>
        <v>F</v>
      </c>
      <c r="AZ197" s="2" t="str">
        <f t="shared" si="103"/>
        <v>DUBIEF</v>
      </c>
      <c r="BA197" s="2" t="str">
        <f t="shared" si="103"/>
        <v>Miri</v>
      </c>
      <c r="BB197" s="2">
        <f>SUMIFS(Import!BB$2:BB$237,Import!$F$2:$F$237,$F197,Import!$G$2:$G$237,$G197)</f>
        <v>9</v>
      </c>
      <c r="BC197" s="2">
        <f>SUMIFS(Import!BC$2:BC$237,Import!$F$2:$F$237,$F197,Import!$G$2:$G$237,$G197)</f>
        <v>0.9</v>
      </c>
      <c r="BD197" s="2">
        <f>SUMIFS(Import!BD$2:BD$237,Import!$F$2:$F$237,$F197,Import!$G$2:$G$237,$G197)</f>
        <v>2.95</v>
      </c>
      <c r="BE197" s="2">
        <f>SUMIFS(Import!BE$2:BE$237,Import!$F$2:$F$237,$F197,Import!$G$2:$G$237,$G197)</f>
        <v>6</v>
      </c>
      <c r="BF197" s="2" t="str">
        <f t="shared" si="104"/>
        <v>M</v>
      </c>
      <c r="BG197" s="2" t="str">
        <f t="shared" si="104"/>
        <v>TEFAAROA</v>
      </c>
      <c r="BH197" s="2" t="str">
        <f t="shared" si="104"/>
        <v>Tom</v>
      </c>
      <c r="BI197" s="2">
        <f>SUMIFS(Import!BI$2:BI$237,Import!$F$2:$F$237,$F197,Import!$G$2:$G$237,$G197)</f>
        <v>1</v>
      </c>
      <c r="BJ197" s="2">
        <f>SUMIFS(Import!BJ$2:BJ$237,Import!$F$2:$F$237,$F197,Import!$G$2:$G$237,$G197)</f>
        <v>0.1</v>
      </c>
      <c r="BK197" s="2">
        <f>SUMIFS(Import!BK$2:BK$237,Import!$F$2:$F$237,$F197,Import!$G$2:$G$237,$G197)</f>
        <v>0.33</v>
      </c>
      <c r="BL197" s="2">
        <f>SUMIFS(Import!BL$2:BL$237,Import!$F$2:$F$237,$F197,Import!$G$2:$G$237,$G197)</f>
        <v>7</v>
      </c>
      <c r="BM197" s="2" t="str">
        <f t="shared" si="105"/>
        <v>M</v>
      </c>
      <c r="BN197" s="2" t="str">
        <f t="shared" si="105"/>
        <v>TAPUTU</v>
      </c>
      <c r="BO197" s="2" t="str">
        <f t="shared" si="105"/>
        <v>Faana</v>
      </c>
      <c r="BP197" s="2">
        <f>SUMIFS(Import!BP$2:BP$237,Import!$F$2:$F$237,$F197,Import!$G$2:$G$237,$G197)</f>
        <v>12</v>
      </c>
      <c r="BQ197" s="2">
        <f>SUMIFS(Import!BQ$2:BQ$237,Import!$F$2:$F$237,$F197,Import!$G$2:$G$237,$G197)</f>
        <v>1.19</v>
      </c>
      <c r="BR197" s="2">
        <f>SUMIFS(Import!BR$2:BR$237,Import!$F$2:$F$237,$F197,Import!$G$2:$G$237,$G197)</f>
        <v>3.93</v>
      </c>
      <c r="BS197" s="2">
        <f>SUMIFS(Import!BS$2:BS$237,Import!$F$2:$F$237,$F197,Import!$G$2:$G$237,$G197)</f>
        <v>8</v>
      </c>
      <c r="BT197" s="2" t="str">
        <f t="shared" si="106"/>
        <v>M</v>
      </c>
      <c r="BU197" s="2" t="str">
        <f t="shared" si="106"/>
        <v>SALMON</v>
      </c>
      <c r="BV197" s="2" t="str">
        <f t="shared" si="106"/>
        <v>Tati</v>
      </c>
      <c r="BW197" s="2">
        <f>SUMIFS(Import!BW$2:BW$237,Import!$F$2:$F$237,$F197,Import!$G$2:$G$237,$G197)</f>
        <v>7</v>
      </c>
      <c r="BX197" s="2">
        <f>SUMIFS(Import!BX$2:BX$237,Import!$F$2:$F$237,$F197,Import!$G$2:$G$237,$G197)</f>
        <v>0.7</v>
      </c>
      <c r="BY197" s="2">
        <f>SUMIFS(Import!BY$2:BY$237,Import!$F$2:$F$237,$F197,Import!$G$2:$G$237,$G197)</f>
        <v>2.2999999999999998</v>
      </c>
      <c r="BZ197" s="2">
        <f>SUMIFS(Import!BZ$2:BZ$237,Import!$F$2:$F$237,$F197,Import!$G$2:$G$237,$G197)</f>
        <v>9</v>
      </c>
      <c r="CA197" s="2" t="str">
        <f t="shared" si="107"/>
        <v>F</v>
      </c>
      <c r="CB197" s="2" t="str">
        <f t="shared" si="107"/>
        <v>TERIITAHI</v>
      </c>
      <c r="CC197" s="2" t="str">
        <f t="shared" si="107"/>
        <v>Tepuaraurii</v>
      </c>
      <c r="CD197" s="2">
        <f>SUMIFS(Import!CD$2:CD$237,Import!$F$2:$F$237,$F197,Import!$G$2:$G$237,$G197)</f>
        <v>93</v>
      </c>
      <c r="CE197" s="2">
        <f>SUMIFS(Import!CE$2:CE$237,Import!$F$2:$F$237,$F197,Import!$G$2:$G$237,$G197)</f>
        <v>9.25</v>
      </c>
      <c r="CF197" s="2">
        <f>SUMIFS(Import!CF$2:CF$237,Import!$F$2:$F$237,$F197,Import!$G$2:$G$237,$G197)</f>
        <v>30.49</v>
      </c>
      <c r="CG197" s="2">
        <f>SUMIFS(Import!CG$2:CG$237,Import!$F$2:$F$237,$F197,Import!$G$2:$G$237,$G197)</f>
        <v>10</v>
      </c>
      <c r="CH197" s="2" t="str">
        <f t="shared" si="108"/>
        <v>M</v>
      </c>
      <c r="CI197" s="2" t="str">
        <f t="shared" si="108"/>
        <v>CONROY</v>
      </c>
      <c r="CJ197" s="2" t="str">
        <f t="shared" si="108"/>
        <v>Yves</v>
      </c>
      <c r="CK197" s="2">
        <f>SUMIFS(Import!CK$2:CK$237,Import!$F$2:$F$237,$F197,Import!$G$2:$G$237,$G197)</f>
        <v>1</v>
      </c>
      <c r="CL197" s="2">
        <f>SUMIFS(Import!CL$2:CL$237,Import!$F$2:$F$237,$F197,Import!$G$2:$G$237,$G197)</f>
        <v>0.1</v>
      </c>
      <c r="CM197" s="2">
        <f>SUMIFS(Import!CM$2:CM$237,Import!$F$2:$F$237,$F197,Import!$G$2:$G$237,$G197)</f>
        <v>0.33</v>
      </c>
      <c r="CN197" s="2">
        <f>SUMIFS(Import!CN$2:CN$237,Import!$F$2:$F$237,$F197,Import!$G$2:$G$237,$G197)</f>
        <v>11</v>
      </c>
      <c r="CO197" s="3" t="str">
        <f t="shared" si="109"/>
        <v>M</v>
      </c>
      <c r="CP197" s="3" t="str">
        <f t="shared" si="109"/>
        <v>PIQUE</v>
      </c>
      <c r="CQ197" s="3" t="str">
        <f t="shared" si="109"/>
        <v>Pascal</v>
      </c>
      <c r="CR197" s="2">
        <f>SUMIFS(Import!CR$2:CR$237,Import!$F$2:$F$237,$F197,Import!$G$2:$G$237,$G197)</f>
        <v>5</v>
      </c>
      <c r="CS197" s="2">
        <f>SUMIFS(Import!CS$2:CS$237,Import!$F$2:$F$237,$F197,Import!$G$2:$G$237,$G197)</f>
        <v>0.5</v>
      </c>
      <c r="CT197" s="2">
        <f>SUMIFS(Import!CT$2:CT$237,Import!$F$2:$F$237,$F197,Import!$G$2:$G$237,$G197)</f>
        <v>1.64</v>
      </c>
    </row>
    <row r="198" spans="1:98">
      <c r="A198" s="2" t="s">
        <v>38</v>
      </c>
      <c r="B198" s="2" t="s">
        <v>39</v>
      </c>
      <c r="C198" s="2">
        <v>2</v>
      </c>
      <c r="D198" s="2" t="s">
        <v>53</v>
      </c>
      <c r="E198" s="2">
        <v>47</v>
      </c>
      <c r="F198" s="2" t="s">
        <v>79</v>
      </c>
      <c r="G198" s="2">
        <v>3</v>
      </c>
      <c r="H198" s="2">
        <f>IF(SUMIFS(Import!H$2:H$237,Import!$F$2:$F$237,$F198,Import!$G$2:$G$237,$G198)=0,Data_T1!$H198,SUMIFS(Import!H$2:H$237,Import!$F$2:$F$237,$F198,Import!$G$2:$G$237,$G198))</f>
        <v>1464</v>
      </c>
      <c r="I198" s="2">
        <f>SUMIFS(Import!I$2:I$237,Import!$F$2:$F$237,$F198,Import!$G$2:$G$237,$G198)</f>
        <v>974</v>
      </c>
      <c r="J198" s="2">
        <f>SUMIFS(Import!J$2:J$237,Import!$F$2:$F$237,$F198,Import!$G$2:$G$237,$G198)</f>
        <v>66.53</v>
      </c>
      <c r="K198" s="2">
        <f>SUMIFS(Import!K$2:K$237,Import!$F$2:$F$237,$F198,Import!$G$2:$G$237,$G198)</f>
        <v>490</v>
      </c>
      <c r="L198" s="2">
        <f>SUMIFS(Import!L$2:L$237,Import!$F$2:$F$237,$F198,Import!$G$2:$G$237,$G198)</f>
        <v>33.47</v>
      </c>
      <c r="M198" s="2">
        <f>SUMIFS(Import!M$2:M$237,Import!$F$2:$F$237,$F198,Import!$G$2:$G$237,$G198)</f>
        <v>5</v>
      </c>
      <c r="N198" s="2">
        <f>SUMIFS(Import!N$2:N$237,Import!$F$2:$F$237,$F198,Import!$G$2:$G$237,$G198)</f>
        <v>0.34</v>
      </c>
      <c r="O198" s="2">
        <f>SUMIFS(Import!O$2:O$237,Import!$F$2:$F$237,$F198,Import!$G$2:$G$237,$G198)</f>
        <v>1.02</v>
      </c>
      <c r="P198" s="2">
        <f>SUMIFS(Import!P$2:P$237,Import!$F$2:$F$237,$F198,Import!$G$2:$G$237,$G198)</f>
        <v>5</v>
      </c>
      <c r="Q198" s="2">
        <f>SUMIFS(Import!Q$2:Q$237,Import!$F$2:$F$237,$F198,Import!$G$2:$G$237,$G198)</f>
        <v>0.34</v>
      </c>
      <c r="R198" s="2">
        <f>SUMIFS(Import!R$2:R$237,Import!$F$2:$F$237,$F198,Import!$G$2:$G$237,$G198)</f>
        <v>1.02</v>
      </c>
      <c r="S198" s="2">
        <f>SUMIFS(Import!S$2:S$237,Import!$F$2:$F$237,$F198,Import!$G$2:$G$237,$G198)</f>
        <v>480</v>
      </c>
      <c r="T198" s="2">
        <f>SUMIFS(Import!T$2:T$237,Import!$F$2:$F$237,$F198,Import!$G$2:$G$237,$G198)</f>
        <v>32.79</v>
      </c>
      <c r="U198" s="2">
        <f>SUMIFS(Import!U$2:U$237,Import!$F$2:$F$237,$F198,Import!$G$2:$G$237,$G198)</f>
        <v>97.96</v>
      </c>
      <c r="V198" s="2">
        <f>SUMIFS(Import!V$2:V$237,Import!$F$2:$F$237,$F198,Import!$G$2:$G$237,$G198)</f>
        <v>1</v>
      </c>
      <c r="W198" s="2" t="str">
        <f t="shared" si="99"/>
        <v>F</v>
      </c>
      <c r="X198" s="2" t="str">
        <f t="shared" si="99"/>
        <v>IRITI</v>
      </c>
      <c r="Y198" s="2" t="str">
        <f t="shared" si="99"/>
        <v>Teura</v>
      </c>
      <c r="Z198" s="2">
        <f>SUMIFS(Import!Z$2:Z$237,Import!$F$2:$F$237,$F198,Import!$G$2:$G$237,$G198)</f>
        <v>85</v>
      </c>
      <c r="AA198" s="2">
        <f>SUMIFS(Import!AA$2:AA$237,Import!$F$2:$F$237,$F198,Import!$G$2:$G$237,$G198)</f>
        <v>5.81</v>
      </c>
      <c r="AB198" s="2">
        <f>SUMIFS(Import!AB$2:AB$237,Import!$F$2:$F$237,$F198,Import!$G$2:$G$237,$G198)</f>
        <v>17.71</v>
      </c>
      <c r="AC198" s="2">
        <f>SUMIFS(Import!AC$2:AC$237,Import!$F$2:$F$237,$F198,Import!$G$2:$G$237,$G198)</f>
        <v>2</v>
      </c>
      <c r="AD198" s="2" t="str">
        <f t="shared" si="100"/>
        <v>F</v>
      </c>
      <c r="AE198" s="2" t="str">
        <f t="shared" si="100"/>
        <v>GRANDIN</v>
      </c>
      <c r="AF198" s="2" t="str">
        <f t="shared" si="100"/>
        <v>Maire</v>
      </c>
      <c r="AG198" s="2">
        <f>SUMIFS(Import!AG$2:AG$237,Import!$F$2:$F$237,$F198,Import!$G$2:$G$237,$G198)</f>
        <v>8</v>
      </c>
      <c r="AH198" s="2">
        <f>SUMIFS(Import!AH$2:AH$237,Import!$F$2:$F$237,$F198,Import!$G$2:$G$237,$G198)</f>
        <v>0.55000000000000004</v>
      </c>
      <c r="AI198" s="2">
        <f>SUMIFS(Import!AI$2:AI$237,Import!$F$2:$F$237,$F198,Import!$G$2:$G$237,$G198)</f>
        <v>1.67</v>
      </c>
      <c r="AJ198" s="2">
        <f>SUMIFS(Import!AJ$2:AJ$237,Import!$F$2:$F$237,$F198,Import!$G$2:$G$237,$G198)</f>
        <v>3</v>
      </c>
      <c r="AK198" s="2" t="str">
        <f t="shared" si="101"/>
        <v>F</v>
      </c>
      <c r="AL198" s="2" t="str">
        <f t="shared" si="101"/>
        <v>SANQUER</v>
      </c>
      <c r="AM198" s="2" t="str">
        <f t="shared" si="101"/>
        <v>Nicole</v>
      </c>
      <c r="AN198" s="2">
        <f>SUMIFS(Import!AN$2:AN$237,Import!$F$2:$F$237,$F198,Import!$G$2:$G$237,$G198)</f>
        <v>148</v>
      </c>
      <c r="AO198" s="2">
        <f>SUMIFS(Import!AO$2:AO$237,Import!$F$2:$F$237,$F198,Import!$G$2:$G$237,$G198)</f>
        <v>10.11</v>
      </c>
      <c r="AP198" s="2">
        <f>SUMIFS(Import!AP$2:AP$237,Import!$F$2:$F$237,$F198,Import!$G$2:$G$237,$G198)</f>
        <v>30.83</v>
      </c>
      <c r="AQ198" s="2">
        <f>SUMIFS(Import!AQ$2:AQ$237,Import!$F$2:$F$237,$F198,Import!$G$2:$G$237,$G198)</f>
        <v>4</v>
      </c>
      <c r="AR198" s="2" t="str">
        <f t="shared" si="102"/>
        <v>F</v>
      </c>
      <c r="AS198" s="2" t="str">
        <f t="shared" si="102"/>
        <v>EBB ÉPSE CROSS</v>
      </c>
      <c r="AT198" s="2" t="str">
        <f t="shared" si="102"/>
        <v>Valentina, Hina Dite Tina</v>
      </c>
      <c r="AU198" s="2">
        <f>SUMIFS(Import!AU$2:AU$237,Import!$F$2:$F$237,$F198,Import!$G$2:$G$237,$G198)</f>
        <v>54</v>
      </c>
      <c r="AV198" s="2">
        <f>SUMIFS(Import!AV$2:AV$237,Import!$F$2:$F$237,$F198,Import!$G$2:$G$237,$G198)</f>
        <v>3.69</v>
      </c>
      <c r="AW198" s="2">
        <f>SUMIFS(Import!AW$2:AW$237,Import!$F$2:$F$237,$F198,Import!$G$2:$G$237,$G198)</f>
        <v>11.25</v>
      </c>
      <c r="AX198" s="2">
        <f>SUMIFS(Import!AX$2:AX$237,Import!$F$2:$F$237,$F198,Import!$G$2:$G$237,$G198)</f>
        <v>5</v>
      </c>
      <c r="AY198" s="2" t="str">
        <f t="shared" si="103"/>
        <v>F</v>
      </c>
      <c r="AZ198" s="2" t="str">
        <f t="shared" si="103"/>
        <v>DUBIEF</v>
      </c>
      <c r="BA198" s="2" t="str">
        <f t="shared" si="103"/>
        <v>Miri</v>
      </c>
      <c r="BB198" s="2">
        <f>SUMIFS(Import!BB$2:BB$237,Import!$F$2:$F$237,$F198,Import!$G$2:$G$237,$G198)</f>
        <v>8</v>
      </c>
      <c r="BC198" s="2">
        <f>SUMIFS(Import!BC$2:BC$237,Import!$F$2:$F$237,$F198,Import!$G$2:$G$237,$G198)</f>
        <v>0.55000000000000004</v>
      </c>
      <c r="BD198" s="2">
        <f>SUMIFS(Import!BD$2:BD$237,Import!$F$2:$F$237,$F198,Import!$G$2:$G$237,$G198)</f>
        <v>1.67</v>
      </c>
      <c r="BE198" s="2">
        <f>SUMIFS(Import!BE$2:BE$237,Import!$F$2:$F$237,$F198,Import!$G$2:$G$237,$G198)</f>
        <v>6</v>
      </c>
      <c r="BF198" s="2" t="str">
        <f t="shared" si="104"/>
        <v>M</v>
      </c>
      <c r="BG198" s="2" t="str">
        <f t="shared" si="104"/>
        <v>TEFAAROA</v>
      </c>
      <c r="BH198" s="2" t="str">
        <f t="shared" si="104"/>
        <v>Tom</v>
      </c>
      <c r="BI198" s="2">
        <f>SUMIFS(Import!BI$2:BI$237,Import!$F$2:$F$237,$F198,Import!$G$2:$G$237,$G198)</f>
        <v>3</v>
      </c>
      <c r="BJ198" s="2">
        <f>SUMIFS(Import!BJ$2:BJ$237,Import!$F$2:$F$237,$F198,Import!$G$2:$G$237,$G198)</f>
        <v>0.2</v>
      </c>
      <c r="BK198" s="2">
        <f>SUMIFS(Import!BK$2:BK$237,Import!$F$2:$F$237,$F198,Import!$G$2:$G$237,$G198)</f>
        <v>0.63</v>
      </c>
      <c r="BL198" s="2">
        <f>SUMIFS(Import!BL$2:BL$237,Import!$F$2:$F$237,$F198,Import!$G$2:$G$237,$G198)</f>
        <v>7</v>
      </c>
      <c r="BM198" s="2" t="str">
        <f t="shared" si="105"/>
        <v>M</v>
      </c>
      <c r="BN198" s="2" t="str">
        <f t="shared" si="105"/>
        <v>TAPUTU</v>
      </c>
      <c r="BO198" s="2" t="str">
        <f t="shared" si="105"/>
        <v>Faana</v>
      </c>
      <c r="BP198" s="2">
        <f>SUMIFS(Import!BP$2:BP$237,Import!$F$2:$F$237,$F198,Import!$G$2:$G$237,$G198)</f>
        <v>10</v>
      </c>
      <c r="BQ198" s="2">
        <f>SUMIFS(Import!BQ$2:BQ$237,Import!$F$2:$F$237,$F198,Import!$G$2:$G$237,$G198)</f>
        <v>0.68</v>
      </c>
      <c r="BR198" s="2">
        <f>SUMIFS(Import!BR$2:BR$237,Import!$F$2:$F$237,$F198,Import!$G$2:$G$237,$G198)</f>
        <v>2.08</v>
      </c>
      <c r="BS198" s="2">
        <f>SUMIFS(Import!BS$2:BS$237,Import!$F$2:$F$237,$F198,Import!$G$2:$G$237,$G198)</f>
        <v>8</v>
      </c>
      <c r="BT198" s="2" t="str">
        <f t="shared" si="106"/>
        <v>M</v>
      </c>
      <c r="BU198" s="2" t="str">
        <f t="shared" si="106"/>
        <v>SALMON</v>
      </c>
      <c r="BV198" s="2" t="str">
        <f t="shared" si="106"/>
        <v>Tati</v>
      </c>
      <c r="BW198" s="2">
        <f>SUMIFS(Import!BW$2:BW$237,Import!$F$2:$F$237,$F198,Import!$G$2:$G$237,$G198)</f>
        <v>10</v>
      </c>
      <c r="BX198" s="2">
        <f>SUMIFS(Import!BX$2:BX$237,Import!$F$2:$F$237,$F198,Import!$G$2:$G$237,$G198)</f>
        <v>0.68</v>
      </c>
      <c r="BY198" s="2">
        <f>SUMIFS(Import!BY$2:BY$237,Import!$F$2:$F$237,$F198,Import!$G$2:$G$237,$G198)</f>
        <v>2.08</v>
      </c>
      <c r="BZ198" s="2">
        <f>SUMIFS(Import!BZ$2:BZ$237,Import!$F$2:$F$237,$F198,Import!$G$2:$G$237,$G198)</f>
        <v>9</v>
      </c>
      <c r="CA198" s="2" t="str">
        <f t="shared" si="107"/>
        <v>F</v>
      </c>
      <c r="CB198" s="2" t="str">
        <f t="shared" si="107"/>
        <v>TERIITAHI</v>
      </c>
      <c r="CC198" s="2" t="str">
        <f t="shared" si="107"/>
        <v>Tepuaraurii</v>
      </c>
      <c r="CD198" s="2">
        <f>SUMIFS(Import!CD$2:CD$237,Import!$F$2:$F$237,$F198,Import!$G$2:$G$237,$G198)</f>
        <v>144</v>
      </c>
      <c r="CE198" s="2">
        <f>SUMIFS(Import!CE$2:CE$237,Import!$F$2:$F$237,$F198,Import!$G$2:$G$237,$G198)</f>
        <v>9.84</v>
      </c>
      <c r="CF198" s="2">
        <f>SUMIFS(Import!CF$2:CF$237,Import!$F$2:$F$237,$F198,Import!$G$2:$G$237,$G198)</f>
        <v>30</v>
      </c>
      <c r="CG198" s="2">
        <f>SUMIFS(Import!CG$2:CG$237,Import!$F$2:$F$237,$F198,Import!$G$2:$G$237,$G198)</f>
        <v>10</v>
      </c>
      <c r="CH198" s="2" t="str">
        <f t="shared" si="108"/>
        <v>M</v>
      </c>
      <c r="CI198" s="2" t="str">
        <f t="shared" si="108"/>
        <v>CONROY</v>
      </c>
      <c r="CJ198" s="2" t="str">
        <f t="shared" si="108"/>
        <v>Yves</v>
      </c>
      <c r="CK198" s="2">
        <f>SUMIFS(Import!CK$2:CK$237,Import!$F$2:$F$237,$F198,Import!$G$2:$G$237,$G198)</f>
        <v>3</v>
      </c>
      <c r="CL198" s="2">
        <f>SUMIFS(Import!CL$2:CL$237,Import!$F$2:$F$237,$F198,Import!$G$2:$G$237,$G198)</f>
        <v>0.2</v>
      </c>
      <c r="CM198" s="2">
        <f>SUMIFS(Import!CM$2:CM$237,Import!$F$2:$F$237,$F198,Import!$G$2:$G$237,$G198)</f>
        <v>0.63</v>
      </c>
      <c r="CN198" s="2">
        <f>SUMIFS(Import!CN$2:CN$237,Import!$F$2:$F$237,$F198,Import!$G$2:$G$237,$G198)</f>
        <v>11</v>
      </c>
      <c r="CO198" s="3" t="str">
        <f t="shared" si="109"/>
        <v>M</v>
      </c>
      <c r="CP198" s="3" t="str">
        <f t="shared" si="109"/>
        <v>PIQUE</v>
      </c>
      <c r="CQ198" s="3" t="str">
        <f t="shared" si="109"/>
        <v>Pascal</v>
      </c>
      <c r="CR198" s="2">
        <f>SUMIFS(Import!CR$2:CR$237,Import!$F$2:$F$237,$F198,Import!$G$2:$G$237,$G198)</f>
        <v>7</v>
      </c>
      <c r="CS198" s="2">
        <f>SUMIFS(Import!CS$2:CS$237,Import!$F$2:$F$237,$F198,Import!$G$2:$G$237,$G198)</f>
        <v>0.48</v>
      </c>
      <c r="CT198" s="2">
        <f>SUMIFS(Import!CT$2:CT$237,Import!$F$2:$F$237,$F198,Import!$G$2:$G$237,$G198)</f>
        <v>1.46</v>
      </c>
    </row>
    <row r="199" spans="1:98">
      <c r="A199" s="2" t="s">
        <v>38</v>
      </c>
      <c r="B199" s="2" t="s">
        <v>39</v>
      </c>
      <c r="C199" s="2">
        <v>2</v>
      </c>
      <c r="D199" s="2" t="s">
        <v>53</v>
      </c>
      <c r="E199" s="2">
        <v>47</v>
      </c>
      <c r="F199" s="2" t="s">
        <v>79</v>
      </c>
      <c r="G199" s="2">
        <v>4</v>
      </c>
      <c r="H199" s="2">
        <f>IF(SUMIFS(Import!H$2:H$237,Import!$F$2:$F$237,$F199,Import!$G$2:$G$237,$G199)=0,Data_T1!$H199,SUMIFS(Import!H$2:H$237,Import!$F$2:$F$237,$F199,Import!$G$2:$G$237,$G199))</f>
        <v>1182</v>
      </c>
      <c r="I199" s="2">
        <f>SUMIFS(Import!I$2:I$237,Import!$F$2:$F$237,$F199,Import!$G$2:$G$237,$G199)</f>
        <v>789</v>
      </c>
      <c r="J199" s="2">
        <f>SUMIFS(Import!J$2:J$237,Import!$F$2:$F$237,$F199,Import!$G$2:$G$237,$G199)</f>
        <v>66.75</v>
      </c>
      <c r="K199" s="2">
        <f>SUMIFS(Import!K$2:K$237,Import!$F$2:$F$237,$F199,Import!$G$2:$G$237,$G199)</f>
        <v>393</v>
      </c>
      <c r="L199" s="2">
        <f>SUMIFS(Import!L$2:L$237,Import!$F$2:$F$237,$F199,Import!$G$2:$G$237,$G199)</f>
        <v>33.25</v>
      </c>
      <c r="M199" s="2">
        <f>SUMIFS(Import!M$2:M$237,Import!$F$2:$F$237,$F199,Import!$G$2:$G$237,$G199)</f>
        <v>13</v>
      </c>
      <c r="N199" s="2">
        <f>SUMIFS(Import!N$2:N$237,Import!$F$2:$F$237,$F199,Import!$G$2:$G$237,$G199)</f>
        <v>1.1000000000000001</v>
      </c>
      <c r="O199" s="2">
        <f>SUMIFS(Import!O$2:O$237,Import!$F$2:$F$237,$F199,Import!$G$2:$G$237,$G199)</f>
        <v>3.31</v>
      </c>
      <c r="P199" s="2">
        <f>SUMIFS(Import!P$2:P$237,Import!$F$2:$F$237,$F199,Import!$G$2:$G$237,$G199)</f>
        <v>4</v>
      </c>
      <c r="Q199" s="2">
        <f>SUMIFS(Import!Q$2:Q$237,Import!$F$2:$F$237,$F199,Import!$G$2:$G$237,$G199)</f>
        <v>0.34</v>
      </c>
      <c r="R199" s="2">
        <f>SUMIFS(Import!R$2:R$237,Import!$F$2:$F$237,$F199,Import!$G$2:$G$237,$G199)</f>
        <v>1.02</v>
      </c>
      <c r="S199" s="2">
        <f>SUMIFS(Import!S$2:S$237,Import!$F$2:$F$237,$F199,Import!$G$2:$G$237,$G199)</f>
        <v>376</v>
      </c>
      <c r="T199" s="2">
        <f>SUMIFS(Import!T$2:T$237,Import!$F$2:$F$237,$F199,Import!$G$2:$G$237,$G199)</f>
        <v>31.81</v>
      </c>
      <c r="U199" s="2">
        <f>SUMIFS(Import!U$2:U$237,Import!$F$2:$F$237,$F199,Import!$G$2:$G$237,$G199)</f>
        <v>95.67</v>
      </c>
      <c r="V199" s="2">
        <f>SUMIFS(Import!V$2:V$237,Import!$F$2:$F$237,$F199,Import!$G$2:$G$237,$G199)</f>
        <v>1</v>
      </c>
      <c r="W199" s="2" t="str">
        <f t="shared" si="99"/>
        <v>F</v>
      </c>
      <c r="X199" s="2" t="str">
        <f t="shared" si="99"/>
        <v>IRITI</v>
      </c>
      <c r="Y199" s="2" t="str">
        <f t="shared" si="99"/>
        <v>Teura</v>
      </c>
      <c r="Z199" s="2">
        <f>SUMIFS(Import!Z$2:Z$237,Import!$F$2:$F$237,$F199,Import!$G$2:$G$237,$G199)</f>
        <v>71</v>
      </c>
      <c r="AA199" s="2">
        <f>SUMIFS(Import!AA$2:AA$237,Import!$F$2:$F$237,$F199,Import!$G$2:$G$237,$G199)</f>
        <v>6.01</v>
      </c>
      <c r="AB199" s="2">
        <f>SUMIFS(Import!AB$2:AB$237,Import!$F$2:$F$237,$F199,Import!$G$2:$G$237,$G199)</f>
        <v>18.88</v>
      </c>
      <c r="AC199" s="2">
        <f>SUMIFS(Import!AC$2:AC$237,Import!$F$2:$F$237,$F199,Import!$G$2:$G$237,$G199)</f>
        <v>2</v>
      </c>
      <c r="AD199" s="2" t="str">
        <f t="shared" si="100"/>
        <v>F</v>
      </c>
      <c r="AE199" s="2" t="str">
        <f t="shared" si="100"/>
        <v>GRANDIN</v>
      </c>
      <c r="AF199" s="2" t="str">
        <f t="shared" si="100"/>
        <v>Maire</v>
      </c>
      <c r="AG199" s="2">
        <f>SUMIFS(Import!AG$2:AG$237,Import!$F$2:$F$237,$F199,Import!$G$2:$G$237,$G199)</f>
        <v>17</v>
      </c>
      <c r="AH199" s="2">
        <f>SUMIFS(Import!AH$2:AH$237,Import!$F$2:$F$237,$F199,Import!$G$2:$G$237,$G199)</f>
        <v>1.44</v>
      </c>
      <c r="AI199" s="2">
        <f>SUMIFS(Import!AI$2:AI$237,Import!$F$2:$F$237,$F199,Import!$G$2:$G$237,$G199)</f>
        <v>4.5199999999999996</v>
      </c>
      <c r="AJ199" s="2">
        <f>SUMIFS(Import!AJ$2:AJ$237,Import!$F$2:$F$237,$F199,Import!$G$2:$G$237,$G199)</f>
        <v>3</v>
      </c>
      <c r="AK199" s="2" t="str">
        <f t="shared" si="101"/>
        <v>F</v>
      </c>
      <c r="AL199" s="2" t="str">
        <f t="shared" si="101"/>
        <v>SANQUER</v>
      </c>
      <c r="AM199" s="2" t="str">
        <f t="shared" si="101"/>
        <v>Nicole</v>
      </c>
      <c r="AN199" s="2">
        <f>SUMIFS(Import!AN$2:AN$237,Import!$F$2:$F$237,$F199,Import!$G$2:$G$237,$G199)</f>
        <v>106</v>
      </c>
      <c r="AO199" s="2">
        <f>SUMIFS(Import!AO$2:AO$237,Import!$F$2:$F$237,$F199,Import!$G$2:$G$237,$G199)</f>
        <v>8.9700000000000006</v>
      </c>
      <c r="AP199" s="2">
        <f>SUMIFS(Import!AP$2:AP$237,Import!$F$2:$F$237,$F199,Import!$G$2:$G$237,$G199)</f>
        <v>28.19</v>
      </c>
      <c r="AQ199" s="2">
        <f>SUMIFS(Import!AQ$2:AQ$237,Import!$F$2:$F$237,$F199,Import!$G$2:$G$237,$G199)</f>
        <v>4</v>
      </c>
      <c r="AR199" s="2" t="str">
        <f t="shared" si="102"/>
        <v>F</v>
      </c>
      <c r="AS199" s="2" t="str">
        <f t="shared" si="102"/>
        <v>EBB ÉPSE CROSS</v>
      </c>
      <c r="AT199" s="2" t="str">
        <f t="shared" si="102"/>
        <v>Valentina, Hina Dite Tina</v>
      </c>
      <c r="AU199" s="2">
        <f>SUMIFS(Import!AU$2:AU$237,Import!$F$2:$F$237,$F199,Import!$G$2:$G$237,$G199)</f>
        <v>40</v>
      </c>
      <c r="AV199" s="2">
        <f>SUMIFS(Import!AV$2:AV$237,Import!$F$2:$F$237,$F199,Import!$G$2:$G$237,$G199)</f>
        <v>3.38</v>
      </c>
      <c r="AW199" s="2">
        <f>SUMIFS(Import!AW$2:AW$237,Import!$F$2:$F$237,$F199,Import!$G$2:$G$237,$G199)</f>
        <v>10.64</v>
      </c>
      <c r="AX199" s="2">
        <f>SUMIFS(Import!AX$2:AX$237,Import!$F$2:$F$237,$F199,Import!$G$2:$G$237,$G199)</f>
        <v>5</v>
      </c>
      <c r="AY199" s="2" t="str">
        <f t="shared" si="103"/>
        <v>F</v>
      </c>
      <c r="AZ199" s="2" t="str">
        <f t="shared" si="103"/>
        <v>DUBIEF</v>
      </c>
      <c r="BA199" s="2" t="str">
        <f t="shared" si="103"/>
        <v>Miri</v>
      </c>
      <c r="BB199" s="2">
        <f>SUMIFS(Import!BB$2:BB$237,Import!$F$2:$F$237,$F199,Import!$G$2:$G$237,$G199)</f>
        <v>16</v>
      </c>
      <c r="BC199" s="2">
        <f>SUMIFS(Import!BC$2:BC$237,Import!$F$2:$F$237,$F199,Import!$G$2:$G$237,$G199)</f>
        <v>1.35</v>
      </c>
      <c r="BD199" s="2">
        <f>SUMIFS(Import!BD$2:BD$237,Import!$F$2:$F$237,$F199,Import!$G$2:$G$237,$G199)</f>
        <v>4.26</v>
      </c>
      <c r="BE199" s="2">
        <f>SUMIFS(Import!BE$2:BE$237,Import!$F$2:$F$237,$F199,Import!$G$2:$G$237,$G199)</f>
        <v>6</v>
      </c>
      <c r="BF199" s="2" t="str">
        <f t="shared" si="104"/>
        <v>M</v>
      </c>
      <c r="BG199" s="2" t="str">
        <f t="shared" si="104"/>
        <v>TEFAAROA</v>
      </c>
      <c r="BH199" s="2" t="str">
        <f t="shared" si="104"/>
        <v>Tom</v>
      </c>
      <c r="BI199" s="2">
        <f>SUMIFS(Import!BI$2:BI$237,Import!$F$2:$F$237,$F199,Import!$G$2:$G$237,$G199)</f>
        <v>1</v>
      </c>
      <c r="BJ199" s="2">
        <f>SUMIFS(Import!BJ$2:BJ$237,Import!$F$2:$F$237,$F199,Import!$G$2:$G$237,$G199)</f>
        <v>0.08</v>
      </c>
      <c r="BK199" s="2">
        <f>SUMIFS(Import!BK$2:BK$237,Import!$F$2:$F$237,$F199,Import!$G$2:$G$237,$G199)</f>
        <v>0.27</v>
      </c>
      <c r="BL199" s="2">
        <f>SUMIFS(Import!BL$2:BL$237,Import!$F$2:$F$237,$F199,Import!$G$2:$G$237,$G199)</f>
        <v>7</v>
      </c>
      <c r="BM199" s="2" t="str">
        <f t="shared" si="105"/>
        <v>M</v>
      </c>
      <c r="BN199" s="2" t="str">
        <f t="shared" si="105"/>
        <v>TAPUTU</v>
      </c>
      <c r="BO199" s="2" t="str">
        <f t="shared" si="105"/>
        <v>Faana</v>
      </c>
      <c r="BP199" s="2">
        <f>SUMIFS(Import!BP$2:BP$237,Import!$F$2:$F$237,$F199,Import!$G$2:$G$237,$G199)</f>
        <v>19</v>
      </c>
      <c r="BQ199" s="2">
        <f>SUMIFS(Import!BQ$2:BQ$237,Import!$F$2:$F$237,$F199,Import!$G$2:$G$237,$G199)</f>
        <v>1.61</v>
      </c>
      <c r="BR199" s="2">
        <f>SUMIFS(Import!BR$2:BR$237,Import!$F$2:$F$237,$F199,Import!$G$2:$G$237,$G199)</f>
        <v>5.05</v>
      </c>
      <c r="BS199" s="2">
        <f>SUMIFS(Import!BS$2:BS$237,Import!$F$2:$F$237,$F199,Import!$G$2:$G$237,$G199)</f>
        <v>8</v>
      </c>
      <c r="BT199" s="2" t="str">
        <f t="shared" si="106"/>
        <v>M</v>
      </c>
      <c r="BU199" s="2" t="str">
        <f t="shared" si="106"/>
        <v>SALMON</v>
      </c>
      <c r="BV199" s="2" t="str">
        <f t="shared" si="106"/>
        <v>Tati</v>
      </c>
      <c r="BW199" s="2">
        <f>SUMIFS(Import!BW$2:BW$237,Import!$F$2:$F$237,$F199,Import!$G$2:$G$237,$G199)</f>
        <v>6</v>
      </c>
      <c r="BX199" s="2">
        <f>SUMIFS(Import!BX$2:BX$237,Import!$F$2:$F$237,$F199,Import!$G$2:$G$237,$G199)</f>
        <v>0.51</v>
      </c>
      <c r="BY199" s="2">
        <f>SUMIFS(Import!BY$2:BY$237,Import!$F$2:$F$237,$F199,Import!$G$2:$G$237,$G199)</f>
        <v>1.6</v>
      </c>
      <c r="BZ199" s="2">
        <f>SUMIFS(Import!BZ$2:BZ$237,Import!$F$2:$F$237,$F199,Import!$G$2:$G$237,$G199)</f>
        <v>9</v>
      </c>
      <c r="CA199" s="2" t="str">
        <f t="shared" si="107"/>
        <v>F</v>
      </c>
      <c r="CB199" s="2" t="str">
        <f t="shared" si="107"/>
        <v>TERIITAHI</v>
      </c>
      <c r="CC199" s="2" t="str">
        <f t="shared" si="107"/>
        <v>Tepuaraurii</v>
      </c>
      <c r="CD199" s="2">
        <f>SUMIFS(Import!CD$2:CD$237,Import!$F$2:$F$237,$F199,Import!$G$2:$G$237,$G199)</f>
        <v>94</v>
      </c>
      <c r="CE199" s="2">
        <f>SUMIFS(Import!CE$2:CE$237,Import!$F$2:$F$237,$F199,Import!$G$2:$G$237,$G199)</f>
        <v>7.95</v>
      </c>
      <c r="CF199" s="2">
        <f>SUMIFS(Import!CF$2:CF$237,Import!$F$2:$F$237,$F199,Import!$G$2:$G$237,$G199)</f>
        <v>25</v>
      </c>
      <c r="CG199" s="2">
        <f>SUMIFS(Import!CG$2:CG$237,Import!$F$2:$F$237,$F199,Import!$G$2:$G$237,$G199)</f>
        <v>10</v>
      </c>
      <c r="CH199" s="2" t="str">
        <f t="shared" si="108"/>
        <v>M</v>
      </c>
      <c r="CI199" s="2" t="str">
        <f t="shared" si="108"/>
        <v>CONROY</v>
      </c>
      <c r="CJ199" s="2" t="str">
        <f t="shared" si="108"/>
        <v>Yves</v>
      </c>
      <c r="CK199" s="2">
        <f>SUMIFS(Import!CK$2:CK$237,Import!$F$2:$F$237,$F199,Import!$G$2:$G$237,$G199)</f>
        <v>2</v>
      </c>
      <c r="CL199" s="2">
        <f>SUMIFS(Import!CL$2:CL$237,Import!$F$2:$F$237,$F199,Import!$G$2:$G$237,$G199)</f>
        <v>0.17</v>
      </c>
      <c r="CM199" s="2">
        <f>SUMIFS(Import!CM$2:CM$237,Import!$F$2:$F$237,$F199,Import!$G$2:$G$237,$G199)</f>
        <v>0.53</v>
      </c>
      <c r="CN199" s="2">
        <f>SUMIFS(Import!CN$2:CN$237,Import!$F$2:$F$237,$F199,Import!$G$2:$G$237,$G199)</f>
        <v>11</v>
      </c>
      <c r="CO199" s="3" t="str">
        <f t="shared" si="109"/>
        <v>M</v>
      </c>
      <c r="CP199" s="3" t="str">
        <f t="shared" si="109"/>
        <v>PIQUE</v>
      </c>
      <c r="CQ199" s="3" t="str">
        <f t="shared" si="109"/>
        <v>Pascal</v>
      </c>
      <c r="CR199" s="2">
        <f>SUMIFS(Import!CR$2:CR$237,Import!$F$2:$F$237,$F199,Import!$G$2:$G$237,$G199)</f>
        <v>4</v>
      </c>
      <c r="CS199" s="2">
        <f>SUMIFS(Import!CS$2:CS$237,Import!$F$2:$F$237,$F199,Import!$G$2:$G$237,$G199)</f>
        <v>0.34</v>
      </c>
      <c r="CT199" s="2">
        <f>SUMIFS(Import!CT$2:CT$237,Import!$F$2:$F$237,$F199,Import!$G$2:$G$237,$G199)</f>
        <v>1.06</v>
      </c>
    </row>
    <row r="200" spans="1:98">
      <c r="A200" s="2" t="s">
        <v>38</v>
      </c>
      <c r="B200" s="2" t="s">
        <v>39</v>
      </c>
      <c r="C200" s="2">
        <v>2</v>
      </c>
      <c r="D200" s="2" t="s">
        <v>53</v>
      </c>
      <c r="E200" s="2">
        <v>47</v>
      </c>
      <c r="F200" s="2" t="s">
        <v>79</v>
      </c>
      <c r="G200" s="2">
        <v>5</v>
      </c>
      <c r="H200" s="2">
        <f>IF(SUMIFS(Import!H$2:H$237,Import!$F$2:$F$237,$F200,Import!$G$2:$G$237,$G200)=0,Data_T1!$H200,SUMIFS(Import!H$2:H$237,Import!$F$2:$F$237,$F200,Import!$G$2:$G$237,$G200))</f>
        <v>1697</v>
      </c>
      <c r="I200" s="2">
        <f>SUMIFS(Import!I$2:I$237,Import!$F$2:$F$237,$F200,Import!$G$2:$G$237,$G200)</f>
        <v>1149</v>
      </c>
      <c r="J200" s="2">
        <f>SUMIFS(Import!J$2:J$237,Import!$F$2:$F$237,$F200,Import!$G$2:$G$237,$G200)</f>
        <v>67.709999999999994</v>
      </c>
      <c r="K200" s="2">
        <f>SUMIFS(Import!K$2:K$237,Import!$F$2:$F$237,$F200,Import!$G$2:$G$237,$G200)</f>
        <v>548</v>
      </c>
      <c r="L200" s="2">
        <f>SUMIFS(Import!L$2:L$237,Import!$F$2:$F$237,$F200,Import!$G$2:$G$237,$G200)</f>
        <v>32.29</v>
      </c>
      <c r="M200" s="2">
        <f>SUMIFS(Import!M$2:M$237,Import!$F$2:$F$237,$F200,Import!$G$2:$G$237,$G200)</f>
        <v>5</v>
      </c>
      <c r="N200" s="2">
        <f>SUMIFS(Import!N$2:N$237,Import!$F$2:$F$237,$F200,Import!$G$2:$G$237,$G200)</f>
        <v>0.28999999999999998</v>
      </c>
      <c r="O200" s="2">
        <f>SUMIFS(Import!O$2:O$237,Import!$F$2:$F$237,$F200,Import!$G$2:$G$237,$G200)</f>
        <v>0.91</v>
      </c>
      <c r="P200" s="2">
        <f>SUMIFS(Import!P$2:P$237,Import!$F$2:$F$237,$F200,Import!$G$2:$G$237,$G200)</f>
        <v>5</v>
      </c>
      <c r="Q200" s="2">
        <f>SUMIFS(Import!Q$2:Q$237,Import!$F$2:$F$237,$F200,Import!$G$2:$G$237,$G200)</f>
        <v>0.28999999999999998</v>
      </c>
      <c r="R200" s="2">
        <f>SUMIFS(Import!R$2:R$237,Import!$F$2:$F$237,$F200,Import!$G$2:$G$237,$G200)</f>
        <v>0.91</v>
      </c>
      <c r="S200" s="2">
        <f>SUMIFS(Import!S$2:S$237,Import!$F$2:$F$237,$F200,Import!$G$2:$G$237,$G200)</f>
        <v>538</v>
      </c>
      <c r="T200" s="2">
        <f>SUMIFS(Import!T$2:T$237,Import!$F$2:$F$237,$F200,Import!$G$2:$G$237,$G200)</f>
        <v>31.7</v>
      </c>
      <c r="U200" s="2">
        <f>SUMIFS(Import!U$2:U$237,Import!$F$2:$F$237,$F200,Import!$G$2:$G$237,$G200)</f>
        <v>98.18</v>
      </c>
      <c r="V200" s="2">
        <f>SUMIFS(Import!V$2:V$237,Import!$F$2:$F$237,$F200,Import!$G$2:$G$237,$G200)</f>
        <v>1</v>
      </c>
      <c r="W200" s="2" t="str">
        <f t="shared" si="99"/>
        <v>F</v>
      </c>
      <c r="X200" s="2" t="str">
        <f t="shared" si="99"/>
        <v>IRITI</v>
      </c>
      <c r="Y200" s="2" t="str">
        <f t="shared" si="99"/>
        <v>Teura</v>
      </c>
      <c r="Z200" s="2">
        <f>SUMIFS(Import!Z$2:Z$237,Import!$F$2:$F$237,$F200,Import!$G$2:$G$237,$G200)</f>
        <v>163</v>
      </c>
      <c r="AA200" s="2">
        <f>SUMIFS(Import!AA$2:AA$237,Import!$F$2:$F$237,$F200,Import!$G$2:$G$237,$G200)</f>
        <v>9.61</v>
      </c>
      <c r="AB200" s="2">
        <f>SUMIFS(Import!AB$2:AB$237,Import!$F$2:$F$237,$F200,Import!$G$2:$G$237,$G200)</f>
        <v>30.3</v>
      </c>
      <c r="AC200" s="2">
        <f>SUMIFS(Import!AC$2:AC$237,Import!$F$2:$F$237,$F200,Import!$G$2:$G$237,$G200)</f>
        <v>2</v>
      </c>
      <c r="AD200" s="2" t="str">
        <f t="shared" si="100"/>
        <v>F</v>
      </c>
      <c r="AE200" s="2" t="str">
        <f t="shared" si="100"/>
        <v>GRANDIN</v>
      </c>
      <c r="AF200" s="2" t="str">
        <f t="shared" si="100"/>
        <v>Maire</v>
      </c>
      <c r="AG200" s="2">
        <f>SUMIFS(Import!AG$2:AG$237,Import!$F$2:$F$237,$F200,Import!$G$2:$G$237,$G200)</f>
        <v>9</v>
      </c>
      <c r="AH200" s="2">
        <f>SUMIFS(Import!AH$2:AH$237,Import!$F$2:$F$237,$F200,Import!$G$2:$G$237,$G200)</f>
        <v>0.53</v>
      </c>
      <c r="AI200" s="2">
        <f>SUMIFS(Import!AI$2:AI$237,Import!$F$2:$F$237,$F200,Import!$G$2:$G$237,$G200)</f>
        <v>1.67</v>
      </c>
      <c r="AJ200" s="2">
        <f>SUMIFS(Import!AJ$2:AJ$237,Import!$F$2:$F$237,$F200,Import!$G$2:$G$237,$G200)</f>
        <v>3</v>
      </c>
      <c r="AK200" s="2" t="str">
        <f t="shared" si="101"/>
        <v>F</v>
      </c>
      <c r="AL200" s="2" t="str">
        <f t="shared" si="101"/>
        <v>SANQUER</v>
      </c>
      <c r="AM200" s="2" t="str">
        <f t="shared" si="101"/>
        <v>Nicole</v>
      </c>
      <c r="AN200" s="2">
        <f>SUMIFS(Import!AN$2:AN$237,Import!$F$2:$F$237,$F200,Import!$G$2:$G$237,$G200)</f>
        <v>149</v>
      </c>
      <c r="AO200" s="2">
        <f>SUMIFS(Import!AO$2:AO$237,Import!$F$2:$F$237,$F200,Import!$G$2:$G$237,$G200)</f>
        <v>8.7799999999999994</v>
      </c>
      <c r="AP200" s="2">
        <f>SUMIFS(Import!AP$2:AP$237,Import!$F$2:$F$237,$F200,Import!$G$2:$G$237,$G200)</f>
        <v>27.7</v>
      </c>
      <c r="AQ200" s="2">
        <f>SUMIFS(Import!AQ$2:AQ$237,Import!$F$2:$F$237,$F200,Import!$G$2:$G$237,$G200)</f>
        <v>4</v>
      </c>
      <c r="AR200" s="2" t="str">
        <f t="shared" si="102"/>
        <v>F</v>
      </c>
      <c r="AS200" s="2" t="str">
        <f t="shared" si="102"/>
        <v>EBB ÉPSE CROSS</v>
      </c>
      <c r="AT200" s="2" t="str">
        <f t="shared" si="102"/>
        <v>Valentina, Hina Dite Tina</v>
      </c>
      <c r="AU200" s="2">
        <f>SUMIFS(Import!AU$2:AU$237,Import!$F$2:$F$237,$F200,Import!$G$2:$G$237,$G200)</f>
        <v>143</v>
      </c>
      <c r="AV200" s="2">
        <f>SUMIFS(Import!AV$2:AV$237,Import!$F$2:$F$237,$F200,Import!$G$2:$G$237,$G200)</f>
        <v>8.43</v>
      </c>
      <c r="AW200" s="2">
        <f>SUMIFS(Import!AW$2:AW$237,Import!$F$2:$F$237,$F200,Import!$G$2:$G$237,$G200)</f>
        <v>26.58</v>
      </c>
      <c r="AX200" s="2">
        <f>SUMIFS(Import!AX$2:AX$237,Import!$F$2:$F$237,$F200,Import!$G$2:$G$237,$G200)</f>
        <v>5</v>
      </c>
      <c r="AY200" s="2" t="str">
        <f t="shared" si="103"/>
        <v>F</v>
      </c>
      <c r="AZ200" s="2" t="str">
        <f t="shared" si="103"/>
        <v>DUBIEF</v>
      </c>
      <c r="BA200" s="2" t="str">
        <f t="shared" si="103"/>
        <v>Miri</v>
      </c>
      <c r="BB200" s="2">
        <f>SUMIFS(Import!BB$2:BB$237,Import!$F$2:$F$237,$F200,Import!$G$2:$G$237,$G200)</f>
        <v>0</v>
      </c>
      <c r="BC200" s="2">
        <f>SUMIFS(Import!BC$2:BC$237,Import!$F$2:$F$237,$F200,Import!$G$2:$G$237,$G200)</f>
        <v>0</v>
      </c>
      <c r="BD200" s="2">
        <f>SUMIFS(Import!BD$2:BD$237,Import!$F$2:$F$237,$F200,Import!$G$2:$G$237,$G200)</f>
        <v>0</v>
      </c>
      <c r="BE200" s="2">
        <f>SUMIFS(Import!BE$2:BE$237,Import!$F$2:$F$237,$F200,Import!$G$2:$G$237,$G200)</f>
        <v>6</v>
      </c>
      <c r="BF200" s="2" t="str">
        <f t="shared" si="104"/>
        <v>M</v>
      </c>
      <c r="BG200" s="2" t="str">
        <f t="shared" si="104"/>
        <v>TEFAAROA</v>
      </c>
      <c r="BH200" s="2" t="str">
        <f t="shared" si="104"/>
        <v>Tom</v>
      </c>
      <c r="BI200" s="2">
        <f>SUMIFS(Import!BI$2:BI$237,Import!$F$2:$F$237,$F200,Import!$G$2:$G$237,$G200)</f>
        <v>3</v>
      </c>
      <c r="BJ200" s="2">
        <f>SUMIFS(Import!BJ$2:BJ$237,Import!$F$2:$F$237,$F200,Import!$G$2:$G$237,$G200)</f>
        <v>0.18</v>
      </c>
      <c r="BK200" s="2">
        <f>SUMIFS(Import!BK$2:BK$237,Import!$F$2:$F$237,$F200,Import!$G$2:$G$237,$G200)</f>
        <v>0.56000000000000005</v>
      </c>
      <c r="BL200" s="2">
        <f>SUMIFS(Import!BL$2:BL$237,Import!$F$2:$F$237,$F200,Import!$G$2:$G$237,$G200)</f>
        <v>7</v>
      </c>
      <c r="BM200" s="2" t="str">
        <f t="shared" si="105"/>
        <v>M</v>
      </c>
      <c r="BN200" s="2" t="str">
        <f t="shared" si="105"/>
        <v>TAPUTU</v>
      </c>
      <c r="BO200" s="2" t="str">
        <f t="shared" si="105"/>
        <v>Faana</v>
      </c>
      <c r="BP200" s="2">
        <f>SUMIFS(Import!BP$2:BP$237,Import!$F$2:$F$237,$F200,Import!$G$2:$G$237,$G200)</f>
        <v>8</v>
      </c>
      <c r="BQ200" s="2">
        <f>SUMIFS(Import!BQ$2:BQ$237,Import!$F$2:$F$237,$F200,Import!$G$2:$G$237,$G200)</f>
        <v>0.47</v>
      </c>
      <c r="BR200" s="2">
        <f>SUMIFS(Import!BR$2:BR$237,Import!$F$2:$F$237,$F200,Import!$G$2:$G$237,$G200)</f>
        <v>1.49</v>
      </c>
      <c r="BS200" s="2">
        <f>SUMIFS(Import!BS$2:BS$237,Import!$F$2:$F$237,$F200,Import!$G$2:$G$237,$G200)</f>
        <v>8</v>
      </c>
      <c r="BT200" s="2" t="str">
        <f t="shared" si="106"/>
        <v>M</v>
      </c>
      <c r="BU200" s="2" t="str">
        <f t="shared" si="106"/>
        <v>SALMON</v>
      </c>
      <c r="BV200" s="2" t="str">
        <f t="shared" si="106"/>
        <v>Tati</v>
      </c>
      <c r="BW200" s="2">
        <f>SUMIFS(Import!BW$2:BW$237,Import!$F$2:$F$237,$F200,Import!$G$2:$G$237,$G200)</f>
        <v>3</v>
      </c>
      <c r="BX200" s="2">
        <f>SUMIFS(Import!BX$2:BX$237,Import!$F$2:$F$237,$F200,Import!$G$2:$G$237,$G200)</f>
        <v>0.18</v>
      </c>
      <c r="BY200" s="2">
        <f>SUMIFS(Import!BY$2:BY$237,Import!$F$2:$F$237,$F200,Import!$G$2:$G$237,$G200)</f>
        <v>0.56000000000000005</v>
      </c>
      <c r="BZ200" s="2">
        <f>SUMIFS(Import!BZ$2:BZ$237,Import!$F$2:$F$237,$F200,Import!$G$2:$G$237,$G200)</f>
        <v>9</v>
      </c>
      <c r="CA200" s="2" t="str">
        <f t="shared" si="107"/>
        <v>F</v>
      </c>
      <c r="CB200" s="2" t="str">
        <f t="shared" si="107"/>
        <v>TERIITAHI</v>
      </c>
      <c r="CC200" s="2" t="str">
        <f t="shared" si="107"/>
        <v>Tepuaraurii</v>
      </c>
      <c r="CD200" s="2">
        <f>SUMIFS(Import!CD$2:CD$237,Import!$F$2:$F$237,$F200,Import!$G$2:$G$237,$G200)</f>
        <v>57</v>
      </c>
      <c r="CE200" s="2">
        <f>SUMIFS(Import!CE$2:CE$237,Import!$F$2:$F$237,$F200,Import!$G$2:$G$237,$G200)</f>
        <v>3.36</v>
      </c>
      <c r="CF200" s="2">
        <f>SUMIFS(Import!CF$2:CF$237,Import!$F$2:$F$237,$F200,Import!$G$2:$G$237,$G200)</f>
        <v>10.59</v>
      </c>
      <c r="CG200" s="2">
        <f>SUMIFS(Import!CG$2:CG$237,Import!$F$2:$F$237,$F200,Import!$G$2:$G$237,$G200)</f>
        <v>10</v>
      </c>
      <c r="CH200" s="2" t="str">
        <f t="shared" si="108"/>
        <v>M</v>
      </c>
      <c r="CI200" s="2" t="str">
        <f t="shared" si="108"/>
        <v>CONROY</v>
      </c>
      <c r="CJ200" s="2" t="str">
        <f t="shared" si="108"/>
        <v>Yves</v>
      </c>
      <c r="CK200" s="2">
        <f>SUMIFS(Import!CK$2:CK$237,Import!$F$2:$F$237,$F200,Import!$G$2:$G$237,$G200)</f>
        <v>2</v>
      </c>
      <c r="CL200" s="2">
        <f>SUMIFS(Import!CL$2:CL$237,Import!$F$2:$F$237,$F200,Import!$G$2:$G$237,$G200)</f>
        <v>0.12</v>
      </c>
      <c r="CM200" s="2">
        <f>SUMIFS(Import!CM$2:CM$237,Import!$F$2:$F$237,$F200,Import!$G$2:$G$237,$G200)</f>
        <v>0.37</v>
      </c>
      <c r="CN200" s="2">
        <f>SUMIFS(Import!CN$2:CN$237,Import!$F$2:$F$237,$F200,Import!$G$2:$G$237,$G200)</f>
        <v>11</v>
      </c>
      <c r="CO200" s="3" t="str">
        <f t="shared" si="109"/>
        <v>M</v>
      </c>
      <c r="CP200" s="3" t="str">
        <f t="shared" si="109"/>
        <v>PIQUE</v>
      </c>
      <c r="CQ200" s="3" t="str">
        <f t="shared" si="109"/>
        <v>Pascal</v>
      </c>
      <c r="CR200" s="2">
        <f>SUMIFS(Import!CR$2:CR$237,Import!$F$2:$F$237,$F200,Import!$G$2:$G$237,$G200)</f>
        <v>1</v>
      </c>
      <c r="CS200" s="2">
        <f>SUMIFS(Import!CS$2:CS$237,Import!$F$2:$F$237,$F200,Import!$G$2:$G$237,$G200)</f>
        <v>0.06</v>
      </c>
      <c r="CT200" s="2">
        <f>SUMIFS(Import!CT$2:CT$237,Import!$F$2:$F$237,$F200,Import!$G$2:$G$237,$G200)</f>
        <v>0.19</v>
      </c>
    </row>
    <row r="201" spans="1:98">
      <c r="A201" s="2" t="s">
        <v>38</v>
      </c>
      <c r="B201" s="2" t="s">
        <v>39</v>
      </c>
      <c r="C201" s="2">
        <v>2</v>
      </c>
      <c r="D201" s="2" t="s">
        <v>53</v>
      </c>
      <c r="E201" s="2">
        <v>47</v>
      </c>
      <c r="F201" s="2" t="s">
        <v>79</v>
      </c>
      <c r="G201" s="2">
        <v>6</v>
      </c>
      <c r="H201" s="2">
        <f>IF(SUMIFS(Import!H$2:H$237,Import!$F$2:$F$237,$F201,Import!$G$2:$G$237,$G201)=0,Data_T1!$H201,SUMIFS(Import!H$2:H$237,Import!$F$2:$F$237,$F201,Import!$G$2:$G$237,$G201))</f>
        <v>1566</v>
      </c>
      <c r="I201" s="2">
        <f>SUMIFS(Import!I$2:I$237,Import!$F$2:$F$237,$F201,Import!$G$2:$G$237,$G201)</f>
        <v>962</v>
      </c>
      <c r="J201" s="2">
        <f>SUMIFS(Import!J$2:J$237,Import!$F$2:$F$237,$F201,Import!$G$2:$G$237,$G201)</f>
        <v>61.43</v>
      </c>
      <c r="K201" s="2">
        <f>SUMIFS(Import!K$2:K$237,Import!$F$2:$F$237,$F201,Import!$G$2:$G$237,$G201)</f>
        <v>604</v>
      </c>
      <c r="L201" s="2">
        <f>SUMIFS(Import!L$2:L$237,Import!$F$2:$F$237,$F201,Import!$G$2:$G$237,$G201)</f>
        <v>38.57</v>
      </c>
      <c r="M201" s="2">
        <f>SUMIFS(Import!M$2:M$237,Import!$F$2:$F$237,$F201,Import!$G$2:$G$237,$G201)</f>
        <v>7</v>
      </c>
      <c r="N201" s="2">
        <f>SUMIFS(Import!N$2:N$237,Import!$F$2:$F$237,$F201,Import!$G$2:$G$237,$G201)</f>
        <v>0.45</v>
      </c>
      <c r="O201" s="2">
        <f>SUMIFS(Import!O$2:O$237,Import!$F$2:$F$237,$F201,Import!$G$2:$G$237,$G201)</f>
        <v>1.1599999999999999</v>
      </c>
      <c r="P201" s="2">
        <f>SUMIFS(Import!P$2:P$237,Import!$F$2:$F$237,$F201,Import!$G$2:$G$237,$G201)</f>
        <v>5</v>
      </c>
      <c r="Q201" s="2">
        <f>SUMIFS(Import!Q$2:Q$237,Import!$F$2:$F$237,$F201,Import!$G$2:$G$237,$G201)</f>
        <v>0.32</v>
      </c>
      <c r="R201" s="2">
        <f>SUMIFS(Import!R$2:R$237,Import!$F$2:$F$237,$F201,Import!$G$2:$G$237,$G201)</f>
        <v>0.83</v>
      </c>
      <c r="S201" s="2">
        <f>SUMIFS(Import!S$2:S$237,Import!$F$2:$F$237,$F201,Import!$G$2:$G$237,$G201)</f>
        <v>592</v>
      </c>
      <c r="T201" s="2">
        <f>SUMIFS(Import!T$2:T$237,Import!$F$2:$F$237,$F201,Import!$G$2:$G$237,$G201)</f>
        <v>37.799999999999997</v>
      </c>
      <c r="U201" s="2">
        <f>SUMIFS(Import!U$2:U$237,Import!$F$2:$F$237,$F201,Import!$G$2:$G$237,$G201)</f>
        <v>98.01</v>
      </c>
      <c r="V201" s="2">
        <f>SUMIFS(Import!V$2:V$237,Import!$F$2:$F$237,$F201,Import!$G$2:$G$237,$G201)</f>
        <v>1</v>
      </c>
      <c r="W201" s="2" t="str">
        <f t="shared" si="99"/>
        <v>F</v>
      </c>
      <c r="X201" s="2" t="str">
        <f t="shared" si="99"/>
        <v>IRITI</v>
      </c>
      <c r="Y201" s="2" t="str">
        <f t="shared" si="99"/>
        <v>Teura</v>
      </c>
      <c r="Z201" s="2">
        <f>SUMIFS(Import!Z$2:Z$237,Import!$F$2:$F$237,$F201,Import!$G$2:$G$237,$G201)</f>
        <v>118</v>
      </c>
      <c r="AA201" s="2">
        <f>SUMIFS(Import!AA$2:AA$237,Import!$F$2:$F$237,$F201,Import!$G$2:$G$237,$G201)</f>
        <v>7.54</v>
      </c>
      <c r="AB201" s="2">
        <f>SUMIFS(Import!AB$2:AB$237,Import!$F$2:$F$237,$F201,Import!$G$2:$G$237,$G201)</f>
        <v>19.93</v>
      </c>
      <c r="AC201" s="2">
        <f>SUMIFS(Import!AC$2:AC$237,Import!$F$2:$F$237,$F201,Import!$G$2:$G$237,$G201)</f>
        <v>2</v>
      </c>
      <c r="AD201" s="2" t="str">
        <f t="shared" si="100"/>
        <v>F</v>
      </c>
      <c r="AE201" s="2" t="str">
        <f t="shared" si="100"/>
        <v>GRANDIN</v>
      </c>
      <c r="AF201" s="2" t="str">
        <f t="shared" si="100"/>
        <v>Maire</v>
      </c>
      <c r="AG201" s="2">
        <f>SUMIFS(Import!AG$2:AG$237,Import!$F$2:$F$237,$F201,Import!$G$2:$G$237,$G201)</f>
        <v>2</v>
      </c>
      <c r="AH201" s="2">
        <f>SUMIFS(Import!AH$2:AH$237,Import!$F$2:$F$237,$F201,Import!$G$2:$G$237,$G201)</f>
        <v>0.13</v>
      </c>
      <c r="AI201" s="2">
        <f>SUMIFS(Import!AI$2:AI$237,Import!$F$2:$F$237,$F201,Import!$G$2:$G$237,$G201)</f>
        <v>0.34</v>
      </c>
      <c r="AJ201" s="2">
        <f>SUMIFS(Import!AJ$2:AJ$237,Import!$F$2:$F$237,$F201,Import!$G$2:$G$237,$G201)</f>
        <v>3</v>
      </c>
      <c r="AK201" s="2" t="str">
        <f t="shared" si="101"/>
        <v>F</v>
      </c>
      <c r="AL201" s="2" t="str">
        <f t="shared" si="101"/>
        <v>SANQUER</v>
      </c>
      <c r="AM201" s="2" t="str">
        <f t="shared" si="101"/>
        <v>Nicole</v>
      </c>
      <c r="AN201" s="2">
        <f>SUMIFS(Import!AN$2:AN$237,Import!$F$2:$F$237,$F201,Import!$G$2:$G$237,$G201)</f>
        <v>229</v>
      </c>
      <c r="AO201" s="2">
        <f>SUMIFS(Import!AO$2:AO$237,Import!$F$2:$F$237,$F201,Import!$G$2:$G$237,$G201)</f>
        <v>14.62</v>
      </c>
      <c r="AP201" s="2">
        <f>SUMIFS(Import!AP$2:AP$237,Import!$F$2:$F$237,$F201,Import!$G$2:$G$237,$G201)</f>
        <v>38.68</v>
      </c>
      <c r="AQ201" s="2">
        <f>SUMIFS(Import!AQ$2:AQ$237,Import!$F$2:$F$237,$F201,Import!$G$2:$G$237,$G201)</f>
        <v>4</v>
      </c>
      <c r="AR201" s="2" t="str">
        <f t="shared" si="102"/>
        <v>F</v>
      </c>
      <c r="AS201" s="2" t="str">
        <f t="shared" si="102"/>
        <v>EBB ÉPSE CROSS</v>
      </c>
      <c r="AT201" s="2" t="str">
        <f t="shared" si="102"/>
        <v>Valentina, Hina Dite Tina</v>
      </c>
      <c r="AU201" s="2">
        <f>SUMIFS(Import!AU$2:AU$237,Import!$F$2:$F$237,$F201,Import!$G$2:$G$237,$G201)</f>
        <v>120</v>
      </c>
      <c r="AV201" s="2">
        <f>SUMIFS(Import!AV$2:AV$237,Import!$F$2:$F$237,$F201,Import!$G$2:$G$237,$G201)</f>
        <v>7.66</v>
      </c>
      <c r="AW201" s="2">
        <f>SUMIFS(Import!AW$2:AW$237,Import!$F$2:$F$237,$F201,Import!$G$2:$G$237,$G201)</f>
        <v>20.27</v>
      </c>
      <c r="AX201" s="2">
        <f>SUMIFS(Import!AX$2:AX$237,Import!$F$2:$F$237,$F201,Import!$G$2:$G$237,$G201)</f>
        <v>5</v>
      </c>
      <c r="AY201" s="2" t="str">
        <f t="shared" si="103"/>
        <v>F</v>
      </c>
      <c r="AZ201" s="2" t="str">
        <f t="shared" si="103"/>
        <v>DUBIEF</v>
      </c>
      <c r="BA201" s="2" t="str">
        <f t="shared" si="103"/>
        <v>Miri</v>
      </c>
      <c r="BB201" s="2">
        <f>SUMIFS(Import!BB$2:BB$237,Import!$F$2:$F$237,$F201,Import!$G$2:$G$237,$G201)</f>
        <v>1</v>
      </c>
      <c r="BC201" s="2">
        <f>SUMIFS(Import!BC$2:BC$237,Import!$F$2:$F$237,$F201,Import!$G$2:$G$237,$G201)</f>
        <v>0.06</v>
      </c>
      <c r="BD201" s="2">
        <f>SUMIFS(Import!BD$2:BD$237,Import!$F$2:$F$237,$F201,Import!$G$2:$G$237,$G201)</f>
        <v>0.17</v>
      </c>
      <c r="BE201" s="2">
        <f>SUMIFS(Import!BE$2:BE$237,Import!$F$2:$F$237,$F201,Import!$G$2:$G$237,$G201)</f>
        <v>6</v>
      </c>
      <c r="BF201" s="2" t="str">
        <f t="shared" si="104"/>
        <v>M</v>
      </c>
      <c r="BG201" s="2" t="str">
        <f t="shared" si="104"/>
        <v>TEFAAROA</v>
      </c>
      <c r="BH201" s="2" t="str">
        <f t="shared" si="104"/>
        <v>Tom</v>
      </c>
      <c r="BI201" s="2">
        <f>SUMIFS(Import!BI$2:BI$237,Import!$F$2:$F$237,$F201,Import!$G$2:$G$237,$G201)</f>
        <v>0</v>
      </c>
      <c r="BJ201" s="2">
        <f>SUMIFS(Import!BJ$2:BJ$237,Import!$F$2:$F$237,$F201,Import!$G$2:$G$237,$G201)</f>
        <v>0</v>
      </c>
      <c r="BK201" s="2">
        <f>SUMIFS(Import!BK$2:BK$237,Import!$F$2:$F$237,$F201,Import!$G$2:$G$237,$G201)</f>
        <v>0</v>
      </c>
      <c r="BL201" s="2">
        <f>SUMIFS(Import!BL$2:BL$237,Import!$F$2:$F$237,$F201,Import!$G$2:$G$237,$G201)</f>
        <v>7</v>
      </c>
      <c r="BM201" s="2" t="str">
        <f t="shared" si="105"/>
        <v>M</v>
      </c>
      <c r="BN201" s="2" t="str">
        <f t="shared" si="105"/>
        <v>TAPUTU</v>
      </c>
      <c r="BO201" s="2" t="str">
        <f t="shared" si="105"/>
        <v>Faana</v>
      </c>
      <c r="BP201" s="2">
        <f>SUMIFS(Import!BP$2:BP$237,Import!$F$2:$F$237,$F201,Import!$G$2:$G$237,$G201)</f>
        <v>5</v>
      </c>
      <c r="BQ201" s="2">
        <f>SUMIFS(Import!BQ$2:BQ$237,Import!$F$2:$F$237,$F201,Import!$G$2:$G$237,$G201)</f>
        <v>0.32</v>
      </c>
      <c r="BR201" s="2">
        <f>SUMIFS(Import!BR$2:BR$237,Import!$F$2:$F$237,$F201,Import!$G$2:$G$237,$G201)</f>
        <v>0.84</v>
      </c>
      <c r="BS201" s="2">
        <f>SUMIFS(Import!BS$2:BS$237,Import!$F$2:$F$237,$F201,Import!$G$2:$G$237,$G201)</f>
        <v>8</v>
      </c>
      <c r="BT201" s="2" t="str">
        <f t="shared" si="106"/>
        <v>M</v>
      </c>
      <c r="BU201" s="2" t="str">
        <f t="shared" si="106"/>
        <v>SALMON</v>
      </c>
      <c r="BV201" s="2" t="str">
        <f t="shared" si="106"/>
        <v>Tati</v>
      </c>
      <c r="BW201" s="2">
        <f>SUMIFS(Import!BW$2:BW$237,Import!$F$2:$F$237,$F201,Import!$G$2:$G$237,$G201)</f>
        <v>6</v>
      </c>
      <c r="BX201" s="2">
        <f>SUMIFS(Import!BX$2:BX$237,Import!$F$2:$F$237,$F201,Import!$G$2:$G$237,$G201)</f>
        <v>0.38</v>
      </c>
      <c r="BY201" s="2">
        <f>SUMIFS(Import!BY$2:BY$237,Import!$F$2:$F$237,$F201,Import!$G$2:$G$237,$G201)</f>
        <v>1.01</v>
      </c>
      <c r="BZ201" s="2">
        <f>SUMIFS(Import!BZ$2:BZ$237,Import!$F$2:$F$237,$F201,Import!$G$2:$G$237,$G201)</f>
        <v>9</v>
      </c>
      <c r="CA201" s="2" t="str">
        <f t="shared" si="107"/>
        <v>F</v>
      </c>
      <c r="CB201" s="2" t="str">
        <f t="shared" si="107"/>
        <v>TERIITAHI</v>
      </c>
      <c r="CC201" s="2" t="str">
        <f t="shared" si="107"/>
        <v>Tepuaraurii</v>
      </c>
      <c r="CD201" s="2">
        <f>SUMIFS(Import!CD$2:CD$237,Import!$F$2:$F$237,$F201,Import!$G$2:$G$237,$G201)</f>
        <v>111</v>
      </c>
      <c r="CE201" s="2">
        <f>SUMIFS(Import!CE$2:CE$237,Import!$F$2:$F$237,$F201,Import!$G$2:$G$237,$G201)</f>
        <v>7.09</v>
      </c>
      <c r="CF201" s="2">
        <f>SUMIFS(Import!CF$2:CF$237,Import!$F$2:$F$237,$F201,Import!$G$2:$G$237,$G201)</f>
        <v>18.75</v>
      </c>
      <c r="CG201" s="2">
        <f>SUMIFS(Import!CG$2:CG$237,Import!$F$2:$F$237,$F201,Import!$G$2:$G$237,$G201)</f>
        <v>10</v>
      </c>
      <c r="CH201" s="2" t="str">
        <f t="shared" si="108"/>
        <v>M</v>
      </c>
      <c r="CI201" s="2" t="str">
        <f t="shared" si="108"/>
        <v>CONROY</v>
      </c>
      <c r="CJ201" s="2" t="str">
        <f t="shared" si="108"/>
        <v>Yves</v>
      </c>
      <c r="CK201" s="2">
        <f>SUMIFS(Import!CK$2:CK$237,Import!$F$2:$F$237,$F201,Import!$G$2:$G$237,$G201)</f>
        <v>0</v>
      </c>
      <c r="CL201" s="2">
        <f>SUMIFS(Import!CL$2:CL$237,Import!$F$2:$F$237,$F201,Import!$G$2:$G$237,$G201)</f>
        <v>0</v>
      </c>
      <c r="CM201" s="2">
        <f>SUMIFS(Import!CM$2:CM$237,Import!$F$2:$F$237,$F201,Import!$G$2:$G$237,$G201)</f>
        <v>0</v>
      </c>
      <c r="CN201" s="2">
        <f>SUMIFS(Import!CN$2:CN$237,Import!$F$2:$F$237,$F201,Import!$G$2:$G$237,$G201)</f>
        <v>11</v>
      </c>
      <c r="CO201" s="3" t="str">
        <f t="shared" si="109"/>
        <v>M</v>
      </c>
      <c r="CP201" s="3" t="str">
        <f t="shared" si="109"/>
        <v>PIQUE</v>
      </c>
      <c r="CQ201" s="3" t="str">
        <f t="shared" si="109"/>
        <v>Pascal</v>
      </c>
      <c r="CR201" s="2">
        <f>SUMIFS(Import!CR$2:CR$237,Import!$F$2:$F$237,$F201,Import!$G$2:$G$237,$G201)</f>
        <v>0</v>
      </c>
      <c r="CS201" s="2">
        <f>SUMIFS(Import!CS$2:CS$237,Import!$F$2:$F$237,$F201,Import!$G$2:$G$237,$G201)</f>
        <v>0</v>
      </c>
      <c r="CT201" s="2">
        <f>SUMIFS(Import!CT$2:CT$237,Import!$F$2:$F$237,$F201,Import!$G$2:$G$237,$G201)</f>
        <v>0</v>
      </c>
    </row>
    <row r="202" spans="1:98">
      <c r="A202" s="2" t="s">
        <v>38</v>
      </c>
      <c r="B202" s="2" t="s">
        <v>39</v>
      </c>
      <c r="C202" s="2">
        <v>2</v>
      </c>
      <c r="D202" s="2" t="s">
        <v>53</v>
      </c>
      <c r="E202" s="2">
        <v>47</v>
      </c>
      <c r="F202" s="2" t="s">
        <v>79</v>
      </c>
      <c r="G202" s="2">
        <v>7</v>
      </c>
      <c r="H202" s="2">
        <f>IF(SUMIFS(Import!H$2:H$237,Import!$F$2:$F$237,$F202,Import!$G$2:$G$237,$G202)=0,Data_T1!$H202,SUMIFS(Import!H$2:H$237,Import!$F$2:$F$237,$F202,Import!$G$2:$G$237,$G202))</f>
        <v>1049</v>
      </c>
      <c r="I202" s="2">
        <f>SUMIFS(Import!I$2:I$237,Import!$F$2:$F$237,$F202,Import!$G$2:$G$237,$G202)</f>
        <v>691</v>
      </c>
      <c r="J202" s="2">
        <f>SUMIFS(Import!J$2:J$237,Import!$F$2:$F$237,$F202,Import!$G$2:$G$237,$G202)</f>
        <v>65.87</v>
      </c>
      <c r="K202" s="2">
        <f>SUMIFS(Import!K$2:K$237,Import!$F$2:$F$237,$F202,Import!$G$2:$G$237,$G202)</f>
        <v>358</v>
      </c>
      <c r="L202" s="2">
        <f>SUMIFS(Import!L$2:L$237,Import!$F$2:$F$237,$F202,Import!$G$2:$G$237,$G202)</f>
        <v>34.130000000000003</v>
      </c>
      <c r="M202" s="2">
        <f>SUMIFS(Import!M$2:M$237,Import!$F$2:$F$237,$F202,Import!$G$2:$G$237,$G202)</f>
        <v>2</v>
      </c>
      <c r="N202" s="2">
        <f>SUMIFS(Import!N$2:N$237,Import!$F$2:$F$237,$F202,Import!$G$2:$G$237,$G202)</f>
        <v>0.19</v>
      </c>
      <c r="O202" s="2">
        <f>SUMIFS(Import!O$2:O$237,Import!$F$2:$F$237,$F202,Import!$G$2:$G$237,$G202)</f>
        <v>0.56000000000000005</v>
      </c>
      <c r="P202" s="2">
        <f>SUMIFS(Import!P$2:P$237,Import!$F$2:$F$237,$F202,Import!$G$2:$G$237,$G202)</f>
        <v>3</v>
      </c>
      <c r="Q202" s="2">
        <f>SUMIFS(Import!Q$2:Q$237,Import!$F$2:$F$237,$F202,Import!$G$2:$G$237,$G202)</f>
        <v>0.28999999999999998</v>
      </c>
      <c r="R202" s="2">
        <f>SUMIFS(Import!R$2:R$237,Import!$F$2:$F$237,$F202,Import!$G$2:$G$237,$G202)</f>
        <v>0.84</v>
      </c>
      <c r="S202" s="2">
        <f>SUMIFS(Import!S$2:S$237,Import!$F$2:$F$237,$F202,Import!$G$2:$G$237,$G202)</f>
        <v>353</v>
      </c>
      <c r="T202" s="2">
        <f>SUMIFS(Import!T$2:T$237,Import!$F$2:$F$237,$F202,Import!$G$2:$G$237,$G202)</f>
        <v>33.65</v>
      </c>
      <c r="U202" s="2">
        <f>SUMIFS(Import!U$2:U$237,Import!$F$2:$F$237,$F202,Import!$G$2:$G$237,$G202)</f>
        <v>98.6</v>
      </c>
      <c r="V202" s="2">
        <f>SUMIFS(Import!V$2:V$237,Import!$F$2:$F$237,$F202,Import!$G$2:$G$237,$G202)</f>
        <v>1</v>
      </c>
      <c r="W202" s="2" t="str">
        <f t="shared" ref="W202:Y221" si="110">VLOOKUP($C202,Import_Donnees,COLUMN()-2,FALSE)</f>
        <v>F</v>
      </c>
      <c r="X202" s="2" t="str">
        <f t="shared" si="110"/>
        <v>IRITI</v>
      </c>
      <c r="Y202" s="2" t="str">
        <f t="shared" si="110"/>
        <v>Teura</v>
      </c>
      <c r="Z202" s="2">
        <f>SUMIFS(Import!Z$2:Z$237,Import!$F$2:$F$237,$F202,Import!$G$2:$G$237,$G202)</f>
        <v>123</v>
      </c>
      <c r="AA202" s="2">
        <f>SUMIFS(Import!AA$2:AA$237,Import!$F$2:$F$237,$F202,Import!$G$2:$G$237,$G202)</f>
        <v>11.73</v>
      </c>
      <c r="AB202" s="2">
        <f>SUMIFS(Import!AB$2:AB$237,Import!$F$2:$F$237,$F202,Import!$G$2:$G$237,$G202)</f>
        <v>34.840000000000003</v>
      </c>
      <c r="AC202" s="2">
        <f>SUMIFS(Import!AC$2:AC$237,Import!$F$2:$F$237,$F202,Import!$G$2:$G$237,$G202)</f>
        <v>2</v>
      </c>
      <c r="AD202" s="2" t="str">
        <f t="shared" ref="AD202:AF221" si="111">VLOOKUP($C202,Import_Donnees,COLUMN()-2,FALSE)</f>
        <v>F</v>
      </c>
      <c r="AE202" s="2" t="str">
        <f t="shared" si="111"/>
        <v>GRANDIN</v>
      </c>
      <c r="AF202" s="2" t="str">
        <f t="shared" si="111"/>
        <v>Maire</v>
      </c>
      <c r="AG202" s="2">
        <f>SUMIFS(Import!AG$2:AG$237,Import!$F$2:$F$237,$F202,Import!$G$2:$G$237,$G202)</f>
        <v>1</v>
      </c>
      <c r="AH202" s="2">
        <f>SUMIFS(Import!AH$2:AH$237,Import!$F$2:$F$237,$F202,Import!$G$2:$G$237,$G202)</f>
        <v>0.1</v>
      </c>
      <c r="AI202" s="2">
        <f>SUMIFS(Import!AI$2:AI$237,Import!$F$2:$F$237,$F202,Import!$G$2:$G$237,$G202)</f>
        <v>0.28000000000000003</v>
      </c>
      <c r="AJ202" s="2">
        <f>SUMIFS(Import!AJ$2:AJ$237,Import!$F$2:$F$237,$F202,Import!$G$2:$G$237,$G202)</f>
        <v>3</v>
      </c>
      <c r="AK202" s="2" t="str">
        <f t="shared" ref="AK202:AM221" si="112">VLOOKUP($C202,Import_Donnees,COLUMN()-2,FALSE)</f>
        <v>F</v>
      </c>
      <c r="AL202" s="2" t="str">
        <f t="shared" si="112"/>
        <v>SANQUER</v>
      </c>
      <c r="AM202" s="2" t="str">
        <f t="shared" si="112"/>
        <v>Nicole</v>
      </c>
      <c r="AN202" s="2">
        <f>SUMIFS(Import!AN$2:AN$237,Import!$F$2:$F$237,$F202,Import!$G$2:$G$237,$G202)</f>
        <v>54</v>
      </c>
      <c r="AO202" s="2">
        <f>SUMIFS(Import!AO$2:AO$237,Import!$F$2:$F$237,$F202,Import!$G$2:$G$237,$G202)</f>
        <v>5.15</v>
      </c>
      <c r="AP202" s="2">
        <f>SUMIFS(Import!AP$2:AP$237,Import!$F$2:$F$237,$F202,Import!$G$2:$G$237,$G202)</f>
        <v>15.3</v>
      </c>
      <c r="AQ202" s="2">
        <f>SUMIFS(Import!AQ$2:AQ$237,Import!$F$2:$F$237,$F202,Import!$G$2:$G$237,$G202)</f>
        <v>4</v>
      </c>
      <c r="AR202" s="2" t="str">
        <f t="shared" ref="AR202:AT221" si="113">VLOOKUP($C202,Import_Donnees,COLUMN()-2,FALSE)</f>
        <v>F</v>
      </c>
      <c r="AS202" s="2" t="str">
        <f t="shared" si="113"/>
        <v>EBB ÉPSE CROSS</v>
      </c>
      <c r="AT202" s="2" t="str">
        <f t="shared" si="113"/>
        <v>Valentina, Hina Dite Tina</v>
      </c>
      <c r="AU202" s="2">
        <f>SUMIFS(Import!AU$2:AU$237,Import!$F$2:$F$237,$F202,Import!$G$2:$G$237,$G202)</f>
        <v>78</v>
      </c>
      <c r="AV202" s="2">
        <f>SUMIFS(Import!AV$2:AV$237,Import!$F$2:$F$237,$F202,Import!$G$2:$G$237,$G202)</f>
        <v>7.44</v>
      </c>
      <c r="AW202" s="2">
        <f>SUMIFS(Import!AW$2:AW$237,Import!$F$2:$F$237,$F202,Import!$G$2:$G$237,$G202)</f>
        <v>22.1</v>
      </c>
      <c r="AX202" s="2">
        <f>SUMIFS(Import!AX$2:AX$237,Import!$F$2:$F$237,$F202,Import!$G$2:$G$237,$G202)</f>
        <v>5</v>
      </c>
      <c r="AY202" s="2" t="str">
        <f t="shared" ref="AY202:BA221" si="114">VLOOKUP($C202,Import_Donnees,COLUMN()-2,FALSE)</f>
        <v>F</v>
      </c>
      <c r="AZ202" s="2" t="str">
        <f t="shared" si="114"/>
        <v>DUBIEF</v>
      </c>
      <c r="BA202" s="2" t="str">
        <f t="shared" si="114"/>
        <v>Miri</v>
      </c>
      <c r="BB202" s="2">
        <f>SUMIFS(Import!BB$2:BB$237,Import!$F$2:$F$237,$F202,Import!$G$2:$G$237,$G202)</f>
        <v>1</v>
      </c>
      <c r="BC202" s="2">
        <f>SUMIFS(Import!BC$2:BC$237,Import!$F$2:$F$237,$F202,Import!$G$2:$G$237,$G202)</f>
        <v>0.1</v>
      </c>
      <c r="BD202" s="2">
        <f>SUMIFS(Import!BD$2:BD$237,Import!$F$2:$F$237,$F202,Import!$G$2:$G$237,$G202)</f>
        <v>0.28000000000000003</v>
      </c>
      <c r="BE202" s="2">
        <f>SUMIFS(Import!BE$2:BE$237,Import!$F$2:$F$237,$F202,Import!$G$2:$G$237,$G202)</f>
        <v>6</v>
      </c>
      <c r="BF202" s="2" t="str">
        <f t="shared" ref="BF202:BH221" si="115">VLOOKUP($C202,Import_Donnees,COLUMN()-2,FALSE)</f>
        <v>M</v>
      </c>
      <c r="BG202" s="2" t="str">
        <f t="shared" si="115"/>
        <v>TEFAAROA</v>
      </c>
      <c r="BH202" s="2" t="str">
        <f t="shared" si="115"/>
        <v>Tom</v>
      </c>
      <c r="BI202" s="2">
        <f>SUMIFS(Import!BI$2:BI$237,Import!$F$2:$F$237,$F202,Import!$G$2:$G$237,$G202)</f>
        <v>0</v>
      </c>
      <c r="BJ202" s="2">
        <f>SUMIFS(Import!BJ$2:BJ$237,Import!$F$2:$F$237,$F202,Import!$G$2:$G$237,$G202)</f>
        <v>0</v>
      </c>
      <c r="BK202" s="2">
        <f>SUMIFS(Import!BK$2:BK$237,Import!$F$2:$F$237,$F202,Import!$G$2:$G$237,$G202)</f>
        <v>0</v>
      </c>
      <c r="BL202" s="2">
        <f>SUMIFS(Import!BL$2:BL$237,Import!$F$2:$F$237,$F202,Import!$G$2:$G$237,$G202)</f>
        <v>7</v>
      </c>
      <c r="BM202" s="2" t="str">
        <f t="shared" ref="BM202:BO221" si="116">VLOOKUP($C202,Import_Donnees,COLUMN()-2,FALSE)</f>
        <v>M</v>
      </c>
      <c r="BN202" s="2" t="str">
        <f t="shared" si="116"/>
        <v>TAPUTU</v>
      </c>
      <c r="BO202" s="2" t="str">
        <f t="shared" si="116"/>
        <v>Faana</v>
      </c>
      <c r="BP202" s="2">
        <f>SUMIFS(Import!BP$2:BP$237,Import!$F$2:$F$237,$F202,Import!$G$2:$G$237,$G202)</f>
        <v>11</v>
      </c>
      <c r="BQ202" s="2">
        <f>SUMIFS(Import!BQ$2:BQ$237,Import!$F$2:$F$237,$F202,Import!$G$2:$G$237,$G202)</f>
        <v>1.05</v>
      </c>
      <c r="BR202" s="2">
        <f>SUMIFS(Import!BR$2:BR$237,Import!$F$2:$F$237,$F202,Import!$G$2:$G$237,$G202)</f>
        <v>3.12</v>
      </c>
      <c r="BS202" s="2">
        <f>SUMIFS(Import!BS$2:BS$237,Import!$F$2:$F$237,$F202,Import!$G$2:$G$237,$G202)</f>
        <v>8</v>
      </c>
      <c r="BT202" s="2" t="str">
        <f t="shared" ref="BT202:BV221" si="117">VLOOKUP($C202,Import_Donnees,COLUMN()-2,FALSE)</f>
        <v>M</v>
      </c>
      <c r="BU202" s="2" t="str">
        <f t="shared" si="117"/>
        <v>SALMON</v>
      </c>
      <c r="BV202" s="2" t="str">
        <f t="shared" si="117"/>
        <v>Tati</v>
      </c>
      <c r="BW202" s="2">
        <f>SUMIFS(Import!BW$2:BW$237,Import!$F$2:$F$237,$F202,Import!$G$2:$G$237,$G202)</f>
        <v>8</v>
      </c>
      <c r="BX202" s="2">
        <f>SUMIFS(Import!BX$2:BX$237,Import!$F$2:$F$237,$F202,Import!$G$2:$G$237,$G202)</f>
        <v>0.76</v>
      </c>
      <c r="BY202" s="2">
        <f>SUMIFS(Import!BY$2:BY$237,Import!$F$2:$F$237,$F202,Import!$G$2:$G$237,$G202)</f>
        <v>2.27</v>
      </c>
      <c r="BZ202" s="2">
        <f>SUMIFS(Import!BZ$2:BZ$237,Import!$F$2:$F$237,$F202,Import!$G$2:$G$237,$G202)</f>
        <v>9</v>
      </c>
      <c r="CA202" s="2" t="str">
        <f t="shared" ref="CA202:CC221" si="118">VLOOKUP($C202,Import_Donnees,COLUMN()-2,FALSE)</f>
        <v>F</v>
      </c>
      <c r="CB202" s="2" t="str">
        <f t="shared" si="118"/>
        <v>TERIITAHI</v>
      </c>
      <c r="CC202" s="2" t="str">
        <f t="shared" si="118"/>
        <v>Tepuaraurii</v>
      </c>
      <c r="CD202" s="2">
        <f>SUMIFS(Import!CD$2:CD$237,Import!$F$2:$F$237,$F202,Import!$G$2:$G$237,$G202)</f>
        <v>76</v>
      </c>
      <c r="CE202" s="2">
        <f>SUMIFS(Import!CE$2:CE$237,Import!$F$2:$F$237,$F202,Import!$G$2:$G$237,$G202)</f>
        <v>7.24</v>
      </c>
      <c r="CF202" s="2">
        <f>SUMIFS(Import!CF$2:CF$237,Import!$F$2:$F$237,$F202,Import!$G$2:$G$237,$G202)</f>
        <v>21.53</v>
      </c>
      <c r="CG202" s="2">
        <f>SUMIFS(Import!CG$2:CG$237,Import!$F$2:$F$237,$F202,Import!$G$2:$G$237,$G202)</f>
        <v>10</v>
      </c>
      <c r="CH202" s="2" t="str">
        <f t="shared" ref="CH202:CJ221" si="119">VLOOKUP($C202,Import_Donnees,COLUMN()-2,FALSE)</f>
        <v>M</v>
      </c>
      <c r="CI202" s="2" t="str">
        <f t="shared" si="119"/>
        <v>CONROY</v>
      </c>
      <c r="CJ202" s="2" t="str">
        <f t="shared" si="119"/>
        <v>Yves</v>
      </c>
      <c r="CK202" s="2">
        <f>SUMIFS(Import!CK$2:CK$237,Import!$F$2:$F$237,$F202,Import!$G$2:$G$237,$G202)</f>
        <v>1</v>
      </c>
      <c r="CL202" s="2">
        <f>SUMIFS(Import!CL$2:CL$237,Import!$F$2:$F$237,$F202,Import!$G$2:$G$237,$G202)</f>
        <v>0.1</v>
      </c>
      <c r="CM202" s="2">
        <f>SUMIFS(Import!CM$2:CM$237,Import!$F$2:$F$237,$F202,Import!$G$2:$G$237,$G202)</f>
        <v>0.28000000000000003</v>
      </c>
      <c r="CN202" s="2">
        <f>SUMIFS(Import!CN$2:CN$237,Import!$F$2:$F$237,$F202,Import!$G$2:$G$237,$G202)</f>
        <v>11</v>
      </c>
      <c r="CO202" s="3" t="str">
        <f t="shared" ref="CO202:CQ221" si="120">VLOOKUP($C202,Import_Donnees,COLUMN()-2,FALSE)</f>
        <v>M</v>
      </c>
      <c r="CP202" s="3" t="str">
        <f t="shared" si="120"/>
        <v>PIQUE</v>
      </c>
      <c r="CQ202" s="3" t="str">
        <f t="shared" si="120"/>
        <v>Pascal</v>
      </c>
      <c r="CR202" s="2">
        <f>SUMIFS(Import!CR$2:CR$237,Import!$F$2:$F$237,$F202,Import!$G$2:$G$237,$G202)</f>
        <v>0</v>
      </c>
      <c r="CS202" s="2">
        <f>SUMIFS(Import!CS$2:CS$237,Import!$F$2:$F$237,$F202,Import!$G$2:$G$237,$G202)</f>
        <v>0</v>
      </c>
      <c r="CT202" s="2">
        <f>SUMIFS(Import!CT$2:CT$237,Import!$F$2:$F$237,$F202,Import!$G$2:$G$237,$G202)</f>
        <v>0</v>
      </c>
    </row>
    <row r="203" spans="1:98">
      <c r="A203" s="2" t="s">
        <v>38</v>
      </c>
      <c r="B203" s="2" t="s">
        <v>39</v>
      </c>
      <c r="C203" s="2">
        <v>2</v>
      </c>
      <c r="D203" s="2" t="s">
        <v>53</v>
      </c>
      <c r="E203" s="2">
        <v>47</v>
      </c>
      <c r="F203" s="2" t="s">
        <v>79</v>
      </c>
      <c r="G203" s="2">
        <v>8</v>
      </c>
      <c r="H203" s="2">
        <f>IF(SUMIFS(Import!H$2:H$237,Import!$F$2:$F$237,$F203,Import!$G$2:$G$237,$G203)=0,Data_T1!$H203,SUMIFS(Import!H$2:H$237,Import!$F$2:$F$237,$F203,Import!$G$2:$G$237,$G203))</f>
        <v>1196</v>
      </c>
      <c r="I203" s="2">
        <f>SUMIFS(Import!I$2:I$237,Import!$F$2:$F$237,$F203,Import!$G$2:$G$237,$G203)</f>
        <v>722</v>
      </c>
      <c r="J203" s="2">
        <f>SUMIFS(Import!J$2:J$237,Import!$F$2:$F$237,$F203,Import!$G$2:$G$237,$G203)</f>
        <v>60.37</v>
      </c>
      <c r="K203" s="2">
        <f>SUMIFS(Import!K$2:K$237,Import!$F$2:$F$237,$F203,Import!$G$2:$G$237,$G203)</f>
        <v>474</v>
      </c>
      <c r="L203" s="2">
        <f>SUMIFS(Import!L$2:L$237,Import!$F$2:$F$237,$F203,Import!$G$2:$G$237,$G203)</f>
        <v>39.630000000000003</v>
      </c>
      <c r="M203" s="2">
        <f>SUMIFS(Import!M$2:M$237,Import!$F$2:$F$237,$F203,Import!$G$2:$G$237,$G203)</f>
        <v>0</v>
      </c>
      <c r="N203" s="2">
        <f>SUMIFS(Import!N$2:N$237,Import!$F$2:$F$237,$F203,Import!$G$2:$G$237,$G203)</f>
        <v>0</v>
      </c>
      <c r="O203" s="2">
        <f>SUMIFS(Import!O$2:O$237,Import!$F$2:$F$237,$F203,Import!$G$2:$G$237,$G203)</f>
        <v>0</v>
      </c>
      <c r="P203" s="2">
        <f>SUMIFS(Import!P$2:P$237,Import!$F$2:$F$237,$F203,Import!$G$2:$G$237,$G203)</f>
        <v>4</v>
      </c>
      <c r="Q203" s="2">
        <f>SUMIFS(Import!Q$2:Q$237,Import!$F$2:$F$237,$F203,Import!$G$2:$G$237,$G203)</f>
        <v>0.33</v>
      </c>
      <c r="R203" s="2">
        <f>SUMIFS(Import!R$2:R$237,Import!$F$2:$F$237,$F203,Import!$G$2:$G$237,$G203)</f>
        <v>0.84</v>
      </c>
      <c r="S203" s="2">
        <f>SUMIFS(Import!S$2:S$237,Import!$F$2:$F$237,$F203,Import!$G$2:$G$237,$G203)</f>
        <v>470</v>
      </c>
      <c r="T203" s="2">
        <f>SUMIFS(Import!T$2:T$237,Import!$F$2:$F$237,$F203,Import!$G$2:$G$237,$G203)</f>
        <v>39.299999999999997</v>
      </c>
      <c r="U203" s="2">
        <f>SUMIFS(Import!U$2:U$237,Import!$F$2:$F$237,$F203,Import!$G$2:$G$237,$G203)</f>
        <v>99.16</v>
      </c>
      <c r="V203" s="2">
        <f>SUMIFS(Import!V$2:V$237,Import!$F$2:$F$237,$F203,Import!$G$2:$G$237,$G203)</f>
        <v>1</v>
      </c>
      <c r="W203" s="2" t="str">
        <f t="shared" si="110"/>
        <v>F</v>
      </c>
      <c r="X203" s="2" t="str">
        <f t="shared" si="110"/>
        <v>IRITI</v>
      </c>
      <c r="Y203" s="2" t="str">
        <f t="shared" si="110"/>
        <v>Teura</v>
      </c>
      <c r="Z203" s="2">
        <f>SUMIFS(Import!Z$2:Z$237,Import!$F$2:$F$237,$F203,Import!$G$2:$G$237,$G203)</f>
        <v>185</v>
      </c>
      <c r="AA203" s="2">
        <f>SUMIFS(Import!AA$2:AA$237,Import!$F$2:$F$237,$F203,Import!$G$2:$G$237,$G203)</f>
        <v>15.47</v>
      </c>
      <c r="AB203" s="2">
        <f>SUMIFS(Import!AB$2:AB$237,Import!$F$2:$F$237,$F203,Import!$G$2:$G$237,$G203)</f>
        <v>39.36</v>
      </c>
      <c r="AC203" s="2">
        <f>SUMIFS(Import!AC$2:AC$237,Import!$F$2:$F$237,$F203,Import!$G$2:$G$237,$G203)</f>
        <v>2</v>
      </c>
      <c r="AD203" s="2" t="str">
        <f t="shared" si="111"/>
        <v>F</v>
      </c>
      <c r="AE203" s="2" t="str">
        <f t="shared" si="111"/>
        <v>GRANDIN</v>
      </c>
      <c r="AF203" s="2" t="str">
        <f t="shared" si="111"/>
        <v>Maire</v>
      </c>
      <c r="AG203" s="2">
        <f>SUMIFS(Import!AG$2:AG$237,Import!$F$2:$F$237,$F203,Import!$G$2:$G$237,$G203)</f>
        <v>2</v>
      </c>
      <c r="AH203" s="2">
        <f>SUMIFS(Import!AH$2:AH$237,Import!$F$2:$F$237,$F203,Import!$G$2:$G$237,$G203)</f>
        <v>0.17</v>
      </c>
      <c r="AI203" s="2">
        <f>SUMIFS(Import!AI$2:AI$237,Import!$F$2:$F$237,$F203,Import!$G$2:$G$237,$G203)</f>
        <v>0.43</v>
      </c>
      <c r="AJ203" s="2">
        <f>SUMIFS(Import!AJ$2:AJ$237,Import!$F$2:$F$237,$F203,Import!$G$2:$G$237,$G203)</f>
        <v>3</v>
      </c>
      <c r="AK203" s="2" t="str">
        <f t="shared" si="112"/>
        <v>F</v>
      </c>
      <c r="AL203" s="2" t="str">
        <f t="shared" si="112"/>
        <v>SANQUER</v>
      </c>
      <c r="AM203" s="2" t="str">
        <f t="shared" si="112"/>
        <v>Nicole</v>
      </c>
      <c r="AN203" s="2">
        <f>SUMIFS(Import!AN$2:AN$237,Import!$F$2:$F$237,$F203,Import!$G$2:$G$237,$G203)</f>
        <v>86</v>
      </c>
      <c r="AO203" s="2">
        <f>SUMIFS(Import!AO$2:AO$237,Import!$F$2:$F$237,$F203,Import!$G$2:$G$237,$G203)</f>
        <v>7.19</v>
      </c>
      <c r="AP203" s="2">
        <f>SUMIFS(Import!AP$2:AP$237,Import!$F$2:$F$237,$F203,Import!$G$2:$G$237,$G203)</f>
        <v>18.3</v>
      </c>
      <c r="AQ203" s="2">
        <f>SUMIFS(Import!AQ$2:AQ$237,Import!$F$2:$F$237,$F203,Import!$G$2:$G$237,$G203)</f>
        <v>4</v>
      </c>
      <c r="AR203" s="2" t="str">
        <f t="shared" si="113"/>
        <v>F</v>
      </c>
      <c r="AS203" s="2" t="str">
        <f t="shared" si="113"/>
        <v>EBB ÉPSE CROSS</v>
      </c>
      <c r="AT203" s="2" t="str">
        <f t="shared" si="113"/>
        <v>Valentina, Hina Dite Tina</v>
      </c>
      <c r="AU203" s="2">
        <f>SUMIFS(Import!AU$2:AU$237,Import!$F$2:$F$237,$F203,Import!$G$2:$G$237,$G203)</f>
        <v>82</v>
      </c>
      <c r="AV203" s="2">
        <f>SUMIFS(Import!AV$2:AV$237,Import!$F$2:$F$237,$F203,Import!$G$2:$G$237,$G203)</f>
        <v>6.86</v>
      </c>
      <c r="AW203" s="2">
        <f>SUMIFS(Import!AW$2:AW$237,Import!$F$2:$F$237,$F203,Import!$G$2:$G$237,$G203)</f>
        <v>17.45</v>
      </c>
      <c r="AX203" s="2">
        <f>SUMIFS(Import!AX$2:AX$237,Import!$F$2:$F$237,$F203,Import!$G$2:$G$237,$G203)</f>
        <v>5</v>
      </c>
      <c r="AY203" s="2" t="str">
        <f t="shared" si="114"/>
        <v>F</v>
      </c>
      <c r="AZ203" s="2" t="str">
        <f t="shared" si="114"/>
        <v>DUBIEF</v>
      </c>
      <c r="BA203" s="2" t="str">
        <f t="shared" si="114"/>
        <v>Miri</v>
      </c>
      <c r="BB203" s="2">
        <f>SUMIFS(Import!BB$2:BB$237,Import!$F$2:$F$237,$F203,Import!$G$2:$G$237,$G203)</f>
        <v>0</v>
      </c>
      <c r="BC203" s="2">
        <f>SUMIFS(Import!BC$2:BC$237,Import!$F$2:$F$237,$F203,Import!$G$2:$G$237,$G203)</f>
        <v>0</v>
      </c>
      <c r="BD203" s="2">
        <f>SUMIFS(Import!BD$2:BD$237,Import!$F$2:$F$237,$F203,Import!$G$2:$G$237,$G203)</f>
        <v>0</v>
      </c>
      <c r="BE203" s="2">
        <f>SUMIFS(Import!BE$2:BE$237,Import!$F$2:$F$237,$F203,Import!$G$2:$G$237,$G203)</f>
        <v>6</v>
      </c>
      <c r="BF203" s="2" t="str">
        <f t="shared" si="115"/>
        <v>M</v>
      </c>
      <c r="BG203" s="2" t="str">
        <f t="shared" si="115"/>
        <v>TEFAAROA</v>
      </c>
      <c r="BH203" s="2" t="str">
        <f t="shared" si="115"/>
        <v>Tom</v>
      </c>
      <c r="BI203" s="2">
        <f>SUMIFS(Import!BI$2:BI$237,Import!$F$2:$F$237,$F203,Import!$G$2:$G$237,$G203)</f>
        <v>0</v>
      </c>
      <c r="BJ203" s="2">
        <f>SUMIFS(Import!BJ$2:BJ$237,Import!$F$2:$F$237,$F203,Import!$G$2:$G$237,$G203)</f>
        <v>0</v>
      </c>
      <c r="BK203" s="2">
        <f>SUMIFS(Import!BK$2:BK$237,Import!$F$2:$F$237,$F203,Import!$G$2:$G$237,$G203)</f>
        <v>0</v>
      </c>
      <c r="BL203" s="2">
        <f>SUMIFS(Import!BL$2:BL$237,Import!$F$2:$F$237,$F203,Import!$G$2:$G$237,$G203)</f>
        <v>7</v>
      </c>
      <c r="BM203" s="2" t="str">
        <f t="shared" si="116"/>
        <v>M</v>
      </c>
      <c r="BN203" s="2" t="str">
        <f t="shared" si="116"/>
        <v>TAPUTU</v>
      </c>
      <c r="BO203" s="2" t="str">
        <f t="shared" si="116"/>
        <v>Faana</v>
      </c>
      <c r="BP203" s="2">
        <f>SUMIFS(Import!BP$2:BP$237,Import!$F$2:$F$237,$F203,Import!$G$2:$G$237,$G203)</f>
        <v>19</v>
      </c>
      <c r="BQ203" s="2">
        <f>SUMIFS(Import!BQ$2:BQ$237,Import!$F$2:$F$237,$F203,Import!$G$2:$G$237,$G203)</f>
        <v>1.59</v>
      </c>
      <c r="BR203" s="2">
        <f>SUMIFS(Import!BR$2:BR$237,Import!$F$2:$F$237,$F203,Import!$G$2:$G$237,$G203)</f>
        <v>4.04</v>
      </c>
      <c r="BS203" s="2">
        <f>SUMIFS(Import!BS$2:BS$237,Import!$F$2:$F$237,$F203,Import!$G$2:$G$237,$G203)</f>
        <v>8</v>
      </c>
      <c r="BT203" s="2" t="str">
        <f t="shared" si="117"/>
        <v>M</v>
      </c>
      <c r="BU203" s="2" t="str">
        <f t="shared" si="117"/>
        <v>SALMON</v>
      </c>
      <c r="BV203" s="2" t="str">
        <f t="shared" si="117"/>
        <v>Tati</v>
      </c>
      <c r="BW203" s="2">
        <f>SUMIFS(Import!BW$2:BW$237,Import!$F$2:$F$237,$F203,Import!$G$2:$G$237,$G203)</f>
        <v>5</v>
      </c>
      <c r="BX203" s="2">
        <f>SUMIFS(Import!BX$2:BX$237,Import!$F$2:$F$237,$F203,Import!$G$2:$G$237,$G203)</f>
        <v>0.42</v>
      </c>
      <c r="BY203" s="2">
        <f>SUMIFS(Import!BY$2:BY$237,Import!$F$2:$F$237,$F203,Import!$G$2:$G$237,$G203)</f>
        <v>1.06</v>
      </c>
      <c r="BZ203" s="2">
        <f>SUMIFS(Import!BZ$2:BZ$237,Import!$F$2:$F$237,$F203,Import!$G$2:$G$237,$G203)</f>
        <v>9</v>
      </c>
      <c r="CA203" s="2" t="str">
        <f t="shared" si="118"/>
        <v>F</v>
      </c>
      <c r="CB203" s="2" t="str">
        <f t="shared" si="118"/>
        <v>TERIITAHI</v>
      </c>
      <c r="CC203" s="2" t="str">
        <f t="shared" si="118"/>
        <v>Tepuaraurii</v>
      </c>
      <c r="CD203" s="2">
        <f>SUMIFS(Import!CD$2:CD$237,Import!$F$2:$F$237,$F203,Import!$G$2:$G$237,$G203)</f>
        <v>89</v>
      </c>
      <c r="CE203" s="2">
        <f>SUMIFS(Import!CE$2:CE$237,Import!$F$2:$F$237,$F203,Import!$G$2:$G$237,$G203)</f>
        <v>7.44</v>
      </c>
      <c r="CF203" s="2">
        <f>SUMIFS(Import!CF$2:CF$237,Import!$F$2:$F$237,$F203,Import!$G$2:$G$237,$G203)</f>
        <v>18.940000000000001</v>
      </c>
      <c r="CG203" s="2">
        <f>SUMIFS(Import!CG$2:CG$237,Import!$F$2:$F$237,$F203,Import!$G$2:$G$237,$G203)</f>
        <v>10</v>
      </c>
      <c r="CH203" s="2" t="str">
        <f t="shared" si="119"/>
        <v>M</v>
      </c>
      <c r="CI203" s="2" t="str">
        <f t="shared" si="119"/>
        <v>CONROY</v>
      </c>
      <c r="CJ203" s="2" t="str">
        <f t="shared" si="119"/>
        <v>Yves</v>
      </c>
      <c r="CK203" s="2">
        <f>SUMIFS(Import!CK$2:CK$237,Import!$F$2:$F$237,$F203,Import!$G$2:$G$237,$G203)</f>
        <v>2</v>
      </c>
      <c r="CL203" s="2">
        <f>SUMIFS(Import!CL$2:CL$237,Import!$F$2:$F$237,$F203,Import!$G$2:$G$237,$G203)</f>
        <v>0.17</v>
      </c>
      <c r="CM203" s="2">
        <f>SUMIFS(Import!CM$2:CM$237,Import!$F$2:$F$237,$F203,Import!$G$2:$G$237,$G203)</f>
        <v>0.43</v>
      </c>
      <c r="CN203" s="2">
        <f>SUMIFS(Import!CN$2:CN$237,Import!$F$2:$F$237,$F203,Import!$G$2:$G$237,$G203)</f>
        <v>11</v>
      </c>
      <c r="CO203" s="3" t="str">
        <f t="shared" si="120"/>
        <v>M</v>
      </c>
      <c r="CP203" s="3" t="str">
        <f t="shared" si="120"/>
        <v>PIQUE</v>
      </c>
      <c r="CQ203" s="3" t="str">
        <f t="shared" si="120"/>
        <v>Pascal</v>
      </c>
      <c r="CR203" s="2">
        <f>SUMIFS(Import!CR$2:CR$237,Import!$F$2:$F$237,$F203,Import!$G$2:$G$237,$G203)</f>
        <v>0</v>
      </c>
      <c r="CS203" s="2">
        <f>SUMIFS(Import!CS$2:CS$237,Import!$F$2:$F$237,$F203,Import!$G$2:$G$237,$G203)</f>
        <v>0</v>
      </c>
      <c r="CT203" s="2">
        <f>SUMIFS(Import!CT$2:CT$237,Import!$F$2:$F$237,$F203,Import!$G$2:$G$237,$G203)</f>
        <v>0</v>
      </c>
    </row>
    <row r="204" spans="1:98">
      <c r="A204" s="2" t="s">
        <v>38</v>
      </c>
      <c r="B204" s="2" t="s">
        <v>39</v>
      </c>
      <c r="C204" s="2">
        <v>2</v>
      </c>
      <c r="D204" s="2" t="s">
        <v>53</v>
      </c>
      <c r="E204" s="2">
        <v>48</v>
      </c>
      <c r="F204" s="2" t="s">
        <v>80</v>
      </c>
      <c r="G204" s="2">
        <v>1</v>
      </c>
      <c r="H204" s="2">
        <f>IF(SUMIFS(Import!H$2:H$237,Import!$F$2:$F$237,$F204,Import!$G$2:$G$237,$G204)=0,Data_T1!$H204,SUMIFS(Import!H$2:H$237,Import!$F$2:$F$237,$F204,Import!$G$2:$G$237,$G204))</f>
        <v>2427</v>
      </c>
      <c r="I204" s="2">
        <f>SUMIFS(Import!I$2:I$237,Import!$F$2:$F$237,$F204,Import!$G$2:$G$237,$G204)</f>
        <v>1486</v>
      </c>
      <c r="J204" s="2">
        <f>SUMIFS(Import!J$2:J$237,Import!$F$2:$F$237,$F204,Import!$G$2:$G$237,$G204)</f>
        <v>61.23</v>
      </c>
      <c r="K204" s="2">
        <f>SUMIFS(Import!K$2:K$237,Import!$F$2:$F$237,$F204,Import!$G$2:$G$237,$G204)</f>
        <v>941</v>
      </c>
      <c r="L204" s="2">
        <f>SUMIFS(Import!L$2:L$237,Import!$F$2:$F$237,$F204,Import!$G$2:$G$237,$G204)</f>
        <v>38.770000000000003</v>
      </c>
      <c r="M204" s="2">
        <f>SUMIFS(Import!M$2:M$237,Import!$F$2:$F$237,$F204,Import!$G$2:$G$237,$G204)</f>
        <v>20</v>
      </c>
      <c r="N204" s="2">
        <f>SUMIFS(Import!N$2:N$237,Import!$F$2:$F$237,$F204,Import!$G$2:$G$237,$G204)</f>
        <v>0.82</v>
      </c>
      <c r="O204" s="2">
        <f>SUMIFS(Import!O$2:O$237,Import!$F$2:$F$237,$F204,Import!$G$2:$G$237,$G204)</f>
        <v>2.13</v>
      </c>
      <c r="P204" s="2">
        <f>SUMIFS(Import!P$2:P$237,Import!$F$2:$F$237,$F204,Import!$G$2:$G$237,$G204)</f>
        <v>8</v>
      </c>
      <c r="Q204" s="2">
        <f>SUMIFS(Import!Q$2:Q$237,Import!$F$2:$F$237,$F204,Import!$G$2:$G$237,$G204)</f>
        <v>0.33</v>
      </c>
      <c r="R204" s="2">
        <f>SUMIFS(Import!R$2:R$237,Import!$F$2:$F$237,$F204,Import!$G$2:$G$237,$G204)</f>
        <v>0.85</v>
      </c>
      <c r="S204" s="2">
        <f>SUMIFS(Import!S$2:S$237,Import!$F$2:$F$237,$F204,Import!$G$2:$G$237,$G204)</f>
        <v>913</v>
      </c>
      <c r="T204" s="2">
        <f>SUMIFS(Import!T$2:T$237,Import!$F$2:$F$237,$F204,Import!$G$2:$G$237,$G204)</f>
        <v>37.619999999999997</v>
      </c>
      <c r="U204" s="2">
        <f>SUMIFS(Import!U$2:U$237,Import!$F$2:$F$237,$F204,Import!$G$2:$G$237,$G204)</f>
        <v>97.02</v>
      </c>
      <c r="V204" s="2">
        <f>SUMIFS(Import!V$2:V$237,Import!$F$2:$F$237,$F204,Import!$G$2:$G$237,$G204)</f>
        <v>1</v>
      </c>
      <c r="W204" s="2" t="str">
        <f t="shared" si="110"/>
        <v>F</v>
      </c>
      <c r="X204" s="2" t="str">
        <f t="shared" si="110"/>
        <v>IRITI</v>
      </c>
      <c r="Y204" s="2" t="str">
        <f t="shared" si="110"/>
        <v>Teura</v>
      </c>
      <c r="Z204" s="2">
        <f>SUMIFS(Import!Z$2:Z$237,Import!$F$2:$F$237,$F204,Import!$G$2:$G$237,$G204)</f>
        <v>270</v>
      </c>
      <c r="AA204" s="2">
        <f>SUMIFS(Import!AA$2:AA$237,Import!$F$2:$F$237,$F204,Import!$G$2:$G$237,$G204)</f>
        <v>11.12</v>
      </c>
      <c r="AB204" s="2">
        <f>SUMIFS(Import!AB$2:AB$237,Import!$F$2:$F$237,$F204,Import!$G$2:$G$237,$G204)</f>
        <v>29.57</v>
      </c>
      <c r="AC204" s="2">
        <f>SUMIFS(Import!AC$2:AC$237,Import!$F$2:$F$237,$F204,Import!$G$2:$G$237,$G204)</f>
        <v>2</v>
      </c>
      <c r="AD204" s="2" t="str">
        <f t="shared" si="111"/>
        <v>F</v>
      </c>
      <c r="AE204" s="2" t="str">
        <f t="shared" si="111"/>
        <v>GRANDIN</v>
      </c>
      <c r="AF204" s="2" t="str">
        <f t="shared" si="111"/>
        <v>Maire</v>
      </c>
      <c r="AG204" s="2">
        <f>SUMIFS(Import!AG$2:AG$237,Import!$F$2:$F$237,$F204,Import!$G$2:$G$237,$G204)</f>
        <v>21</v>
      </c>
      <c r="AH204" s="2">
        <f>SUMIFS(Import!AH$2:AH$237,Import!$F$2:$F$237,$F204,Import!$G$2:$G$237,$G204)</f>
        <v>0.87</v>
      </c>
      <c r="AI204" s="2">
        <f>SUMIFS(Import!AI$2:AI$237,Import!$F$2:$F$237,$F204,Import!$G$2:$G$237,$G204)</f>
        <v>2.2999999999999998</v>
      </c>
      <c r="AJ204" s="2">
        <f>SUMIFS(Import!AJ$2:AJ$237,Import!$F$2:$F$237,$F204,Import!$G$2:$G$237,$G204)</f>
        <v>3</v>
      </c>
      <c r="AK204" s="2" t="str">
        <f t="shared" si="112"/>
        <v>F</v>
      </c>
      <c r="AL204" s="2" t="str">
        <f t="shared" si="112"/>
        <v>SANQUER</v>
      </c>
      <c r="AM204" s="2" t="str">
        <f t="shared" si="112"/>
        <v>Nicole</v>
      </c>
      <c r="AN204" s="2">
        <f>SUMIFS(Import!AN$2:AN$237,Import!$F$2:$F$237,$F204,Import!$G$2:$G$237,$G204)</f>
        <v>296</v>
      </c>
      <c r="AO204" s="2">
        <f>SUMIFS(Import!AO$2:AO$237,Import!$F$2:$F$237,$F204,Import!$G$2:$G$237,$G204)</f>
        <v>12.2</v>
      </c>
      <c r="AP204" s="2">
        <f>SUMIFS(Import!AP$2:AP$237,Import!$F$2:$F$237,$F204,Import!$G$2:$G$237,$G204)</f>
        <v>32.42</v>
      </c>
      <c r="AQ204" s="2">
        <f>SUMIFS(Import!AQ$2:AQ$237,Import!$F$2:$F$237,$F204,Import!$G$2:$G$237,$G204)</f>
        <v>4</v>
      </c>
      <c r="AR204" s="2" t="str">
        <f t="shared" si="113"/>
        <v>F</v>
      </c>
      <c r="AS204" s="2" t="str">
        <f t="shared" si="113"/>
        <v>EBB ÉPSE CROSS</v>
      </c>
      <c r="AT204" s="2" t="str">
        <f t="shared" si="113"/>
        <v>Valentina, Hina Dite Tina</v>
      </c>
      <c r="AU204" s="2">
        <f>SUMIFS(Import!AU$2:AU$237,Import!$F$2:$F$237,$F204,Import!$G$2:$G$237,$G204)</f>
        <v>166</v>
      </c>
      <c r="AV204" s="2">
        <f>SUMIFS(Import!AV$2:AV$237,Import!$F$2:$F$237,$F204,Import!$G$2:$G$237,$G204)</f>
        <v>6.84</v>
      </c>
      <c r="AW204" s="2">
        <f>SUMIFS(Import!AW$2:AW$237,Import!$F$2:$F$237,$F204,Import!$G$2:$G$237,$G204)</f>
        <v>18.18</v>
      </c>
      <c r="AX204" s="2">
        <f>SUMIFS(Import!AX$2:AX$237,Import!$F$2:$F$237,$F204,Import!$G$2:$G$237,$G204)</f>
        <v>5</v>
      </c>
      <c r="AY204" s="2" t="str">
        <f t="shared" si="114"/>
        <v>F</v>
      </c>
      <c r="AZ204" s="2" t="str">
        <f t="shared" si="114"/>
        <v>DUBIEF</v>
      </c>
      <c r="BA204" s="2" t="str">
        <f t="shared" si="114"/>
        <v>Miri</v>
      </c>
      <c r="BB204" s="2">
        <f>SUMIFS(Import!BB$2:BB$237,Import!$F$2:$F$237,$F204,Import!$G$2:$G$237,$G204)</f>
        <v>12</v>
      </c>
      <c r="BC204" s="2">
        <f>SUMIFS(Import!BC$2:BC$237,Import!$F$2:$F$237,$F204,Import!$G$2:$G$237,$G204)</f>
        <v>0.49</v>
      </c>
      <c r="BD204" s="2">
        <f>SUMIFS(Import!BD$2:BD$237,Import!$F$2:$F$237,$F204,Import!$G$2:$G$237,$G204)</f>
        <v>1.31</v>
      </c>
      <c r="BE204" s="2">
        <f>SUMIFS(Import!BE$2:BE$237,Import!$F$2:$F$237,$F204,Import!$G$2:$G$237,$G204)</f>
        <v>6</v>
      </c>
      <c r="BF204" s="2" t="str">
        <f t="shared" si="115"/>
        <v>M</v>
      </c>
      <c r="BG204" s="2" t="str">
        <f t="shared" si="115"/>
        <v>TEFAAROA</v>
      </c>
      <c r="BH204" s="2" t="str">
        <f t="shared" si="115"/>
        <v>Tom</v>
      </c>
      <c r="BI204" s="2">
        <f>SUMIFS(Import!BI$2:BI$237,Import!$F$2:$F$237,$F204,Import!$G$2:$G$237,$G204)</f>
        <v>2</v>
      </c>
      <c r="BJ204" s="2">
        <f>SUMIFS(Import!BJ$2:BJ$237,Import!$F$2:$F$237,$F204,Import!$G$2:$G$237,$G204)</f>
        <v>0.08</v>
      </c>
      <c r="BK204" s="2">
        <f>SUMIFS(Import!BK$2:BK$237,Import!$F$2:$F$237,$F204,Import!$G$2:$G$237,$G204)</f>
        <v>0.22</v>
      </c>
      <c r="BL204" s="2">
        <f>SUMIFS(Import!BL$2:BL$237,Import!$F$2:$F$237,$F204,Import!$G$2:$G$237,$G204)</f>
        <v>7</v>
      </c>
      <c r="BM204" s="2" t="str">
        <f t="shared" si="116"/>
        <v>M</v>
      </c>
      <c r="BN204" s="2" t="str">
        <f t="shared" si="116"/>
        <v>TAPUTU</v>
      </c>
      <c r="BO204" s="2" t="str">
        <f t="shared" si="116"/>
        <v>Faana</v>
      </c>
      <c r="BP204" s="2">
        <f>SUMIFS(Import!BP$2:BP$237,Import!$F$2:$F$237,$F204,Import!$G$2:$G$237,$G204)</f>
        <v>97</v>
      </c>
      <c r="BQ204" s="2">
        <f>SUMIFS(Import!BQ$2:BQ$237,Import!$F$2:$F$237,$F204,Import!$G$2:$G$237,$G204)</f>
        <v>4</v>
      </c>
      <c r="BR204" s="2">
        <f>SUMIFS(Import!BR$2:BR$237,Import!$F$2:$F$237,$F204,Import!$G$2:$G$237,$G204)</f>
        <v>10.62</v>
      </c>
      <c r="BS204" s="2">
        <f>SUMIFS(Import!BS$2:BS$237,Import!$F$2:$F$237,$F204,Import!$G$2:$G$237,$G204)</f>
        <v>8</v>
      </c>
      <c r="BT204" s="2" t="str">
        <f t="shared" si="117"/>
        <v>M</v>
      </c>
      <c r="BU204" s="2" t="str">
        <f t="shared" si="117"/>
        <v>SALMON</v>
      </c>
      <c r="BV204" s="2" t="str">
        <f t="shared" si="117"/>
        <v>Tati</v>
      </c>
      <c r="BW204" s="2">
        <f>SUMIFS(Import!BW$2:BW$237,Import!$F$2:$F$237,$F204,Import!$G$2:$G$237,$G204)</f>
        <v>10</v>
      </c>
      <c r="BX204" s="2">
        <f>SUMIFS(Import!BX$2:BX$237,Import!$F$2:$F$237,$F204,Import!$G$2:$G$237,$G204)</f>
        <v>0.41</v>
      </c>
      <c r="BY204" s="2">
        <f>SUMIFS(Import!BY$2:BY$237,Import!$F$2:$F$237,$F204,Import!$G$2:$G$237,$G204)</f>
        <v>1.1000000000000001</v>
      </c>
      <c r="BZ204" s="2">
        <f>SUMIFS(Import!BZ$2:BZ$237,Import!$F$2:$F$237,$F204,Import!$G$2:$G$237,$G204)</f>
        <v>9</v>
      </c>
      <c r="CA204" s="2" t="str">
        <f t="shared" si="118"/>
        <v>F</v>
      </c>
      <c r="CB204" s="2" t="str">
        <f t="shared" si="118"/>
        <v>TERIITAHI</v>
      </c>
      <c r="CC204" s="2" t="str">
        <f t="shared" si="118"/>
        <v>Tepuaraurii</v>
      </c>
      <c r="CD204" s="2">
        <f>SUMIFS(Import!CD$2:CD$237,Import!$F$2:$F$237,$F204,Import!$G$2:$G$237,$G204)</f>
        <v>33</v>
      </c>
      <c r="CE204" s="2">
        <f>SUMIFS(Import!CE$2:CE$237,Import!$F$2:$F$237,$F204,Import!$G$2:$G$237,$G204)</f>
        <v>1.36</v>
      </c>
      <c r="CF204" s="2">
        <f>SUMIFS(Import!CF$2:CF$237,Import!$F$2:$F$237,$F204,Import!$G$2:$G$237,$G204)</f>
        <v>3.61</v>
      </c>
      <c r="CG204" s="2">
        <f>SUMIFS(Import!CG$2:CG$237,Import!$F$2:$F$237,$F204,Import!$G$2:$G$237,$G204)</f>
        <v>10</v>
      </c>
      <c r="CH204" s="2" t="str">
        <f t="shared" si="119"/>
        <v>M</v>
      </c>
      <c r="CI204" s="2" t="str">
        <f t="shared" si="119"/>
        <v>CONROY</v>
      </c>
      <c r="CJ204" s="2" t="str">
        <f t="shared" si="119"/>
        <v>Yves</v>
      </c>
      <c r="CK204" s="2">
        <f>SUMIFS(Import!CK$2:CK$237,Import!$F$2:$F$237,$F204,Import!$G$2:$G$237,$G204)</f>
        <v>2</v>
      </c>
      <c r="CL204" s="2">
        <f>SUMIFS(Import!CL$2:CL$237,Import!$F$2:$F$237,$F204,Import!$G$2:$G$237,$G204)</f>
        <v>0.08</v>
      </c>
      <c r="CM204" s="2">
        <f>SUMIFS(Import!CM$2:CM$237,Import!$F$2:$F$237,$F204,Import!$G$2:$G$237,$G204)</f>
        <v>0.22</v>
      </c>
      <c r="CN204" s="2">
        <f>SUMIFS(Import!CN$2:CN$237,Import!$F$2:$F$237,$F204,Import!$G$2:$G$237,$G204)</f>
        <v>11</v>
      </c>
      <c r="CO204" s="3" t="str">
        <f t="shared" si="120"/>
        <v>M</v>
      </c>
      <c r="CP204" s="3" t="str">
        <f t="shared" si="120"/>
        <v>PIQUE</v>
      </c>
      <c r="CQ204" s="3" t="str">
        <f t="shared" si="120"/>
        <v>Pascal</v>
      </c>
      <c r="CR204" s="2">
        <f>SUMIFS(Import!CR$2:CR$237,Import!$F$2:$F$237,$F204,Import!$G$2:$G$237,$G204)</f>
        <v>4</v>
      </c>
      <c r="CS204" s="2">
        <f>SUMIFS(Import!CS$2:CS$237,Import!$F$2:$F$237,$F204,Import!$G$2:$G$237,$G204)</f>
        <v>0.16</v>
      </c>
      <c r="CT204" s="2">
        <f>SUMIFS(Import!CT$2:CT$237,Import!$F$2:$F$237,$F204,Import!$G$2:$G$237,$G204)</f>
        <v>0.44</v>
      </c>
    </row>
    <row r="205" spans="1:98">
      <c r="A205" s="2" t="s">
        <v>38</v>
      </c>
      <c r="B205" s="2" t="s">
        <v>39</v>
      </c>
      <c r="C205" s="2">
        <v>2</v>
      </c>
      <c r="D205" s="2" t="s">
        <v>53</v>
      </c>
      <c r="E205" s="2">
        <v>48</v>
      </c>
      <c r="F205" s="2" t="s">
        <v>80</v>
      </c>
      <c r="G205" s="2">
        <v>2</v>
      </c>
      <c r="H205" s="2">
        <f>IF(SUMIFS(Import!H$2:H$237,Import!$F$2:$F$237,$F205,Import!$G$2:$G$237,$G205)=0,Data_T1!$H205,SUMIFS(Import!H$2:H$237,Import!$F$2:$F$237,$F205,Import!$G$2:$G$237,$G205))</f>
        <v>2329</v>
      </c>
      <c r="I205" s="2">
        <f>SUMIFS(Import!I$2:I$237,Import!$F$2:$F$237,$F205,Import!$G$2:$G$237,$G205)</f>
        <v>1418</v>
      </c>
      <c r="J205" s="2">
        <f>SUMIFS(Import!J$2:J$237,Import!$F$2:$F$237,$F205,Import!$G$2:$G$237,$G205)</f>
        <v>60.88</v>
      </c>
      <c r="K205" s="2">
        <f>SUMIFS(Import!K$2:K$237,Import!$F$2:$F$237,$F205,Import!$G$2:$G$237,$G205)</f>
        <v>911</v>
      </c>
      <c r="L205" s="2">
        <f>SUMIFS(Import!L$2:L$237,Import!$F$2:$F$237,$F205,Import!$G$2:$G$237,$G205)</f>
        <v>39.119999999999997</v>
      </c>
      <c r="M205" s="2">
        <f>SUMIFS(Import!M$2:M$237,Import!$F$2:$F$237,$F205,Import!$G$2:$G$237,$G205)</f>
        <v>0</v>
      </c>
      <c r="N205" s="2">
        <f>SUMIFS(Import!N$2:N$237,Import!$F$2:$F$237,$F205,Import!$G$2:$G$237,$G205)</f>
        <v>0</v>
      </c>
      <c r="O205" s="2">
        <f>SUMIFS(Import!O$2:O$237,Import!$F$2:$F$237,$F205,Import!$G$2:$G$237,$G205)</f>
        <v>0</v>
      </c>
      <c r="P205" s="2">
        <f>SUMIFS(Import!P$2:P$237,Import!$F$2:$F$237,$F205,Import!$G$2:$G$237,$G205)</f>
        <v>16</v>
      </c>
      <c r="Q205" s="2">
        <f>SUMIFS(Import!Q$2:Q$237,Import!$F$2:$F$237,$F205,Import!$G$2:$G$237,$G205)</f>
        <v>0.69</v>
      </c>
      <c r="R205" s="2">
        <f>SUMIFS(Import!R$2:R$237,Import!$F$2:$F$237,$F205,Import!$G$2:$G$237,$G205)</f>
        <v>1.76</v>
      </c>
      <c r="S205" s="2">
        <f>SUMIFS(Import!S$2:S$237,Import!$F$2:$F$237,$F205,Import!$G$2:$G$237,$G205)</f>
        <v>895</v>
      </c>
      <c r="T205" s="2">
        <f>SUMIFS(Import!T$2:T$237,Import!$F$2:$F$237,$F205,Import!$G$2:$G$237,$G205)</f>
        <v>38.43</v>
      </c>
      <c r="U205" s="2">
        <f>SUMIFS(Import!U$2:U$237,Import!$F$2:$F$237,$F205,Import!$G$2:$G$237,$G205)</f>
        <v>98.24</v>
      </c>
      <c r="V205" s="2">
        <f>SUMIFS(Import!V$2:V$237,Import!$F$2:$F$237,$F205,Import!$G$2:$G$237,$G205)</f>
        <v>1</v>
      </c>
      <c r="W205" s="2" t="str">
        <f t="shared" si="110"/>
        <v>F</v>
      </c>
      <c r="X205" s="2" t="str">
        <f t="shared" si="110"/>
        <v>IRITI</v>
      </c>
      <c r="Y205" s="2" t="str">
        <f t="shared" si="110"/>
        <v>Teura</v>
      </c>
      <c r="Z205" s="2">
        <f>SUMIFS(Import!Z$2:Z$237,Import!$F$2:$F$237,$F205,Import!$G$2:$G$237,$G205)</f>
        <v>316</v>
      </c>
      <c r="AA205" s="2">
        <f>SUMIFS(Import!AA$2:AA$237,Import!$F$2:$F$237,$F205,Import!$G$2:$G$237,$G205)</f>
        <v>13.57</v>
      </c>
      <c r="AB205" s="2">
        <f>SUMIFS(Import!AB$2:AB$237,Import!$F$2:$F$237,$F205,Import!$G$2:$G$237,$G205)</f>
        <v>35.31</v>
      </c>
      <c r="AC205" s="2">
        <f>SUMIFS(Import!AC$2:AC$237,Import!$F$2:$F$237,$F205,Import!$G$2:$G$237,$G205)</f>
        <v>2</v>
      </c>
      <c r="AD205" s="2" t="str">
        <f t="shared" si="111"/>
        <v>F</v>
      </c>
      <c r="AE205" s="2" t="str">
        <f t="shared" si="111"/>
        <v>GRANDIN</v>
      </c>
      <c r="AF205" s="2" t="str">
        <f t="shared" si="111"/>
        <v>Maire</v>
      </c>
      <c r="AG205" s="2">
        <f>SUMIFS(Import!AG$2:AG$237,Import!$F$2:$F$237,$F205,Import!$G$2:$G$237,$G205)</f>
        <v>4</v>
      </c>
      <c r="AH205" s="2">
        <f>SUMIFS(Import!AH$2:AH$237,Import!$F$2:$F$237,$F205,Import!$G$2:$G$237,$G205)</f>
        <v>0.17</v>
      </c>
      <c r="AI205" s="2">
        <f>SUMIFS(Import!AI$2:AI$237,Import!$F$2:$F$237,$F205,Import!$G$2:$G$237,$G205)</f>
        <v>0.45</v>
      </c>
      <c r="AJ205" s="2">
        <f>SUMIFS(Import!AJ$2:AJ$237,Import!$F$2:$F$237,$F205,Import!$G$2:$G$237,$G205)</f>
        <v>3</v>
      </c>
      <c r="AK205" s="2" t="str">
        <f t="shared" si="112"/>
        <v>F</v>
      </c>
      <c r="AL205" s="2" t="str">
        <f t="shared" si="112"/>
        <v>SANQUER</v>
      </c>
      <c r="AM205" s="2" t="str">
        <f t="shared" si="112"/>
        <v>Nicole</v>
      </c>
      <c r="AN205" s="2">
        <f>SUMIFS(Import!AN$2:AN$237,Import!$F$2:$F$237,$F205,Import!$G$2:$G$237,$G205)</f>
        <v>365</v>
      </c>
      <c r="AO205" s="2">
        <f>SUMIFS(Import!AO$2:AO$237,Import!$F$2:$F$237,$F205,Import!$G$2:$G$237,$G205)</f>
        <v>15.67</v>
      </c>
      <c r="AP205" s="2">
        <f>SUMIFS(Import!AP$2:AP$237,Import!$F$2:$F$237,$F205,Import!$G$2:$G$237,$G205)</f>
        <v>40.78</v>
      </c>
      <c r="AQ205" s="2">
        <f>SUMIFS(Import!AQ$2:AQ$237,Import!$F$2:$F$237,$F205,Import!$G$2:$G$237,$G205)</f>
        <v>4</v>
      </c>
      <c r="AR205" s="2" t="str">
        <f t="shared" si="113"/>
        <v>F</v>
      </c>
      <c r="AS205" s="2" t="str">
        <f t="shared" si="113"/>
        <v>EBB ÉPSE CROSS</v>
      </c>
      <c r="AT205" s="2" t="str">
        <f t="shared" si="113"/>
        <v>Valentina, Hina Dite Tina</v>
      </c>
      <c r="AU205" s="2">
        <f>SUMIFS(Import!AU$2:AU$237,Import!$F$2:$F$237,$F205,Import!$G$2:$G$237,$G205)</f>
        <v>148</v>
      </c>
      <c r="AV205" s="2">
        <f>SUMIFS(Import!AV$2:AV$237,Import!$F$2:$F$237,$F205,Import!$G$2:$G$237,$G205)</f>
        <v>6.35</v>
      </c>
      <c r="AW205" s="2">
        <f>SUMIFS(Import!AW$2:AW$237,Import!$F$2:$F$237,$F205,Import!$G$2:$G$237,$G205)</f>
        <v>16.54</v>
      </c>
      <c r="AX205" s="2">
        <f>SUMIFS(Import!AX$2:AX$237,Import!$F$2:$F$237,$F205,Import!$G$2:$G$237,$G205)</f>
        <v>5</v>
      </c>
      <c r="AY205" s="2" t="str">
        <f t="shared" si="114"/>
        <v>F</v>
      </c>
      <c r="AZ205" s="2" t="str">
        <f t="shared" si="114"/>
        <v>DUBIEF</v>
      </c>
      <c r="BA205" s="2" t="str">
        <f t="shared" si="114"/>
        <v>Miri</v>
      </c>
      <c r="BB205" s="2">
        <f>SUMIFS(Import!BB$2:BB$237,Import!$F$2:$F$237,$F205,Import!$G$2:$G$237,$G205)</f>
        <v>8</v>
      </c>
      <c r="BC205" s="2">
        <f>SUMIFS(Import!BC$2:BC$237,Import!$F$2:$F$237,$F205,Import!$G$2:$G$237,$G205)</f>
        <v>0.34</v>
      </c>
      <c r="BD205" s="2">
        <f>SUMIFS(Import!BD$2:BD$237,Import!$F$2:$F$237,$F205,Import!$G$2:$G$237,$G205)</f>
        <v>0.89</v>
      </c>
      <c r="BE205" s="2">
        <f>SUMIFS(Import!BE$2:BE$237,Import!$F$2:$F$237,$F205,Import!$G$2:$G$237,$G205)</f>
        <v>6</v>
      </c>
      <c r="BF205" s="2" t="str">
        <f t="shared" si="115"/>
        <v>M</v>
      </c>
      <c r="BG205" s="2" t="str">
        <f t="shared" si="115"/>
        <v>TEFAAROA</v>
      </c>
      <c r="BH205" s="2" t="str">
        <f t="shared" si="115"/>
        <v>Tom</v>
      </c>
      <c r="BI205" s="2">
        <f>SUMIFS(Import!BI$2:BI$237,Import!$F$2:$F$237,$F205,Import!$G$2:$G$237,$G205)</f>
        <v>3</v>
      </c>
      <c r="BJ205" s="2">
        <f>SUMIFS(Import!BJ$2:BJ$237,Import!$F$2:$F$237,$F205,Import!$G$2:$G$237,$G205)</f>
        <v>0.13</v>
      </c>
      <c r="BK205" s="2">
        <f>SUMIFS(Import!BK$2:BK$237,Import!$F$2:$F$237,$F205,Import!$G$2:$G$237,$G205)</f>
        <v>0.34</v>
      </c>
      <c r="BL205" s="2">
        <f>SUMIFS(Import!BL$2:BL$237,Import!$F$2:$F$237,$F205,Import!$G$2:$G$237,$G205)</f>
        <v>7</v>
      </c>
      <c r="BM205" s="2" t="str">
        <f t="shared" si="116"/>
        <v>M</v>
      </c>
      <c r="BN205" s="2" t="str">
        <f t="shared" si="116"/>
        <v>TAPUTU</v>
      </c>
      <c r="BO205" s="2" t="str">
        <f t="shared" si="116"/>
        <v>Faana</v>
      </c>
      <c r="BP205" s="2">
        <f>SUMIFS(Import!BP$2:BP$237,Import!$F$2:$F$237,$F205,Import!$G$2:$G$237,$G205)</f>
        <v>27</v>
      </c>
      <c r="BQ205" s="2">
        <f>SUMIFS(Import!BQ$2:BQ$237,Import!$F$2:$F$237,$F205,Import!$G$2:$G$237,$G205)</f>
        <v>1.1599999999999999</v>
      </c>
      <c r="BR205" s="2">
        <f>SUMIFS(Import!BR$2:BR$237,Import!$F$2:$F$237,$F205,Import!$G$2:$G$237,$G205)</f>
        <v>3.02</v>
      </c>
      <c r="BS205" s="2">
        <f>SUMIFS(Import!BS$2:BS$237,Import!$F$2:$F$237,$F205,Import!$G$2:$G$237,$G205)</f>
        <v>8</v>
      </c>
      <c r="BT205" s="2" t="str">
        <f t="shared" si="117"/>
        <v>M</v>
      </c>
      <c r="BU205" s="2" t="str">
        <f t="shared" si="117"/>
        <v>SALMON</v>
      </c>
      <c r="BV205" s="2" t="str">
        <f t="shared" si="117"/>
        <v>Tati</v>
      </c>
      <c r="BW205" s="2">
        <f>SUMIFS(Import!BW$2:BW$237,Import!$F$2:$F$237,$F205,Import!$G$2:$G$237,$G205)</f>
        <v>1</v>
      </c>
      <c r="BX205" s="2">
        <f>SUMIFS(Import!BX$2:BX$237,Import!$F$2:$F$237,$F205,Import!$G$2:$G$237,$G205)</f>
        <v>0.04</v>
      </c>
      <c r="BY205" s="2">
        <f>SUMIFS(Import!BY$2:BY$237,Import!$F$2:$F$237,$F205,Import!$G$2:$G$237,$G205)</f>
        <v>0.11</v>
      </c>
      <c r="BZ205" s="2">
        <f>SUMIFS(Import!BZ$2:BZ$237,Import!$F$2:$F$237,$F205,Import!$G$2:$G$237,$G205)</f>
        <v>9</v>
      </c>
      <c r="CA205" s="2" t="str">
        <f t="shared" si="118"/>
        <v>F</v>
      </c>
      <c r="CB205" s="2" t="str">
        <f t="shared" si="118"/>
        <v>TERIITAHI</v>
      </c>
      <c r="CC205" s="2" t="str">
        <f t="shared" si="118"/>
        <v>Tepuaraurii</v>
      </c>
      <c r="CD205" s="2">
        <f>SUMIFS(Import!CD$2:CD$237,Import!$F$2:$F$237,$F205,Import!$G$2:$G$237,$G205)</f>
        <v>22</v>
      </c>
      <c r="CE205" s="2">
        <f>SUMIFS(Import!CE$2:CE$237,Import!$F$2:$F$237,$F205,Import!$G$2:$G$237,$G205)</f>
        <v>0.94</v>
      </c>
      <c r="CF205" s="2">
        <f>SUMIFS(Import!CF$2:CF$237,Import!$F$2:$F$237,$F205,Import!$G$2:$G$237,$G205)</f>
        <v>2.46</v>
      </c>
      <c r="CG205" s="2">
        <f>SUMIFS(Import!CG$2:CG$237,Import!$F$2:$F$237,$F205,Import!$G$2:$G$237,$G205)</f>
        <v>10</v>
      </c>
      <c r="CH205" s="2" t="str">
        <f t="shared" si="119"/>
        <v>M</v>
      </c>
      <c r="CI205" s="2" t="str">
        <f t="shared" si="119"/>
        <v>CONROY</v>
      </c>
      <c r="CJ205" s="2" t="str">
        <f t="shared" si="119"/>
        <v>Yves</v>
      </c>
      <c r="CK205" s="2">
        <f>SUMIFS(Import!CK$2:CK$237,Import!$F$2:$F$237,$F205,Import!$G$2:$G$237,$G205)</f>
        <v>0</v>
      </c>
      <c r="CL205" s="2">
        <f>SUMIFS(Import!CL$2:CL$237,Import!$F$2:$F$237,$F205,Import!$G$2:$G$237,$G205)</f>
        <v>0</v>
      </c>
      <c r="CM205" s="2">
        <f>SUMIFS(Import!CM$2:CM$237,Import!$F$2:$F$237,$F205,Import!$G$2:$G$237,$G205)</f>
        <v>0</v>
      </c>
      <c r="CN205" s="2">
        <f>SUMIFS(Import!CN$2:CN$237,Import!$F$2:$F$237,$F205,Import!$G$2:$G$237,$G205)</f>
        <v>11</v>
      </c>
      <c r="CO205" s="3" t="str">
        <f t="shared" si="120"/>
        <v>M</v>
      </c>
      <c r="CP205" s="3" t="str">
        <f t="shared" si="120"/>
        <v>PIQUE</v>
      </c>
      <c r="CQ205" s="3" t="str">
        <f t="shared" si="120"/>
        <v>Pascal</v>
      </c>
      <c r="CR205" s="2">
        <f>SUMIFS(Import!CR$2:CR$237,Import!$F$2:$F$237,$F205,Import!$G$2:$G$237,$G205)</f>
        <v>1</v>
      </c>
      <c r="CS205" s="2">
        <f>SUMIFS(Import!CS$2:CS$237,Import!$F$2:$F$237,$F205,Import!$G$2:$G$237,$G205)</f>
        <v>0.04</v>
      </c>
      <c r="CT205" s="2">
        <f>SUMIFS(Import!CT$2:CT$237,Import!$F$2:$F$237,$F205,Import!$G$2:$G$237,$G205)</f>
        <v>0.11</v>
      </c>
    </row>
    <row r="206" spans="1:98">
      <c r="A206" s="2" t="s">
        <v>38</v>
      </c>
      <c r="B206" s="2" t="s">
        <v>39</v>
      </c>
      <c r="C206" s="2">
        <v>2</v>
      </c>
      <c r="D206" s="2" t="s">
        <v>53</v>
      </c>
      <c r="E206" s="2">
        <v>48</v>
      </c>
      <c r="F206" s="2" t="s">
        <v>80</v>
      </c>
      <c r="G206" s="2">
        <v>3</v>
      </c>
      <c r="H206" s="2">
        <f>IF(SUMIFS(Import!H$2:H$237,Import!$F$2:$F$237,$F206,Import!$G$2:$G$237,$G206)=0,Data_T1!$H206,SUMIFS(Import!H$2:H$237,Import!$F$2:$F$237,$F206,Import!$G$2:$G$237,$G206))</f>
        <v>1438</v>
      </c>
      <c r="I206" s="2">
        <f>SUMIFS(Import!I$2:I$237,Import!$F$2:$F$237,$F206,Import!$G$2:$G$237,$G206)</f>
        <v>963</v>
      </c>
      <c r="J206" s="2">
        <f>SUMIFS(Import!J$2:J$237,Import!$F$2:$F$237,$F206,Import!$G$2:$G$237,$G206)</f>
        <v>66.97</v>
      </c>
      <c r="K206" s="2">
        <f>SUMIFS(Import!K$2:K$237,Import!$F$2:$F$237,$F206,Import!$G$2:$G$237,$G206)</f>
        <v>475</v>
      </c>
      <c r="L206" s="2">
        <f>SUMIFS(Import!L$2:L$237,Import!$F$2:$F$237,$F206,Import!$G$2:$G$237,$G206)</f>
        <v>33.03</v>
      </c>
      <c r="M206" s="2">
        <f>SUMIFS(Import!M$2:M$237,Import!$F$2:$F$237,$F206,Import!$G$2:$G$237,$G206)</f>
        <v>0</v>
      </c>
      <c r="N206" s="2">
        <f>SUMIFS(Import!N$2:N$237,Import!$F$2:$F$237,$F206,Import!$G$2:$G$237,$G206)</f>
        <v>0</v>
      </c>
      <c r="O206" s="2">
        <f>SUMIFS(Import!O$2:O$237,Import!$F$2:$F$237,$F206,Import!$G$2:$G$237,$G206)</f>
        <v>0</v>
      </c>
      <c r="P206" s="2">
        <f>SUMIFS(Import!P$2:P$237,Import!$F$2:$F$237,$F206,Import!$G$2:$G$237,$G206)</f>
        <v>8</v>
      </c>
      <c r="Q206" s="2">
        <f>SUMIFS(Import!Q$2:Q$237,Import!$F$2:$F$237,$F206,Import!$G$2:$G$237,$G206)</f>
        <v>0.56000000000000005</v>
      </c>
      <c r="R206" s="2">
        <f>SUMIFS(Import!R$2:R$237,Import!$F$2:$F$237,$F206,Import!$G$2:$G$237,$G206)</f>
        <v>1.68</v>
      </c>
      <c r="S206" s="2">
        <f>SUMIFS(Import!S$2:S$237,Import!$F$2:$F$237,$F206,Import!$G$2:$G$237,$G206)</f>
        <v>467</v>
      </c>
      <c r="T206" s="2">
        <f>SUMIFS(Import!T$2:T$237,Import!$F$2:$F$237,$F206,Import!$G$2:$G$237,$G206)</f>
        <v>32.479999999999997</v>
      </c>
      <c r="U206" s="2">
        <f>SUMIFS(Import!U$2:U$237,Import!$F$2:$F$237,$F206,Import!$G$2:$G$237,$G206)</f>
        <v>98.32</v>
      </c>
      <c r="V206" s="2">
        <f>SUMIFS(Import!V$2:V$237,Import!$F$2:$F$237,$F206,Import!$G$2:$G$237,$G206)</f>
        <v>1</v>
      </c>
      <c r="W206" s="2" t="str">
        <f t="shared" si="110"/>
        <v>F</v>
      </c>
      <c r="X206" s="2" t="str">
        <f t="shared" si="110"/>
        <v>IRITI</v>
      </c>
      <c r="Y206" s="2" t="str">
        <f t="shared" si="110"/>
        <v>Teura</v>
      </c>
      <c r="Z206" s="2">
        <f>SUMIFS(Import!Z$2:Z$237,Import!$F$2:$F$237,$F206,Import!$G$2:$G$237,$G206)</f>
        <v>162</v>
      </c>
      <c r="AA206" s="2">
        <f>SUMIFS(Import!AA$2:AA$237,Import!$F$2:$F$237,$F206,Import!$G$2:$G$237,$G206)</f>
        <v>11.27</v>
      </c>
      <c r="AB206" s="2">
        <f>SUMIFS(Import!AB$2:AB$237,Import!$F$2:$F$237,$F206,Import!$G$2:$G$237,$G206)</f>
        <v>34.69</v>
      </c>
      <c r="AC206" s="2">
        <f>SUMIFS(Import!AC$2:AC$237,Import!$F$2:$F$237,$F206,Import!$G$2:$G$237,$G206)</f>
        <v>2</v>
      </c>
      <c r="AD206" s="2" t="str">
        <f t="shared" si="111"/>
        <v>F</v>
      </c>
      <c r="AE206" s="2" t="str">
        <f t="shared" si="111"/>
        <v>GRANDIN</v>
      </c>
      <c r="AF206" s="2" t="str">
        <f t="shared" si="111"/>
        <v>Maire</v>
      </c>
      <c r="AG206" s="2">
        <f>SUMIFS(Import!AG$2:AG$237,Import!$F$2:$F$237,$F206,Import!$G$2:$G$237,$G206)</f>
        <v>5</v>
      </c>
      <c r="AH206" s="2">
        <f>SUMIFS(Import!AH$2:AH$237,Import!$F$2:$F$237,$F206,Import!$G$2:$G$237,$G206)</f>
        <v>0.35</v>
      </c>
      <c r="AI206" s="2">
        <f>SUMIFS(Import!AI$2:AI$237,Import!$F$2:$F$237,$F206,Import!$G$2:$G$237,$G206)</f>
        <v>1.07</v>
      </c>
      <c r="AJ206" s="2">
        <f>SUMIFS(Import!AJ$2:AJ$237,Import!$F$2:$F$237,$F206,Import!$G$2:$G$237,$G206)</f>
        <v>3</v>
      </c>
      <c r="AK206" s="2" t="str">
        <f t="shared" si="112"/>
        <v>F</v>
      </c>
      <c r="AL206" s="2" t="str">
        <f t="shared" si="112"/>
        <v>SANQUER</v>
      </c>
      <c r="AM206" s="2" t="str">
        <f t="shared" si="112"/>
        <v>Nicole</v>
      </c>
      <c r="AN206" s="2">
        <f>SUMIFS(Import!AN$2:AN$237,Import!$F$2:$F$237,$F206,Import!$G$2:$G$237,$G206)</f>
        <v>142</v>
      </c>
      <c r="AO206" s="2">
        <f>SUMIFS(Import!AO$2:AO$237,Import!$F$2:$F$237,$F206,Import!$G$2:$G$237,$G206)</f>
        <v>9.8699999999999992</v>
      </c>
      <c r="AP206" s="2">
        <f>SUMIFS(Import!AP$2:AP$237,Import!$F$2:$F$237,$F206,Import!$G$2:$G$237,$G206)</f>
        <v>30.41</v>
      </c>
      <c r="AQ206" s="2">
        <f>SUMIFS(Import!AQ$2:AQ$237,Import!$F$2:$F$237,$F206,Import!$G$2:$G$237,$G206)</f>
        <v>4</v>
      </c>
      <c r="AR206" s="2" t="str">
        <f t="shared" si="113"/>
        <v>F</v>
      </c>
      <c r="AS206" s="2" t="str">
        <f t="shared" si="113"/>
        <v>EBB ÉPSE CROSS</v>
      </c>
      <c r="AT206" s="2" t="str">
        <f t="shared" si="113"/>
        <v>Valentina, Hina Dite Tina</v>
      </c>
      <c r="AU206" s="2">
        <f>SUMIFS(Import!AU$2:AU$237,Import!$F$2:$F$237,$F206,Import!$G$2:$G$237,$G206)</f>
        <v>104</v>
      </c>
      <c r="AV206" s="2">
        <f>SUMIFS(Import!AV$2:AV$237,Import!$F$2:$F$237,$F206,Import!$G$2:$G$237,$G206)</f>
        <v>7.23</v>
      </c>
      <c r="AW206" s="2">
        <f>SUMIFS(Import!AW$2:AW$237,Import!$F$2:$F$237,$F206,Import!$G$2:$G$237,$G206)</f>
        <v>22.27</v>
      </c>
      <c r="AX206" s="2">
        <f>SUMIFS(Import!AX$2:AX$237,Import!$F$2:$F$237,$F206,Import!$G$2:$G$237,$G206)</f>
        <v>5</v>
      </c>
      <c r="AY206" s="2" t="str">
        <f t="shared" si="114"/>
        <v>F</v>
      </c>
      <c r="AZ206" s="2" t="str">
        <f t="shared" si="114"/>
        <v>DUBIEF</v>
      </c>
      <c r="BA206" s="2" t="str">
        <f t="shared" si="114"/>
        <v>Miri</v>
      </c>
      <c r="BB206" s="2">
        <f>SUMIFS(Import!BB$2:BB$237,Import!$F$2:$F$237,$F206,Import!$G$2:$G$237,$G206)</f>
        <v>6</v>
      </c>
      <c r="BC206" s="2">
        <f>SUMIFS(Import!BC$2:BC$237,Import!$F$2:$F$237,$F206,Import!$G$2:$G$237,$G206)</f>
        <v>0.42</v>
      </c>
      <c r="BD206" s="2">
        <f>SUMIFS(Import!BD$2:BD$237,Import!$F$2:$F$237,$F206,Import!$G$2:$G$237,$G206)</f>
        <v>1.28</v>
      </c>
      <c r="BE206" s="2">
        <f>SUMIFS(Import!BE$2:BE$237,Import!$F$2:$F$237,$F206,Import!$G$2:$G$237,$G206)</f>
        <v>6</v>
      </c>
      <c r="BF206" s="2" t="str">
        <f t="shared" si="115"/>
        <v>M</v>
      </c>
      <c r="BG206" s="2" t="str">
        <f t="shared" si="115"/>
        <v>TEFAAROA</v>
      </c>
      <c r="BH206" s="2" t="str">
        <f t="shared" si="115"/>
        <v>Tom</v>
      </c>
      <c r="BI206" s="2">
        <f>SUMIFS(Import!BI$2:BI$237,Import!$F$2:$F$237,$F206,Import!$G$2:$G$237,$G206)</f>
        <v>1</v>
      </c>
      <c r="BJ206" s="2">
        <f>SUMIFS(Import!BJ$2:BJ$237,Import!$F$2:$F$237,$F206,Import!$G$2:$G$237,$G206)</f>
        <v>7.0000000000000007E-2</v>
      </c>
      <c r="BK206" s="2">
        <f>SUMIFS(Import!BK$2:BK$237,Import!$F$2:$F$237,$F206,Import!$G$2:$G$237,$G206)</f>
        <v>0.21</v>
      </c>
      <c r="BL206" s="2">
        <f>SUMIFS(Import!BL$2:BL$237,Import!$F$2:$F$237,$F206,Import!$G$2:$G$237,$G206)</f>
        <v>7</v>
      </c>
      <c r="BM206" s="2" t="str">
        <f t="shared" si="116"/>
        <v>M</v>
      </c>
      <c r="BN206" s="2" t="str">
        <f t="shared" si="116"/>
        <v>TAPUTU</v>
      </c>
      <c r="BO206" s="2" t="str">
        <f t="shared" si="116"/>
        <v>Faana</v>
      </c>
      <c r="BP206" s="2">
        <f>SUMIFS(Import!BP$2:BP$237,Import!$F$2:$F$237,$F206,Import!$G$2:$G$237,$G206)</f>
        <v>26</v>
      </c>
      <c r="BQ206" s="2">
        <f>SUMIFS(Import!BQ$2:BQ$237,Import!$F$2:$F$237,$F206,Import!$G$2:$G$237,$G206)</f>
        <v>1.81</v>
      </c>
      <c r="BR206" s="2">
        <f>SUMIFS(Import!BR$2:BR$237,Import!$F$2:$F$237,$F206,Import!$G$2:$G$237,$G206)</f>
        <v>5.57</v>
      </c>
      <c r="BS206" s="2">
        <f>SUMIFS(Import!BS$2:BS$237,Import!$F$2:$F$237,$F206,Import!$G$2:$G$237,$G206)</f>
        <v>8</v>
      </c>
      <c r="BT206" s="2" t="str">
        <f t="shared" si="117"/>
        <v>M</v>
      </c>
      <c r="BU206" s="2" t="str">
        <f t="shared" si="117"/>
        <v>SALMON</v>
      </c>
      <c r="BV206" s="2" t="str">
        <f t="shared" si="117"/>
        <v>Tati</v>
      </c>
      <c r="BW206" s="2">
        <f>SUMIFS(Import!BW$2:BW$237,Import!$F$2:$F$237,$F206,Import!$G$2:$G$237,$G206)</f>
        <v>5</v>
      </c>
      <c r="BX206" s="2">
        <f>SUMIFS(Import!BX$2:BX$237,Import!$F$2:$F$237,$F206,Import!$G$2:$G$237,$G206)</f>
        <v>0.35</v>
      </c>
      <c r="BY206" s="2">
        <f>SUMIFS(Import!BY$2:BY$237,Import!$F$2:$F$237,$F206,Import!$G$2:$G$237,$G206)</f>
        <v>1.07</v>
      </c>
      <c r="BZ206" s="2">
        <f>SUMIFS(Import!BZ$2:BZ$237,Import!$F$2:$F$237,$F206,Import!$G$2:$G$237,$G206)</f>
        <v>9</v>
      </c>
      <c r="CA206" s="2" t="str">
        <f t="shared" si="118"/>
        <v>F</v>
      </c>
      <c r="CB206" s="2" t="str">
        <f t="shared" si="118"/>
        <v>TERIITAHI</v>
      </c>
      <c r="CC206" s="2" t="str">
        <f t="shared" si="118"/>
        <v>Tepuaraurii</v>
      </c>
      <c r="CD206" s="2">
        <f>SUMIFS(Import!CD$2:CD$237,Import!$F$2:$F$237,$F206,Import!$G$2:$G$237,$G206)</f>
        <v>14</v>
      </c>
      <c r="CE206" s="2">
        <f>SUMIFS(Import!CE$2:CE$237,Import!$F$2:$F$237,$F206,Import!$G$2:$G$237,$G206)</f>
        <v>0.97</v>
      </c>
      <c r="CF206" s="2">
        <f>SUMIFS(Import!CF$2:CF$237,Import!$F$2:$F$237,$F206,Import!$G$2:$G$237,$G206)</f>
        <v>3</v>
      </c>
      <c r="CG206" s="2">
        <f>SUMIFS(Import!CG$2:CG$237,Import!$F$2:$F$237,$F206,Import!$G$2:$G$237,$G206)</f>
        <v>10</v>
      </c>
      <c r="CH206" s="2" t="str">
        <f t="shared" si="119"/>
        <v>M</v>
      </c>
      <c r="CI206" s="2" t="str">
        <f t="shared" si="119"/>
        <v>CONROY</v>
      </c>
      <c r="CJ206" s="2" t="str">
        <f t="shared" si="119"/>
        <v>Yves</v>
      </c>
      <c r="CK206" s="2">
        <f>SUMIFS(Import!CK$2:CK$237,Import!$F$2:$F$237,$F206,Import!$G$2:$G$237,$G206)</f>
        <v>1</v>
      </c>
      <c r="CL206" s="2">
        <f>SUMIFS(Import!CL$2:CL$237,Import!$F$2:$F$237,$F206,Import!$G$2:$G$237,$G206)</f>
        <v>7.0000000000000007E-2</v>
      </c>
      <c r="CM206" s="2">
        <f>SUMIFS(Import!CM$2:CM$237,Import!$F$2:$F$237,$F206,Import!$G$2:$G$237,$G206)</f>
        <v>0.21</v>
      </c>
      <c r="CN206" s="2">
        <f>SUMIFS(Import!CN$2:CN$237,Import!$F$2:$F$237,$F206,Import!$G$2:$G$237,$G206)</f>
        <v>11</v>
      </c>
      <c r="CO206" s="3" t="str">
        <f t="shared" si="120"/>
        <v>M</v>
      </c>
      <c r="CP206" s="3" t="str">
        <f t="shared" si="120"/>
        <v>PIQUE</v>
      </c>
      <c r="CQ206" s="3" t="str">
        <f t="shared" si="120"/>
        <v>Pascal</v>
      </c>
      <c r="CR206" s="2">
        <f>SUMIFS(Import!CR$2:CR$237,Import!$F$2:$F$237,$F206,Import!$G$2:$G$237,$G206)</f>
        <v>1</v>
      </c>
      <c r="CS206" s="2">
        <f>SUMIFS(Import!CS$2:CS$237,Import!$F$2:$F$237,$F206,Import!$G$2:$G$237,$G206)</f>
        <v>7.0000000000000007E-2</v>
      </c>
      <c r="CT206" s="2">
        <f>SUMIFS(Import!CT$2:CT$237,Import!$F$2:$F$237,$F206,Import!$G$2:$G$237,$G206)</f>
        <v>0.21</v>
      </c>
    </row>
    <row r="207" spans="1:98">
      <c r="A207" s="2" t="s">
        <v>38</v>
      </c>
      <c r="B207" s="2" t="s">
        <v>39</v>
      </c>
      <c r="C207" s="2">
        <v>1</v>
      </c>
      <c r="D207" s="2" t="s">
        <v>40</v>
      </c>
      <c r="E207" s="2">
        <v>49</v>
      </c>
      <c r="F207" s="2" t="s">
        <v>81</v>
      </c>
      <c r="G207" s="2">
        <v>1</v>
      </c>
      <c r="H207" s="2">
        <f>IF(SUMIFS(Import!H$2:H$237,Import!$F$2:$F$237,$F207,Import!$G$2:$G$237,$G207)=0,Data_T1!$H207,SUMIFS(Import!H$2:H$237,Import!$F$2:$F$237,$F207,Import!$G$2:$G$237,$G207))</f>
        <v>826</v>
      </c>
      <c r="I207" s="2">
        <f>SUMIFS(Import!I$2:I$237,Import!$F$2:$F$237,$F207,Import!$G$2:$G$237,$G207)</f>
        <v>305</v>
      </c>
      <c r="J207" s="2">
        <f>SUMIFS(Import!J$2:J$237,Import!$F$2:$F$237,$F207,Import!$G$2:$G$237,$G207)</f>
        <v>36.92</v>
      </c>
      <c r="K207" s="2">
        <f>SUMIFS(Import!K$2:K$237,Import!$F$2:$F$237,$F207,Import!$G$2:$G$237,$G207)</f>
        <v>521</v>
      </c>
      <c r="L207" s="2">
        <f>SUMIFS(Import!L$2:L$237,Import!$F$2:$F$237,$F207,Import!$G$2:$G$237,$G207)</f>
        <v>63.08</v>
      </c>
      <c r="M207" s="2">
        <f>SUMIFS(Import!M$2:M$237,Import!$F$2:$F$237,$F207,Import!$G$2:$G$237,$G207)</f>
        <v>6</v>
      </c>
      <c r="N207" s="2">
        <f>SUMIFS(Import!N$2:N$237,Import!$F$2:$F$237,$F207,Import!$G$2:$G$237,$G207)</f>
        <v>0.73</v>
      </c>
      <c r="O207" s="2">
        <f>SUMIFS(Import!O$2:O$237,Import!$F$2:$F$237,$F207,Import!$G$2:$G$237,$G207)</f>
        <v>1.1499999999999999</v>
      </c>
      <c r="P207" s="2">
        <f>SUMIFS(Import!P$2:P$237,Import!$F$2:$F$237,$F207,Import!$G$2:$G$237,$G207)</f>
        <v>4</v>
      </c>
      <c r="Q207" s="2">
        <f>SUMIFS(Import!Q$2:Q$237,Import!$F$2:$F$237,$F207,Import!$G$2:$G$237,$G207)</f>
        <v>0.48</v>
      </c>
      <c r="R207" s="2">
        <f>SUMIFS(Import!R$2:R$237,Import!$F$2:$F$237,$F207,Import!$G$2:$G$237,$G207)</f>
        <v>0.77</v>
      </c>
      <c r="S207" s="2">
        <f>SUMIFS(Import!S$2:S$237,Import!$F$2:$F$237,$F207,Import!$G$2:$G$237,$G207)</f>
        <v>511</v>
      </c>
      <c r="T207" s="2">
        <f>SUMIFS(Import!T$2:T$237,Import!$F$2:$F$237,$F207,Import!$G$2:$G$237,$G207)</f>
        <v>61.86</v>
      </c>
      <c r="U207" s="2">
        <f>SUMIFS(Import!U$2:U$237,Import!$F$2:$F$237,$F207,Import!$G$2:$G$237,$G207)</f>
        <v>98.08</v>
      </c>
      <c r="V207" s="2">
        <f>SUMIFS(Import!V$2:V$237,Import!$F$2:$F$237,$F207,Import!$G$2:$G$237,$G207)</f>
        <v>1</v>
      </c>
      <c r="W207" s="2" t="str">
        <f t="shared" si="110"/>
        <v>M</v>
      </c>
      <c r="X207" s="2" t="str">
        <f t="shared" si="110"/>
        <v>GREIG</v>
      </c>
      <c r="Y207" s="2" t="str">
        <f t="shared" si="110"/>
        <v>Moana</v>
      </c>
      <c r="Z207" s="2">
        <f>SUMIFS(Import!Z$2:Z$237,Import!$F$2:$F$237,$F207,Import!$G$2:$G$237,$G207)</f>
        <v>167</v>
      </c>
      <c r="AA207" s="2">
        <f>SUMIFS(Import!AA$2:AA$237,Import!$F$2:$F$237,$F207,Import!$G$2:$G$237,$G207)</f>
        <v>20.22</v>
      </c>
      <c r="AB207" s="2">
        <f>SUMIFS(Import!AB$2:AB$237,Import!$F$2:$F$237,$F207,Import!$G$2:$G$237,$G207)</f>
        <v>32.68</v>
      </c>
      <c r="AC207" s="2">
        <f>SUMIFS(Import!AC$2:AC$237,Import!$F$2:$F$237,$F207,Import!$G$2:$G$237,$G207)</f>
        <v>2</v>
      </c>
      <c r="AD207" s="2" t="str">
        <f t="shared" si="111"/>
        <v>M</v>
      </c>
      <c r="AE207" s="2" t="str">
        <f t="shared" si="111"/>
        <v>MINARDI</v>
      </c>
      <c r="AF207" s="2" t="str">
        <f t="shared" si="111"/>
        <v>Eric</v>
      </c>
      <c r="AG207" s="2">
        <f>SUMIFS(Import!AG$2:AG$237,Import!$F$2:$F$237,$F207,Import!$G$2:$G$237,$G207)</f>
        <v>0</v>
      </c>
      <c r="AH207" s="2">
        <f>SUMIFS(Import!AH$2:AH$237,Import!$F$2:$F$237,$F207,Import!$G$2:$G$237,$G207)</f>
        <v>0</v>
      </c>
      <c r="AI207" s="2">
        <f>SUMIFS(Import!AI$2:AI$237,Import!$F$2:$F$237,$F207,Import!$G$2:$G$237,$G207)</f>
        <v>0</v>
      </c>
      <c r="AJ207" s="2">
        <f>SUMIFS(Import!AJ$2:AJ$237,Import!$F$2:$F$237,$F207,Import!$G$2:$G$237,$G207)</f>
        <v>3</v>
      </c>
      <c r="AK207" s="2" t="str">
        <f t="shared" si="112"/>
        <v>F</v>
      </c>
      <c r="AL207" s="2" t="str">
        <f t="shared" si="112"/>
        <v>SAGE</v>
      </c>
      <c r="AM207" s="2" t="str">
        <f t="shared" si="112"/>
        <v>Maina</v>
      </c>
      <c r="AN207" s="2">
        <f>SUMIFS(Import!AN$2:AN$237,Import!$F$2:$F$237,$F207,Import!$G$2:$G$237,$G207)</f>
        <v>324</v>
      </c>
      <c r="AO207" s="2">
        <f>SUMIFS(Import!AO$2:AO$237,Import!$F$2:$F$237,$F207,Import!$G$2:$G$237,$G207)</f>
        <v>39.229999999999997</v>
      </c>
      <c r="AP207" s="2">
        <f>SUMIFS(Import!AP$2:AP$237,Import!$F$2:$F$237,$F207,Import!$G$2:$G$237,$G207)</f>
        <v>63.41</v>
      </c>
      <c r="AQ207" s="2">
        <f>SUMIFS(Import!AQ$2:AQ$237,Import!$F$2:$F$237,$F207,Import!$G$2:$G$237,$G207)</f>
        <v>4</v>
      </c>
      <c r="AR207" s="2" t="str">
        <f t="shared" si="113"/>
        <v>M</v>
      </c>
      <c r="AS207" s="2" t="str">
        <f t="shared" si="113"/>
        <v>BRUNEAU</v>
      </c>
      <c r="AT207" s="2" t="str">
        <f t="shared" si="113"/>
        <v>Jean-Marie</v>
      </c>
      <c r="AU207" s="2">
        <f>SUMIFS(Import!AU$2:AU$237,Import!$F$2:$F$237,$F207,Import!$G$2:$G$237,$G207)</f>
        <v>0</v>
      </c>
      <c r="AV207" s="2">
        <f>SUMIFS(Import!AV$2:AV$237,Import!$F$2:$F$237,$F207,Import!$G$2:$G$237,$G207)</f>
        <v>0</v>
      </c>
      <c r="AW207" s="2">
        <f>SUMIFS(Import!AW$2:AW$237,Import!$F$2:$F$237,$F207,Import!$G$2:$G$237,$G207)</f>
        <v>0</v>
      </c>
      <c r="AX207" s="2">
        <f>SUMIFS(Import!AX$2:AX$237,Import!$F$2:$F$237,$F207,Import!$G$2:$G$237,$G207)</f>
        <v>5</v>
      </c>
      <c r="AY207" s="2" t="str">
        <f t="shared" si="114"/>
        <v>M</v>
      </c>
      <c r="AZ207" s="2" t="str">
        <f t="shared" si="114"/>
        <v>RAMEL</v>
      </c>
      <c r="BA207" s="2" t="str">
        <f t="shared" si="114"/>
        <v>Michel</v>
      </c>
      <c r="BB207" s="2">
        <f>SUMIFS(Import!BB$2:BB$237,Import!$F$2:$F$237,$F207,Import!$G$2:$G$237,$G207)</f>
        <v>0</v>
      </c>
      <c r="BC207" s="2">
        <f>SUMIFS(Import!BC$2:BC$237,Import!$F$2:$F$237,$F207,Import!$G$2:$G$237,$G207)</f>
        <v>0</v>
      </c>
      <c r="BD207" s="2">
        <f>SUMIFS(Import!BD$2:BD$237,Import!$F$2:$F$237,$F207,Import!$G$2:$G$237,$G207)</f>
        <v>0</v>
      </c>
      <c r="BE207" s="2">
        <f>SUMIFS(Import!BE$2:BE$237,Import!$F$2:$F$237,$F207,Import!$G$2:$G$237,$G207)</f>
        <v>6</v>
      </c>
      <c r="BF207" s="2" t="str">
        <f t="shared" si="115"/>
        <v>M</v>
      </c>
      <c r="BG207" s="2" t="str">
        <f t="shared" si="115"/>
        <v>NENA</v>
      </c>
      <c r="BH207" s="2" t="str">
        <f t="shared" si="115"/>
        <v>Tauhiti</v>
      </c>
      <c r="BI207" s="2">
        <f>SUMIFS(Import!BI$2:BI$237,Import!$F$2:$F$237,$F207,Import!$G$2:$G$237,$G207)</f>
        <v>5</v>
      </c>
      <c r="BJ207" s="2">
        <f>SUMIFS(Import!BJ$2:BJ$237,Import!$F$2:$F$237,$F207,Import!$G$2:$G$237,$G207)</f>
        <v>0.61</v>
      </c>
      <c r="BK207" s="2">
        <f>SUMIFS(Import!BK$2:BK$237,Import!$F$2:$F$237,$F207,Import!$G$2:$G$237,$G207)</f>
        <v>0.98</v>
      </c>
      <c r="BL207" s="2">
        <f>SUMIFS(Import!BL$2:BL$237,Import!$F$2:$F$237,$F207,Import!$G$2:$G$237,$G207)</f>
        <v>7</v>
      </c>
      <c r="BM207" s="2" t="str">
        <f t="shared" si="116"/>
        <v>M</v>
      </c>
      <c r="BN207" s="2" t="str">
        <f t="shared" si="116"/>
        <v>REGURON</v>
      </c>
      <c r="BO207" s="2" t="str">
        <f t="shared" si="116"/>
        <v>Karl</v>
      </c>
      <c r="BP207" s="2">
        <f>SUMIFS(Import!BP$2:BP$237,Import!$F$2:$F$237,$F207,Import!$G$2:$G$237,$G207)</f>
        <v>0</v>
      </c>
      <c r="BQ207" s="2">
        <f>SUMIFS(Import!BQ$2:BQ$237,Import!$F$2:$F$237,$F207,Import!$G$2:$G$237,$G207)</f>
        <v>0</v>
      </c>
      <c r="BR207" s="2">
        <f>SUMIFS(Import!BR$2:BR$237,Import!$F$2:$F$237,$F207,Import!$G$2:$G$237,$G207)</f>
        <v>0</v>
      </c>
      <c r="BS207" s="2">
        <f>SUMIFS(Import!BS$2:BS$237,Import!$F$2:$F$237,$F207,Import!$G$2:$G$237,$G207)</f>
        <v>8</v>
      </c>
      <c r="BT207" s="2" t="str">
        <f t="shared" si="117"/>
        <v>M</v>
      </c>
      <c r="BU207" s="2" t="str">
        <f t="shared" si="117"/>
        <v>TUHEIAVA</v>
      </c>
      <c r="BV207" s="2" t="str">
        <f t="shared" si="117"/>
        <v>Richard, Ariihau</v>
      </c>
      <c r="BW207" s="2">
        <f>SUMIFS(Import!BW$2:BW$237,Import!$F$2:$F$237,$F207,Import!$G$2:$G$237,$G207)</f>
        <v>15</v>
      </c>
      <c r="BX207" s="2">
        <f>SUMIFS(Import!BX$2:BX$237,Import!$F$2:$F$237,$F207,Import!$G$2:$G$237,$G207)</f>
        <v>1.82</v>
      </c>
      <c r="BY207" s="2">
        <f>SUMIFS(Import!BY$2:BY$237,Import!$F$2:$F$237,$F207,Import!$G$2:$G$237,$G207)</f>
        <v>2.94</v>
      </c>
      <c r="BZ207" s="2">
        <f>SUMIFS(Import!BZ$2:BZ$237,Import!$F$2:$F$237,$F207,Import!$G$2:$G$237,$G207)</f>
        <v>0</v>
      </c>
      <c r="CA207" s="2">
        <f t="shared" si="118"/>
        <v>0</v>
      </c>
      <c r="CB207" s="2">
        <f t="shared" si="118"/>
        <v>0</v>
      </c>
      <c r="CC207" s="2">
        <f t="shared" si="118"/>
        <v>0</v>
      </c>
      <c r="CD207" s="2">
        <f>SUMIFS(Import!CD$2:CD$237,Import!$F$2:$F$237,$F207,Import!$G$2:$G$237,$G207)</f>
        <v>0</v>
      </c>
      <c r="CE207" s="2">
        <f>SUMIFS(Import!CE$2:CE$237,Import!$F$2:$F$237,$F207,Import!$G$2:$G$237,$G207)</f>
        <v>0</v>
      </c>
      <c r="CF207" s="2">
        <f>SUMIFS(Import!CF$2:CF$237,Import!$F$2:$F$237,$F207,Import!$G$2:$G$237,$G207)</f>
        <v>0</v>
      </c>
      <c r="CG207" s="2">
        <f>SUMIFS(Import!CG$2:CG$237,Import!$F$2:$F$237,$F207,Import!$G$2:$G$237,$G207)</f>
        <v>0</v>
      </c>
      <c r="CH207" s="2">
        <f t="shared" si="119"/>
        <v>0</v>
      </c>
      <c r="CI207" s="2">
        <f t="shared" si="119"/>
        <v>0</v>
      </c>
      <c r="CJ207" s="2">
        <f t="shared" si="119"/>
        <v>0</v>
      </c>
      <c r="CK207" s="2">
        <f>SUMIFS(Import!CK$2:CK$237,Import!$F$2:$F$237,$F207,Import!$G$2:$G$237,$G207)</f>
        <v>0</v>
      </c>
      <c r="CL207" s="2">
        <f>SUMIFS(Import!CL$2:CL$237,Import!$F$2:$F$237,$F207,Import!$G$2:$G$237,$G207)</f>
        <v>0</v>
      </c>
      <c r="CM207" s="2">
        <f>SUMIFS(Import!CM$2:CM$237,Import!$F$2:$F$237,$F207,Import!$G$2:$G$237,$G207)</f>
        <v>0</v>
      </c>
      <c r="CN207" s="2">
        <f>SUMIFS(Import!CN$2:CN$237,Import!$F$2:$F$237,$F207,Import!$G$2:$G$237,$G207)</f>
        <v>0</v>
      </c>
      <c r="CO207" s="3">
        <f t="shared" si="120"/>
        <v>0</v>
      </c>
      <c r="CP207" s="3">
        <f t="shared" si="120"/>
        <v>0</v>
      </c>
      <c r="CQ207" s="3">
        <f t="shared" si="120"/>
        <v>0</v>
      </c>
      <c r="CR207" s="2">
        <f>SUMIFS(Import!CR$2:CR$237,Import!$F$2:$F$237,$F207,Import!$G$2:$G$237,$G207)</f>
        <v>0</v>
      </c>
      <c r="CS207" s="2">
        <f>SUMIFS(Import!CS$2:CS$237,Import!$F$2:$F$237,$F207,Import!$G$2:$G$237,$G207)</f>
        <v>0</v>
      </c>
      <c r="CT207" s="2">
        <f>SUMIFS(Import!CT$2:CT$237,Import!$F$2:$F$237,$F207,Import!$G$2:$G$237,$G207)</f>
        <v>0</v>
      </c>
    </row>
    <row r="208" spans="1:98">
      <c r="A208" s="2" t="s">
        <v>38</v>
      </c>
      <c r="B208" s="2" t="s">
        <v>39</v>
      </c>
      <c r="C208" s="2">
        <v>1</v>
      </c>
      <c r="D208" s="2" t="s">
        <v>40</v>
      </c>
      <c r="E208" s="2">
        <v>49</v>
      </c>
      <c r="F208" s="2" t="s">
        <v>81</v>
      </c>
      <c r="G208" s="2">
        <v>2</v>
      </c>
      <c r="H208" s="2">
        <f>IF(SUMIFS(Import!H$2:H$237,Import!$F$2:$F$237,$F208,Import!$G$2:$G$237,$G208)=0,Data_T1!$H208,SUMIFS(Import!H$2:H$237,Import!$F$2:$F$237,$F208,Import!$G$2:$G$237,$G208))</f>
        <v>468</v>
      </c>
      <c r="I208" s="2">
        <f>SUMIFS(Import!I$2:I$237,Import!$F$2:$F$237,$F208,Import!$G$2:$G$237,$G208)</f>
        <v>207</v>
      </c>
      <c r="J208" s="2">
        <f>SUMIFS(Import!J$2:J$237,Import!$F$2:$F$237,$F208,Import!$G$2:$G$237,$G208)</f>
        <v>44.23</v>
      </c>
      <c r="K208" s="2">
        <f>SUMIFS(Import!K$2:K$237,Import!$F$2:$F$237,$F208,Import!$G$2:$G$237,$G208)</f>
        <v>261</v>
      </c>
      <c r="L208" s="2">
        <f>SUMIFS(Import!L$2:L$237,Import!$F$2:$F$237,$F208,Import!$G$2:$G$237,$G208)</f>
        <v>55.77</v>
      </c>
      <c r="M208" s="2">
        <f>SUMIFS(Import!M$2:M$237,Import!$F$2:$F$237,$F208,Import!$G$2:$G$237,$G208)</f>
        <v>3</v>
      </c>
      <c r="N208" s="2">
        <f>SUMIFS(Import!N$2:N$237,Import!$F$2:$F$237,$F208,Import!$G$2:$G$237,$G208)</f>
        <v>0.64</v>
      </c>
      <c r="O208" s="2">
        <f>SUMIFS(Import!O$2:O$237,Import!$F$2:$F$237,$F208,Import!$G$2:$G$237,$G208)</f>
        <v>1.1499999999999999</v>
      </c>
      <c r="P208" s="2">
        <f>SUMIFS(Import!P$2:P$237,Import!$F$2:$F$237,$F208,Import!$G$2:$G$237,$G208)</f>
        <v>1</v>
      </c>
      <c r="Q208" s="2">
        <f>SUMIFS(Import!Q$2:Q$237,Import!$F$2:$F$237,$F208,Import!$G$2:$G$237,$G208)</f>
        <v>0.21</v>
      </c>
      <c r="R208" s="2">
        <f>SUMIFS(Import!R$2:R$237,Import!$F$2:$F$237,$F208,Import!$G$2:$G$237,$G208)</f>
        <v>0.38</v>
      </c>
      <c r="S208" s="2">
        <f>SUMIFS(Import!S$2:S$237,Import!$F$2:$F$237,$F208,Import!$G$2:$G$237,$G208)</f>
        <v>257</v>
      </c>
      <c r="T208" s="2">
        <f>SUMIFS(Import!T$2:T$237,Import!$F$2:$F$237,$F208,Import!$G$2:$G$237,$G208)</f>
        <v>54.91</v>
      </c>
      <c r="U208" s="2">
        <f>SUMIFS(Import!U$2:U$237,Import!$F$2:$F$237,$F208,Import!$G$2:$G$237,$G208)</f>
        <v>98.47</v>
      </c>
      <c r="V208" s="2">
        <f>SUMIFS(Import!V$2:V$237,Import!$F$2:$F$237,$F208,Import!$G$2:$G$237,$G208)</f>
        <v>1</v>
      </c>
      <c r="W208" s="2" t="str">
        <f t="shared" si="110"/>
        <v>M</v>
      </c>
      <c r="X208" s="2" t="str">
        <f t="shared" si="110"/>
        <v>GREIG</v>
      </c>
      <c r="Y208" s="2" t="str">
        <f t="shared" si="110"/>
        <v>Moana</v>
      </c>
      <c r="Z208" s="2">
        <f>SUMIFS(Import!Z$2:Z$237,Import!$F$2:$F$237,$F208,Import!$G$2:$G$237,$G208)</f>
        <v>19</v>
      </c>
      <c r="AA208" s="2">
        <f>SUMIFS(Import!AA$2:AA$237,Import!$F$2:$F$237,$F208,Import!$G$2:$G$237,$G208)</f>
        <v>4.0599999999999996</v>
      </c>
      <c r="AB208" s="2">
        <f>SUMIFS(Import!AB$2:AB$237,Import!$F$2:$F$237,$F208,Import!$G$2:$G$237,$G208)</f>
        <v>7.39</v>
      </c>
      <c r="AC208" s="2">
        <f>SUMIFS(Import!AC$2:AC$237,Import!$F$2:$F$237,$F208,Import!$G$2:$G$237,$G208)</f>
        <v>2</v>
      </c>
      <c r="AD208" s="2" t="str">
        <f t="shared" si="111"/>
        <v>M</v>
      </c>
      <c r="AE208" s="2" t="str">
        <f t="shared" si="111"/>
        <v>MINARDI</v>
      </c>
      <c r="AF208" s="2" t="str">
        <f t="shared" si="111"/>
        <v>Eric</v>
      </c>
      <c r="AG208" s="2">
        <f>SUMIFS(Import!AG$2:AG$237,Import!$F$2:$F$237,$F208,Import!$G$2:$G$237,$G208)</f>
        <v>1</v>
      </c>
      <c r="AH208" s="2">
        <f>SUMIFS(Import!AH$2:AH$237,Import!$F$2:$F$237,$F208,Import!$G$2:$G$237,$G208)</f>
        <v>0.21</v>
      </c>
      <c r="AI208" s="2">
        <f>SUMIFS(Import!AI$2:AI$237,Import!$F$2:$F$237,$F208,Import!$G$2:$G$237,$G208)</f>
        <v>0.39</v>
      </c>
      <c r="AJ208" s="2">
        <f>SUMIFS(Import!AJ$2:AJ$237,Import!$F$2:$F$237,$F208,Import!$G$2:$G$237,$G208)</f>
        <v>3</v>
      </c>
      <c r="AK208" s="2" t="str">
        <f t="shared" si="112"/>
        <v>F</v>
      </c>
      <c r="AL208" s="2" t="str">
        <f t="shared" si="112"/>
        <v>SAGE</v>
      </c>
      <c r="AM208" s="2" t="str">
        <f t="shared" si="112"/>
        <v>Maina</v>
      </c>
      <c r="AN208" s="2">
        <f>SUMIFS(Import!AN$2:AN$237,Import!$F$2:$F$237,$F208,Import!$G$2:$G$237,$G208)</f>
        <v>171</v>
      </c>
      <c r="AO208" s="2">
        <f>SUMIFS(Import!AO$2:AO$237,Import!$F$2:$F$237,$F208,Import!$G$2:$G$237,$G208)</f>
        <v>36.54</v>
      </c>
      <c r="AP208" s="2">
        <f>SUMIFS(Import!AP$2:AP$237,Import!$F$2:$F$237,$F208,Import!$G$2:$G$237,$G208)</f>
        <v>66.540000000000006</v>
      </c>
      <c r="AQ208" s="2">
        <f>SUMIFS(Import!AQ$2:AQ$237,Import!$F$2:$F$237,$F208,Import!$G$2:$G$237,$G208)</f>
        <v>4</v>
      </c>
      <c r="AR208" s="2" t="str">
        <f t="shared" si="113"/>
        <v>M</v>
      </c>
      <c r="AS208" s="2" t="str">
        <f t="shared" si="113"/>
        <v>BRUNEAU</v>
      </c>
      <c r="AT208" s="2" t="str">
        <f t="shared" si="113"/>
        <v>Jean-Marie</v>
      </c>
      <c r="AU208" s="2">
        <f>SUMIFS(Import!AU$2:AU$237,Import!$F$2:$F$237,$F208,Import!$G$2:$G$237,$G208)</f>
        <v>1</v>
      </c>
      <c r="AV208" s="2">
        <f>SUMIFS(Import!AV$2:AV$237,Import!$F$2:$F$237,$F208,Import!$G$2:$G$237,$G208)</f>
        <v>0.21</v>
      </c>
      <c r="AW208" s="2">
        <f>SUMIFS(Import!AW$2:AW$237,Import!$F$2:$F$237,$F208,Import!$G$2:$G$237,$G208)</f>
        <v>0.39</v>
      </c>
      <c r="AX208" s="2">
        <f>SUMIFS(Import!AX$2:AX$237,Import!$F$2:$F$237,$F208,Import!$G$2:$G$237,$G208)</f>
        <v>5</v>
      </c>
      <c r="AY208" s="2" t="str">
        <f t="shared" si="114"/>
        <v>M</v>
      </c>
      <c r="AZ208" s="2" t="str">
        <f t="shared" si="114"/>
        <v>RAMEL</v>
      </c>
      <c r="BA208" s="2" t="str">
        <f t="shared" si="114"/>
        <v>Michel</v>
      </c>
      <c r="BB208" s="2">
        <f>SUMIFS(Import!BB$2:BB$237,Import!$F$2:$F$237,$F208,Import!$G$2:$G$237,$G208)</f>
        <v>1</v>
      </c>
      <c r="BC208" s="2">
        <f>SUMIFS(Import!BC$2:BC$237,Import!$F$2:$F$237,$F208,Import!$G$2:$G$237,$G208)</f>
        <v>0.21</v>
      </c>
      <c r="BD208" s="2">
        <f>SUMIFS(Import!BD$2:BD$237,Import!$F$2:$F$237,$F208,Import!$G$2:$G$237,$G208)</f>
        <v>0.39</v>
      </c>
      <c r="BE208" s="2">
        <f>SUMIFS(Import!BE$2:BE$237,Import!$F$2:$F$237,$F208,Import!$G$2:$G$237,$G208)</f>
        <v>6</v>
      </c>
      <c r="BF208" s="2" t="str">
        <f t="shared" si="115"/>
        <v>M</v>
      </c>
      <c r="BG208" s="2" t="str">
        <f t="shared" si="115"/>
        <v>NENA</v>
      </c>
      <c r="BH208" s="2" t="str">
        <f t="shared" si="115"/>
        <v>Tauhiti</v>
      </c>
      <c r="BI208" s="2">
        <f>SUMIFS(Import!BI$2:BI$237,Import!$F$2:$F$237,$F208,Import!$G$2:$G$237,$G208)</f>
        <v>15</v>
      </c>
      <c r="BJ208" s="2">
        <f>SUMIFS(Import!BJ$2:BJ$237,Import!$F$2:$F$237,$F208,Import!$G$2:$G$237,$G208)</f>
        <v>3.21</v>
      </c>
      <c r="BK208" s="2">
        <f>SUMIFS(Import!BK$2:BK$237,Import!$F$2:$F$237,$F208,Import!$G$2:$G$237,$G208)</f>
        <v>5.84</v>
      </c>
      <c r="BL208" s="2">
        <f>SUMIFS(Import!BL$2:BL$237,Import!$F$2:$F$237,$F208,Import!$G$2:$G$237,$G208)</f>
        <v>7</v>
      </c>
      <c r="BM208" s="2" t="str">
        <f t="shared" si="116"/>
        <v>M</v>
      </c>
      <c r="BN208" s="2" t="str">
        <f t="shared" si="116"/>
        <v>REGURON</v>
      </c>
      <c r="BO208" s="2" t="str">
        <f t="shared" si="116"/>
        <v>Karl</v>
      </c>
      <c r="BP208" s="2">
        <f>SUMIFS(Import!BP$2:BP$237,Import!$F$2:$F$237,$F208,Import!$G$2:$G$237,$G208)</f>
        <v>5</v>
      </c>
      <c r="BQ208" s="2">
        <f>SUMIFS(Import!BQ$2:BQ$237,Import!$F$2:$F$237,$F208,Import!$G$2:$G$237,$G208)</f>
        <v>1.07</v>
      </c>
      <c r="BR208" s="2">
        <f>SUMIFS(Import!BR$2:BR$237,Import!$F$2:$F$237,$F208,Import!$G$2:$G$237,$G208)</f>
        <v>1.95</v>
      </c>
      <c r="BS208" s="2">
        <f>SUMIFS(Import!BS$2:BS$237,Import!$F$2:$F$237,$F208,Import!$G$2:$G$237,$G208)</f>
        <v>8</v>
      </c>
      <c r="BT208" s="2" t="str">
        <f t="shared" si="117"/>
        <v>M</v>
      </c>
      <c r="BU208" s="2" t="str">
        <f t="shared" si="117"/>
        <v>TUHEIAVA</v>
      </c>
      <c r="BV208" s="2" t="str">
        <f t="shared" si="117"/>
        <v>Richard, Ariihau</v>
      </c>
      <c r="BW208" s="2">
        <f>SUMIFS(Import!BW$2:BW$237,Import!$F$2:$F$237,$F208,Import!$G$2:$G$237,$G208)</f>
        <v>44</v>
      </c>
      <c r="BX208" s="2">
        <f>SUMIFS(Import!BX$2:BX$237,Import!$F$2:$F$237,$F208,Import!$G$2:$G$237,$G208)</f>
        <v>9.4</v>
      </c>
      <c r="BY208" s="2">
        <f>SUMIFS(Import!BY$2:BY$237,Import!$F$2:$F$237,$F208,Import!$G$2:$G$237,$G208)</f>
        <v>17.12</v>
      </c>
      <c r="BZ208" s="2">
        <f>SUMIFS(Import!BZ$2:BZ$237,Import!$F$2:$F$237,$F208,Import!$G$2:$G$237,$G208)</f>
        <v>0</v>
      </c>
      <c r="CA208" s="2">
        <f t="shared" si="118"/>
        <v>0</v>
      </c>
      <c r="CB208" s="2">
        <f t="shared" si="118"/>
        <v>0</v>
      </c>
      <c r="CC208" s="2">
        <f t="shared" si="118"/>
        <v>0</v>
      </c>
      <c r="CD208" s="2">
        <f>SUMIFS(Import!CD$2:CD$237,Import!$F$2:$F$237,$F208,Import!$G$2:$G$237,$G208)</f>
        <v>0</v>
      </c>
      <c r="CE208" s="2">
        <f>SUMIFS(Import!CE$2:CE$237,Import!$F$2:$F$237,$F208,Import!$G$2:$G$237,$G208)</f>
        <v>0</v>
      </c>
      <c r="CF208" s="2">
        <f>SUMIFS(Import!CF$2:CF$237,Import!$F$2:$F$237,$F208,Import!$G$2:$G$237,$G208)</f>
        <v>0</v>
      </c>
      <c r="CG208" s="2">
        <f>SUMIFS(Import!CG$2:CG$237,Import!$F$2:$F$237,$F208,Import!$G$2:$G$237,$G208)</f>
        <v>0</v>
      </c>
      <c r="CH208" s="2">
        <f t="shared" si="119"/>
        <v>0</v>
      </c>
      <c r="CI208" s="2">
        <f t="shared" si="119"/>
        <v>0</v>
      </c>
      <c r="CJ208" s="2">
        <f t="shared" si="119"/>
        <v>0</v>
      </c>
      <c r="CK208" s="2">
        <f>SUMIFS(Import!CK$2:CK$237,Import!$F$2:$F$237,$F208,Import!$G$2:$G$237,$G208)</f>
        <v>0</v>
      </c>
      <c r="CL208" s="2">
        <f>SUMIFS(Import!CL$2:CL$237,Import!$F$2:$F$237,$F208,Import!$G$2:$G$237,$G208)</f>
        <v>0</v>
      </c>
      <c r="CM208" s="2">
        <f>SUMIFS(Import!CM$2:CM$237,Import!$F$2:$F$237,$F208,Import!$G$2:$G$237,$G208)</f>
        <v>0</v>
      </c>
      <c r="CN208" s="2">
        <f>SUMIFS(Import!CN$2:CN$237,Import!$F$2:$F$237,$F208,Import!$G$2:$G$237,$G208)</f>
        <v>0</v>
      </c>
      <c r="CO208" s="3">
        <f t="shared" si="120"/>
        <v>0</v>
      </c>
      <c r="CP208" s="3">
        <f t="shared" si="120"/>
        <v>0</v>
      </c>
      <c r="CQ208" s="3">
        <f t="shared" si="120"/>
        <v>0</v>
      </c>
      <c r="CR208" s="2">
        <f>SUMIFS(Import!CR$2:CR$237,Import!$F$2:$F$237,$F208,Import!$G$2:$G$237,$G208)</f>
        <v>0</v>
      </c>
      <c r="CS208" s="2">
        <f>SUMIFS(Import!CS$2:CS$237,Import!$F$2:$F$237,$F208,Import!$G$2:$G$237,$G208)</f>
        <v>0</v>
      </c>
      <c r="CT208" s="2">
        <f>SUMIFS(Import!CT$2:CT$237,Import!$F$2:$F$237,$F208,Import!$G$2:$G$237,$G208)</f>
        <v>0</v>
      </c>
    </row>
    <row r="209" spans="1:98">
      <c r="A209" s="2" t="s">
        <v>38</v>
      </c>
      <c r="B209" s="2" t="s">
        <v>39</v>
      </c>
      <c r="C209" s="2">
        <v>3</v>
      </c>
      <c r="D209" s="2" t="s">
        <v>44</v>
      </c>
      <c r="E209" s="2">
        <v>50</v>
      </c>
      <c r="F209" s="2" t="s">
        <v>82</v>
      </c>
      <c r="G209" s="2">
        <v>1</v>
      </c>
      <c r="H209" s="2">
        <f>IF(SUMIFS(Import!H$2:H$237,Import!$F$2:$F$237,$F209,Import!$G$2:$G$237,$G209)=0,Data_T1!$H209,SUMIFS(Import!H$2:H$237,Import!$F$2:$F$237,$F209,Import!$G$2:$G$237,$G209))</f>
        <v>1284</v>
      </c>
      <c r="I209" s="2">
        <f>SUMIFS(Import!I$2:I$237,Import!$F$2:$F$237,$F209,Import!$G$2:$G$237,$G209)</f>
        <v>622</v>
      </c>
      <c r="J209" s="2">
        <f>SUMIFS(Import!J$2:J$237,Import!$F$2:$F$237,$F209,Import!$G$2:$G$237,$G209)</f>
        <v>48.44</v>
      </c>
      <c r="K209" s="2">
        <f>SUMIFS(Import!K$2:K$237,Import!$F$2:$F$237,$F209,Import!$G$2:$G$237,$G209)</f>
        <v>662</v>
      </c>
      <c r="L209" s="2">
        <f>SUMIFS(Import!L$2:L$237,Import!$F$2:$F$237,$F209,Import!$G$2:$G$237,$G209)</f>
        <v>51.56</v>
      </c>
      <c r="M209" s="2">
        <f>SUMIFS(Import!M$2:M$237,Import!$F$2:$F$237,$F209,Import!$G$2:$G$237,$G209)</f>
        <v>6</v>
      </c>
      <c r="N209" s="2">
        <f>SUMIFS(Import!N$2:N$237,Import!$F$2:$F$237,$F209,Import!$G$2:$G$237,$G209)</f>
        <v>0.47</v>
      </c>
      <c r="O209" s="2">
        <f>SUMIFS(Import!O$2:O$237,Import!$F$2:$F$237,$F209,Import!$G$2:$G$237,$G209)</f>
        <v>0.91</v>
      </c>
      <c r="P209" s="2">
        <f>SUMIFS(Import!P$2:P$237,Import!$F$2:$F$237,$F209,Import!$G$2:$G$237,$G209)</f>
        <v>11</v>
      </c>
      <c r="Q209" s="2">
        <f>SUMIFS(Import!Q$2:Q$237,Import!$F$2:$F$237,$F209,Import!$G$2:$G$237,$G209)</f>
        <v>0.86</v>
      </c>
      <c r="R209" s="2">
        <f>SUMIFS(Import!R$2:R$237,Import!$F$2:$F$237,$F209,Import!$G$2:$G$237,$G209)</f>
        <v>1.66</v>
      </c>
      <c r="S209" s="2">
        <f>SUMIFS(Import!S$2:S$237,Import!$F$2:$F$237,$F209,Import!$G$2:$G$237,$G209)</f>
        <v>645</v>
      </c>
      <c r="T209" s="2">
        <f>SUMIFS(Import!T$2:T$237,Import!$F$2:$F$237,$F209,Import!$G$2:$G$237,$G209)</f>
        <v>50.23</v>
      </c>
      <c r="U209" s="2">
        <f>SUMIFS(Import!U$2:U$237,Import!$F$2:$F$237,$F209,Import!$G$2:$G$237,$G209)</f>
        <v>97.43</v>
      </c>
      <c r="V209" s="2">
        <f>SUMIFS(Import!V$2:V$237,Import!$F$2:$F$237,$F209,Import!$G$2:$G$237,$G209)</f>
        <v>1</v>
      </c>
      <c r="W209" s="2" t="str">
        <f t="shared" si="110"/>
        <v>M</v>
      </c>
      <c r="X209" s="2" t="str">
        <f t="shared" si="110"/>
        <v>HOWELL</v>
      </c>
      <c r="Y209" s="2" t="str">
        <f t="shared" si="110"/>
        <v>Patrick</v>
      </c>
      <c r="Z209" s="2">
        <f>SUMIFS(Import!Z$2:Z$237,Import!$F$2:$F$237,$F209,Import!$G$2:$G$237,$G209)</f>
        <v>235</v>
      </c>
      <c r="AA209" s="2">
        <f>SUMIFS(Import!AA$2:AA$237,Import!$F$2:$F$237,$F209,Import!$G$2:$G$237,$G209)</f>
        <v>18.3</v>
      </c>
      <c r="AB209" s="2">
        <f>SUMIFS(Import!AB$2:AB$237,Import!$F$2:$F$237,$F209,Import!$G$2:$G$237,$G209)</f>
        <v>36.43</v>
      </c>
      <c r="AC209" s="2">
        <f>SUMIFS(Import!AC$2:AC$237,Import!$F$2:$F$237,$F209,Import!$G$2:$G$237,$G209)</f>
        <v>2</v>
      </c>
      <c r="AD209" s="2" t="str">
        <f t="shared" si="111"/>
        <v>F</v>
      </c>
      <c r="AE209" s="2" t="str">
        <f t="shared" si="111"/>
        <v>MARA</v>
      </c>
      <c r="AF209" s="2" t="str">
        <f t="shared" si="111"/>
        <v>Astride</v>
      </c>
      <c r="AG209" s="2">
        <f>SUMIFS(Import!AG$2:AG$237,Import!$F$2:$F$237,$F209,Import!$G$2:$G$237,$G209)</f>
        <v>14</v>
      </c>
      <c r="AH209" s="2">
        <f>SUMIFS(Import!AH$2:AH$237,Import!$F$2:$F$237,$F209,Import!$G$2:$G$237,$G209)</f>
        <v>1.0900000000000001</v>
      </c>
      <c r="AI209" s="2">
        <f>SUMIFS(Import!AI$2:AI$237,Import!$F$2:$F$237,$F209,Import!$G$2:$G$237,$G209)</f>
        <v>2.17</v>
      </c>
      <c r="AJ209" s="2">
        <f>SUMIFS(Import!AJ$2:AJ$237,Import!$F$2:$F$237,$F209,Import!$G$2:$G$237,$G209)</f>
        <v>3</v>
      </c>
      <c r="AK209" s="2" t="str">
        <f t="shared" si="112"/>
        <v>M</v>
      </c>
      <c r="AL209" s="2" t="str">
        <f t="shared" si="112"/>
        <v>LANTEIRES</v>
      </c>
      <c r="AM209" s="2" t="str">
        <f t="shared" si="112"/>
        <v>Teiva</v>
      </c>
      <c r="AN209" s="2">
        <f>SUMIFS(Import!AN$2:AN$237,Import!$F$2:$F$237,$F209,Import!$G$2:$G$237,$G209)</f>
        <v>4</v>
      </c>
      <c r="AO209" s="2">
        <f>SUMIFS(Import!AO$2:AO$237,Import!$F$2:$F$237,$F209,Import!$G$2:$G$237,$G209)</f>
        <v>0.31</v>
      </c>
      <c r="AP209" s="2">
        <f>SUMIFS(Import!AP$2:AP$237,Import!$F$2:$F$237,$F209,Import!$G$2:$G$237,$G209)</f>
        <v>0.62</v>
      </c>
      <c r="AQ209" s="2">
        <f>SUMIFS(Import!AQ$2:AQ$237,Import!$F$2:$F$237,$F209,Import!$G$2:$G$237,$G209)</f>
        <v>4</v>
      </c>
      <c r="AR209" s="2" t="str">
        <f t="shared" si="113"/>
        <v>F</v>
      </c>
      <c r="AS209" s="2" t="str">
        <f t="shared" si="113"/>
        <v>ATGER</v>
      </c>
      <c r="AT209" s="2" t="str">
        <f t="shared" si="113"/>
        <v>Corinne</v>
      </c>
      <c r="AU209" s="2">
        <f>SUMIFS(Import!AU$2:AU$237,Import!$F$2:$F$237,$F209,Import!$G$2:$G$237,$G209)</f>
        <v>6</v>
      </c>
      <c r="AV209" s="2">
        <f>SUMIFS(Import!AV$2:AV$237,Import!$F$2:$F$237,$F209,Import!$G$2:$G$237,$G209)</f>
        <v>0.47</v>
      </c>
      <c r="AW209" s="2">
        <f>SUMIFS(Import!AW$2:AW$237,Import!$F$2:$F$237,$F209,Import!$G$2:$G$237,$G209)</f>
        <v>0.93</v>
      </c>
      <c r="AX209" s="2">
        <f>SUMIFS(Import!AX$2:AX$237,Import!$F$2:$F$237,$F209,Import!$G$2:$G$237,$G209)</f>
        <v>5</v>
      </c>
      <c r="AY209" s="2" t="str">
        <f t="shared" si="114"/>
        <v>M</v>
      </c>
      <c r="AZ209" s="2" t="str">
        <f t="shared" si="114"/>
        <v>BROTHERSON</v>
      </c>
      <c r="BA209" s="2" t="str">
        <f t="shared" si="114"/>
        <v>Moetai, Charles</v>
      </c>
      <c r="BB209" s="2">
        <f>SUMIFS(Import!BB$2:BB$237,Import!$F$2:$F$237,$F209,Import!$G$2:$G$237,$G209)</f>
        <v>108</v>
      </c>
      <c r="BC209" s="2">
        <f>SUMIFS(Import!BC$2:BC$237,Import!$F$2:$F$237,$F209,Import!$G$2:$G$237,$G209)</f>
        <v>8.41</v>
      </c>
      <c r="BD209" s="2">
        <f>SUMIFS(Import!BD$2:BD$237,Import!$F$2:$F$237,$F209,Import!$G$2:$G$237,$G209)</f>
        <v>16.739999999999998</v>
      </c>
      <c r="BE209" s="2">
        <f>SUMIFS(Import!BE$2:BE$237,Import!$F$2:$F$237,$F209,Import!$G$2:$G$237,$G209)</f>
        <v>6</v>
      </c>
      <c r="BF209" s="2" t="str">
        <f t="shared" si="115"/>
        <v>M</v>
      </c>
      <c r="BG209" s="2" t="str">
        <f t="shared" si="115"/>
        <v>DUBOIS</v>
      </c>
      <c r="BH209" s="2" t="str">
        <f t="shared" si="115"/>
        <v>Vincent</v>
      </c>
      <c r="BI209" s="2">
        <f>SUMIFS(Import!BI$2:BI$237,Import!$F$2:$F$237,$F209,Import!$G$2:$G$237,$G209)</f>
        <v>260</v>
      </c>
      <c r="BJ209" s="2">
        <f>SUMIFS(Import!BJ$2:BJ$237,Import!$F$2:$F$237,$F209,Import!$G$2:$G$237,$G209)</f>
        <v>20.25</v>
      </c>
      <c r="BK209" s="2">
        <f>SUMIFS(Import!BK$2:BK$237,Import!$F$2:$F$237,$F209,Import!$G$2:$G$237,$G209)</f>
        <v>40.31</v>
      </c>
      <c r="BL209" s="2">
        <f>SUMIFS(Import!BL$2:BL$237,Import!$F$2:$F$237,$F209,Import!$G$2:$G$237,$G209)</f>
        <v>7</v>
      </c>
      <c r="BM209" s="2" t="str">
        <f t="shared" si="116"/>
        <v>M</v>
      </c>
      <c r="BN209" s="2" t="str">
        <f t="shared" si="116"/>
        <v>ROI</v>
      </c>
      <c r="BO209" s="2" t="str">
        <f t="shared" si="116"/>
        <v>Albert</v>
      </c>
      <c r="BP209" s="2">
        <f>SUMIFS(Import!BP$2:BP$237,Import!$F$2:$F$237,$F209,Import!$G$2:$G$237,$G209)</f>
        <v>12</v>
      </c>
      <c r="BQ209" s="2">
        <f>SUMIFS(Import!BQ$2:BQ$237,Import!$F$2:$F$237,$F209,Import!$G$2:$G$237,$G209)</f>
        <v>0.93</v>
      </c>
      <c r="BR209" s="2">
        <f>SUMIFS(Import!BR$2:BR$237,Import!$F$2:$F$237,$F209,Import!$G$2:$G$237,$G209)</f>
        <v>1.86</v>
      </c>
      <c r="BS209" s="2">
        <f>SUMIFS(Import!BS$2:BS$237,Import!$F$2:$F$237,$F209,Import!$G$2:$G$237,$G209)</f>
        <v>8</v>
      </c>
      <c r="BT209" s="2" t="str">
        <f t="shared" si="117"/>
        <v>F</v>
      </c>
      <c r="BU209" s="2" t="str">
        <f t="shared" si="117"/>
        <v>TIXIER</v>
      </c>
      <c r="BV209" s="2" t="str">
        <f t="shared" si="117"/>
        <v>Dominique</v>
      </c>
      <c r="BW209" s="2">
        <f>SUMIFS(Import!BW$2:BW$237,Import!$F$2:$F$237,$F209,Import!$G$2:$G$237,$G209)</f>
        <v>6</v>
      </c>
      <c r="BX209" s="2">
        <f>SUMIFS(Import!BX$2:BX$237,Import!$F$2:$F$237,$F209,Import!$G$2:$G$237,$G209)</f>
        <v>0.47</v>
      </c>
      <c r="BY209" s="2">
        <f>SUMIFS(Import!BY$2:BY$237,Import!$F$2:$F$237,$F209,Import!$G$2:$G$237,$G209)</f>
        <v>0.93</v>
      </c>
      <c r="BZ209" s="2">
        <f>SUMIFS(Import!BZ$2:BZ$237,Import!$F$2:$F$237,$F209,Import!$G$2:$G$237,$G209)</f>
        <v>0</v>
      </c>
      <c r="CA209" s="2">
        <f t="shared" si="118"/>
        <v>0</v>
      </c>
      <c r="CB209" s="2">
        <f t="shared" si="118"/>
        <v>0</v>
      </c>
      <c r="CC209" s="2">
        <f t="shared" si="118"/>
        <v>0</v>
      </c>
      <c r="CD209" s="2">
        <f>SUMIFS(Import!CD$2:CD$237,Import!$F$2:$F$237,$F209,Import!$G$2:$G$237,$G209)</f>
        <v>0</v>
      </c>
      <c r="CE209" s="2">
        <f>SUMIFS(Import!CE$2:CE$237,Import!$F$2:$F$237,$F209,Import!$G$2:$G$237,$G209)</f>
        <v>0</v>
      </c>
      <c r="CF209" s="2">
        <f>SUMIFS(Import!CF$2:CF$237,Import!$F$2:$F$237,$F209,Import!$G$2:$G$237,$G209)</f>
        <v>0</v>
      </c>
      <c r="CG209" s="2">
        <f>SUMIFS(Import!CG$2:CG$237,Import!$F$2:$F$237,$F209,Import!$G$2:$G$237,$G209)</f>
        <v>0</v>
      </c>
      <c r="CH209" s="2">
        <f t="shared" si="119"/>
        <v>0</v>
      </c>
      <c r="CI209" s="2">
        <f t="shared" si="119"/>
        <v>0</v>
      </c>
      <c r="CJ209" s="2">
        <f t="shared" si="119"/>
        <v>0</v>
      </c>
      <c r="CK209" s="2">
        <f>SUMIFS(Import!CK$2:CK$237,Import!$F$2:$F$237,$F209,Import!$G$2:$G$237,$G209)</f>
        <v>0</v>
      </c>
      <c r="CL209" s="2">
        <f>SUMIFS(Import!CL$2:CL$237,Import!$F$2:$F$237,$F209,Import!$G$2:$G$237,$G209)</f>
        <v>0</v>
      </c>
      <c r="CM209" s="2">
        <f>SUMIFS(Import!CM$2:CM$237,Import!$F$2:$F$237,$F209,Import!$G$2:$G$237,$G209)</f>
        <v>0</v>
      </c>
      <c r="CN209" s="2">
        <f>SUMIFS(Import!CN$2:CN$237,Import!$F$2:$F$237,$F209,Import!$G$2:$G$237,$G209)</f>
        <v>0</v>
      </c>
      <c r="CO209" s="3">
        <f t="shared" si="120"/>
        <v>0</v>
      </c>
      <c r="CP209" s="3">
        <f t="shared" si="120"/>
        <v>0</v>
      </c>
      <c r="CQ209" s="3">
        <f t="shared" si="120"/>
        <v>0</v>
      </c>
      <c r="CR209" s="2">
        <f>SUMIFS(Import!CR$2:CR$237,Import!$F$2:$F$237,$F209,Import!$G$2:$G$237,$G209)</f>
        <v>0</v>
      </c>
      <c r="CS209" s="2">
        <f>SUMIFS(Import!CS$2:CS$237,Import!$F$2:$F$237,$F209,Import!$G$2:$G$237,$G209)</f>
        <v>0</v>
      </c>
      <c r="CT209" s="2">
        <f>SUMIFS(Import!CT$2:CT$237,Import!$F$2:$F$237,$F209,Import!$G$2:$G$237,$G209)</f>
        <v>0</v>
      </c>
    </row>
    <row r="210" spans="1:98">
      <c r="A210" s="2" t="s">
        <v>38</v>
      </c>
      <c r="B210" s="2" t="s">
        <v>39</v>
      </c>
      <c r="C210" s="2">
        <v>3</v>
      </c>
      <c r="D210" s="2" t="s">
        <v>44</v>
      </c>
      <c r="E210" s="2">
        <v>50</v>
      </c>
      <c r="F210" s="2" t="s">
        <v>82</v>
      </c>
      <c r="G210" s="2">
        <v>2</v>
      </c>
      <c r="H210" s="2">
        <f>IF(SUMIFS(Import!H$2:H$237,Import!$F$2:$F$237,$F210,Import!$G$2:$G$237,$G210)=0,Data_T1!$H210,SUMIFS(Import!H$2:H$237,Import!$F$2:$F$237,$F210,Import!$G$2:$G$237,$G210))</f>
        <v>1318</v>
      </c>
      <c r="I210" s="2">
        <f>SUMIFS(Import!I$2:I$237,Import!$F$2:$F$237,$F210,Import!$G$2:$G$237,$G210)</f>
        <v>523</v>
      </c>
      <c r="J210" s="2">
        <f>SUMIFS(Import!J$2:J$237,Import!$F$2:$F$237,$F210,Import!$G$2:$G$237,$G210)</f>
        <v>39.68</v>
      </c>
      <c r="K210" s="2">
        <f>SUMIFS(Import!K$2:K$237,Import!$F$2:$F$237,$F210,Import!$G$2:$G$237,$G210)</f>
        <v>795</v>
      </c>
      <c r="L210" s="2">
        <f>SUMIFS(Import!L$2:L$237,Import!$F$2:$F$237,$F210,Import!$G$2:$G$237,$G210)</f>
        <v>60.32</v>
      </c>
      <c r="M210" s="2">
        <f>SUMIFS(Import!M$2:M$237,Import!$F$2:$F$237,$F210,Import!$G$2:$G$237,$G210)</f>
        <v>13</v>
      </c>
      <c r="N210" s="2">
        <f>SUMIFS(Import!N$2:N$237,Import!$F$2:$F$237,$F210,Import!$G$2:$G$237,$G210)</f>
        <v>0.99</v>
      </c>
      <c r="O210" s="2">
        <f>SUMIFS(Import!O$2:O$237,Import!$F$2:$F$237,$F210,Import!$G$2:$G$237,$G210)</f>
        <v>1.64</v>
      </c>
      <c r="P210" s="2">
        <f>SUMIFS(Import!P$2:P$237,Import!$F$2:$F$237,$F210,Import!$G$2:$G$237,$G210)</f>
        <v>13</v>
      </c>
      <c r="Q210" s="2">
        <f>SUMIFS(Import!Q$2:Q$237,Import!$F$2:$F$237,$F210,Import!$G$2:$G$237,$G210)</f>
        <v>0.99</v>
      </c>
      <c r="R210" s="2">
        <f>SUMIFS(Import!R$2:R$237,Import!$F$2:$F$237,$F210,Import!$G$2:$G$237,$G210)</f>
        <v>1.64</v>
      </c>
      <c r="S210" s="2">
        <f>SUMIFS(Import!S$2:S$237,Import!$F$2:$F$237,$F210,Import!$G$2:$G$237,$G210)</f>
        <v>769</v>
      </c>
      <c r="T210" s="2">
        <f>SUMIFS(Import!T$2:T$237,Import!$F$2:$F$237,$F210,Import!$G$2:$G$237,$G210)</f>
        <v>58.35</v>
      </c>
      <c r="U210" s="2">
        <f>SUMIFS(Import!U$2:U$237,Import!$F$2:$F$237,$F210,Import!$G$2:$G$237,$G210)</f>
        <v>96.73</v>
      </c>
      <c r="V210" s="2">
        <f>SUMIFS(Import!V$2:V$237,Import!$F$2:$F$237,$F210,Import!$G$2:$G$237,$G210)</f>
        <v>1</v>
      </c>
      <c r="W210" s="2" t="str">
        <f t="shared" si="110"/>
        <v>M</v>
      </c>
      <c r="X210" s="2" t="str">
        <f t="shared" si="110"/>
        <v>HOWELL</v>
      </c>
      <c r="Y210" s="2" t="str">
        <f t="shared" si="110"/>
        <v>Patrick</v>
      </c>
      <c r="Z210" s="2">
        <f>SUMIFS(Import!Z$2:Z$237,Import!$F$2:$F$237,$F210,Import!$G$2:$G$237,$G210)</f>
        <v>220</v>
      </c>
      <c r="AA210" s="2">
        <f>SUMIFS(Import!AA$2:AA$237,Import!$F$2:$F$237,$F210,Import!$G$2:$G$237,$G210)</f>
        <v>16.690000000000001</v>
      </c>
      <c r="AB210" s="2">
        <f>SUMIFS(Import!AB$2:AB$237,Import!$F$2:$F$237,$F210,Import!$G$2:$G$237,$G210)</f>
        <v>28.61</v>
      </c>
      <c r="AC210" s="2">
        <f>SUMIFS(Import!AC$2:AC$237,Import!$F$2:$F$237,$F210,Import!$G$2:$G$237,$G210)</f>
        <v>2</v>
      </c>
      <c r="AD210" s="2" t="str">
        <f t="shared" si="111"/>
        <v>F</v>
      </c>
      <c r="AE210" s="2" t="str">
        <f t="shared" si="111"/>
        <v>MARA</v>
      </c>
      <c r="AF210" s="2" t="str">
        <f t="shared" si="111"/>
        <v>Astride</v>
      </c>
      <c r="AG210" s="2">
        <f>SUMIFS(Import!AG$2:AG$237,Import!$F$2:$F$237,$F210,Import!$G$2:$G$237,$G210)</f>
        <v>7</v>
      </c>
      <c r="AH210" s="2">
        <f>SUMIFS(Import!AH$2:AH$237,Import!$F$2:$F$237,$F210,Import!$G$2:$G$237,$G210)</f>
        <v>0.53</v>
      </c>
      <c r="AI210" s="2">
        <f>SUMIFS(Import!AI$2:AI$237,Import!$F$2:$F$237,$F210,Import!$G$2:$G$237,$G210)</f>
        <v>0.91</v>
      </c>
      <c r="AJ210" s="2">
        <f>SUMIFS(Import!AJ$2:AJ$237,Import!$F$2:$F$237,$F210,Import!$G$2:$G$237,$G210)</f>
        <v>3</v>
      </c>
      <c r="AK210" s="2" t="str">
        <f t="shared" si="112"/>
        <v>M</v>
      </c>
      <c r="AL210" s="2" t="str">
        <f t="shared" si="112"/>
        <v>LANTEIRES</v>
      </c>
      <c r="AM210" s="2" t="str">
        <f t="shared" si="112"/>
        <v>Teiva</v>
      </c>
      <c r="AN210" s="2">
        <f>SUMIFS(Import!AN$2:AN$237,Import!$F$2:$F$237,$F210,Import!$G$2:$G$237,$G210)</f>
        <v>0</v>
      </c>
      <c r="AO210" s="2">
        <f>SUMIFS(Import!AO$2:AO$237,Import!$F$2:$F$237,$F210,Import!$G$2:$G$237,$G210)</f>
        <v>0</v>
      </c>
      <c r="AP210" s="2">
        <f>SUMIFS(Import!AP$2:AP$237,Import!$F$2:$F$237,$F210,Import!$G$2:$G$237,$G210)</f>
        <v>0</v>
      </c>
      <c r="AQ210" s="2">
        <f>SUMIFS(Import!AQ$2:AQ$237,Import!$F$2:$F$237,$F210,Import!$G$2:$G$237,$G210)</f>
        <v>4</v>
      </c>
      <c r="AR210" s="2" t="str">
        <f t="shared" si="113"/>
        <v>F</v>
      </c>
      <c r="AS210" s="2" t="str">
        <f t="shared" si="113"/>
        <v>ATGER</v>
      </c>
      <c r="AT210" s="2" t="str">
        <f t="shared" si="113"/>
        <v>Corinne</v>
      </c>
      <c r="AU210" s="2">
        <f>SUMIFS(Import!AU$2:AU$237,Import!$F$2:$F$237,$F210,Import!$G$2:$G$237,$G210)</f>
        <v>1</v>
      </c>
      <c r="AV210" s="2">
        <f>SUMIFS(Import!AV$2:AV$237,Import!$F$2:$F$237,$F210,Import!$G$2:$G$237,$G210)</f>
        <v>0.08</v>
      </c>
      <c r="AW210" s="2">
        <f>SUMIFS(Import!AW$2:AW$237,Import!$F$2:$F$237,$F210,Import!$G$2:$G$237,$G210)</f>
        <v>0.13</v>
      </c>
      <c r="AX210" s="2">
        <f>SUMIFS(Import!AX$2:AX$237,Import!$F$2:$F$237,$F210,Import!$G$2:$G$237,$G210)</f>
        <v>5</v>
      </c>
      <c r="AY210" s="2" t="str">
        <f t="shared" si="114"/>
        <v>M</v>
      </c>
      <c r="AZ210" s="2" t="str">
        <f t="shared" si="114"/>
        <v>BROTHERSON</v>
      </c>
      <c r="BA210" s="2" t="str">
        <f t="shared" si="114"/>
        <v>Moetai, Charles</v>
      </c>
      <c r="BB210" s="2">
        <f>SUMIFS(Import!BB$2:BB$237,Import!$F$2:$F$237,$F210,Import!$G$2:$G$237,$G210)</f>
        <v>173</v>
      </c>
      <c r="BC210" s="2">
        <f>SUMIFS(Import!BC$2:BC$237,Import!$F$2:$F$237,$F210,Import!$G$2:$G$237,$G210)</f>
        <v>13.13</v>
      </c>
      <c r="BD210" s="2">
        <f>SUMIFS(Import!BD$2:BD$237,Import!$F$2:$F$237,$F210,Import!$G$2:$G$237,$G210)</f>
        <v>22.5</v>
      </c>
      <c r="BE210" s="2">
        <f>SUMIFS(Import!BE$2:BE$237,Import!$F$2:$F$237,$F210,Import!$G$2:$G$237,$G210)</f>
        <v>6</v>
      </c>
      <c r="BF210" s="2" t="str">
        <f t="shared" si="115"/>
        <v>M</v>
      </c>
      <c r="BG210" s="2" t="str">
        <f t="shared" si="115"/>
        <v>DUBOIS</v>
      </c>
      <c r="BH210" s="2" t="str">
        <f t="shared" si="115"/>
        <v>Vincent</v>
      </c>
      <c r="BI210" s="2">
        <f>SUMIFS(Import!BI$2:BI$237,Import!$F$2:$F$237,$F210,Import!$G$2:$G$237,$G210)</f>
        <v>353</v>
      </c>
      <c r="BJ210" s="2">
        <f>SUMIFS(Import!BJ$2:BJ$237,Import!$F$2:$F$237,$F210,Import!$G$2:$G$237,$G210)</f>
        <v>26.78</v>
      </c>
      <c r="BK210" s="2">
        <f>SUMIFS(Import!BK$2:BK$237,Import!$F$2:$F$237,$F210,Import!$G$2:$G$237,$G210)</f>
        <v>45.9</v>
      </c>
      <c r="BL210" s="2">
        <f>SUMIFS(Import!BL$2:BL$237,Import!$F$2:$F$237,$F210,Import!$G$2:$G$237,$G210)</f>
        <v>7</v>
      </c>
      <c r="BM210" s="2" t="str">
        <f t="shared" si="116"/>
        <v>M</v>
      </c>
      <c r="BN210" s="2" t="str">
        <f t="shared" si="116"/>
        <v>ROI</v>
      </c>
      <c r="BO210" s="2" t="str">
        <f t="shared" si="116"/>
        <v>Albert</v>
      </c>
      <c r="BP210" s="2">
        <f>SUMIFS(Import!BP$2:BP$237,Import!$F$2:$F$237,$F210,Import!$G$2:$G$237,$G210)</f>
        <v>10</v>
      </c>
      <c r="BQ210" s="2">
        <f>SUMIFS(Import!BQ$2:BQ$237,Import!$F$2:$F$237,$F210,Import!$G$2:$G$237,$G210)</f>
        <v>0.76</v>
      </c>
      <c r="BR210" s="2">
        <f>SUMIFS(Import!BR$2:BR$237,Import!$F$2:$F$237,$F210,Import!$G$2:$G$237,$G210)</f>
        <v>1.3</v>
      </c>
      <c r="BS210" s="2">
        <f>SUMIFS(Import!BS$2:BS$237,Import!$F$2:$F$237,$F210,Import!$G$2:$G$237,$G210)</f>
        <v>8</v>
      </c>
      <c r="BT210" s="2" t="str">
        <f t="shared" si="117"/>
        <v>F</v>
      </c>
      <c r="BU210" s="2" t="str">
        <f t="shared" si="117"/>
        <v>TIXIER</v>
      </c>
      <c r="BV210" s="2" t="str">
        <f t="shared" si="117"/>
        <v>Dominique</v>
      </c>
      <c r="BW210" s="2">
        <f>SUMIFS(Import!BW$2:BW$237,Import!$F$2:$F$237,$F210,Import!$G$2:$G$237,$G210)</f>
        <v>5</v>
      </c>
      <c r="BX210" s="2">
        <f>SUMIFS(Import!BX$2:BX$237,Import!$F$2:$F$237,$F210,Import!$G$2:$G$237,$G210)</f>
        <v>0.38</v>
      </c>
      <c r="BY210" s="2">
        <f>SUMIFS(Import!BY$2:BY$237,Import!$F$2:$F$237,$F210,Import!$G$2:$G$237,$G210)</f>
        <v>0.65</v>
      </c>
      <c r="BZ210" s="2">
        <f>SUMIFS(Import!BZ$2:BZ$237,Import!$F$2:$F$237,$F210,Import!$G$2:$G$237,$G210)</f>
        <v>0</v>
      </c>
      <c r="CA210" s="2">
        <f t="shared" si="118"/>
        <v>0</v>
      </c>
      <c r="CB210" s="2">
        <f t="shared" si="118"/>
        <v>0</v>
      </c>
      <c r="CC210" s="2">
        <f t="shared" si="118"/>
        <v>0</v>
      </c>
      <c r="CD210" s="2">
        <f>SUMIFS(Import!CD$2:CD$237,Import!$F$2:$F$237,$F210,Import!$G$2:$G$237,$G210)</f>
        <v>0</v>
      </c>
      <c r="CE210" s="2">
        <f>SUMIFS(Import!CE$2:CE$237,Import!$F$2:$F$237,$F210,Import!$G$2:$G$237,$G210)</f>
        <v>0</v>
      </c>
      <c r="CF210" s="2">
        <f>SUMIFS(Import!CF$2:CF$237,Import!$F$2:$F$237,$F210,Import!$G$2:$G$237,$G210)</f>
        <v>0</v>
      </c>
      <c r="CG210" s="2">
        <f>SUMIFS(Import!CG$2:CG$237,Import!$F$2:$F$237,$F210,Import!$G$2:$G$237,$G210)</f>
        <v>0</v>
      </c>
      <c r="CH210" s="2">
        <f t="shared" si="119"/>
        <v>0</v>
      </c>
      <c r="CI210" s="2">
        <f t="shared" si="119"/>
        <v>0</v>
      </c>
      <c r="CJ210" s="2">
        <f t="shared" si="119"/>
        <v>0</v>
      </c>
      <c r="CK210" s="2">
        <f>SUMIFS(Import!CK$2:CK$237,Import!$F$2:$F$237,$F210,Import!$G$2:$G$237,$G210)</f>
        <v>0</v>
      </c>
      <c r="CL210" s="2">
        <f>SUMIFS(Import!CL$2:CL$237,Import!$F$2:$F$237,$F210,Import!$G$2:$G$237,$G210)</f>
        <v>0</v>
      </c>
      <c r="CM210" s="2">
        <f>SUMIFS(Import!CM$2:CM$237,Import!$F$2:$F$237,$F210,Import!$G$2:$G$237,$G210)</f>
        <v>0</v>
      </c>
      <c r="CN210" s="2">
        <f>SUMIFS(Import!CN$2:CN$237,Import!$F$2:$F$237,$F210,Import!$G$2:$G$237,$G210)</f>
        <v>0</v>
      </c>
      <c r="CO210" s="3">
        <f t="shared" si="120"/>
        <v>0</v>
      </c>
      <c r="CP210" s="3">
        <f t="shared" si="120"/>
        <v>0</v>
      </c>
      <c r="CQ210" s="3">
        <f t="shared" si="120"/>
        <v>0</v>
      </c>
      <c r="CR210" s="2">
        <f>SUMIFS(Import!CR$2:CR$237,Import!$F$2:$F$237,$F210,Import!$G$2:$G$237,$G210)</f>
        <v>0</v>
      </c>
      <c r="CS210" s="2">
        <f>SUMIFS(Import!CS$2:CS$237,Import!$F$2:$F$237,$F210,Import!$G$2:$G$237,$G210)</f>
        <v>0</v>
      </c>
      <c r="CT210" s="2">
        <f>SUMIFS(Import!CT$2:CT$237,Import!$F$2:$F$237,$F210,Import!$G$2:$G$237,$G210)</f>
        <v>0</v>
      </c>
    </row>
    <row r="211" spans="1:98">
      <c r="A211" s="2" t="s">
        <v>38</v>
      </c>
      <c r="B211" s="2" t="s">
        <v>39</v>
      </c>
      <c r="C211" s="2">
        <v>3</v>
      </c>
      <c r="D211" s="2" t="s">
        <v>44</v>
      </c>
      <c r="E211" s="2">
        <v>50</v>
      </c>
      <c r="F211" s="2" t="s">
        <v>82</v>
      </c>
      <c r="G211" s="2">
        <v>3</v>
      </c>
      <c r="H211" s="2">
        <f>IF(SUMIFS(Import!H$2:H$237,Import!$F$2:$F$237,$F211,Import!$G$2:$G$237,$G211)=0,Data_T1!$H211,SUMIFS(Import!H$2:H$237,Import!$F$2:$F$237,$F211,Import!$G$2:$G$237,$G211))</f>
        <v>958</v>
      </c>
      <c r="I211" s="2">
        <f>SUMIFS(Import!I$2:I$237,Import!$F$2:$F$237,$F211,Import!$G$2:$G$237,$G211)</f>
        <v>388</v>
      </c>
      <c r="J211" s="2">
        <f>SUMIFS(Import!J$2:J$237,Import!$F$2:$F$237,$F211,Import!$G$2:$G$237,$G211)</f>
        <v>40.5</v>
      </c>
      <c r="K211" s="2">
        <f>SUMIFS(Import!K$2:K$237,Import!$F$2:$F$237,$F211,Import!$G$2:$G$237,$G211)</f>
        <v>570</v>
      </c>
      <c r="L211" s="2">
        <f>SUMIFS(Import!L$2:L$237,Import!$F$2:$F$237,$F211,Import!$G$2:$G$237,$G211)</f>
        <v>59.5</v>
      </c>
      <c r="M211" s="2">
        <f>SUMIFS(Import!M$2:M$237,Import!$F$2:$F$237,$F211,Import!$G$2:$G$237,$G211)</f>
        <v>3</v>
      </c>
      <c r="N211" s="2">
        <f>SUMIFS(Import!N$2:N$237,Import!$F$2:$F$237,$F211,Import!$G$2:$G$237,$G211)</f>
        <v>0.31</v>
      </c>
      <c r="O211" s="2">
        <f>SUMIFS(Import!O$2:O$237,Import!$F$2:$F$237,$F211,Import!$G$2:$G$237,$G211)</f>
        <v>0.53</v>
      </c>
      <c r="P211" s="2">
        <f>SUMIFS(Import!P$2:P$237,Import!$F$2:$F$237,$F211,Import!$G$2:$G$237,$G211)</f>
        <v>15</v>
      </c>
      <c r="Q211" s="2">
        <f>SUMIFS(Import!Q$2:Q$237,Import!$F$2:$F$237,$F211,Import!$G$2:$G$237,$G211)</f>
        <v>1.57</v>
      </c>
      <c r="R211" s="2">
        <f>SUMIFS(Import!R$2:R$237,Import!$F$2:$F$237,$F211,Import!$G$2:$G$237,$G211)</f>
        <v>2.63</v>
      </c>
      <c r="S211" s="2">
        <f>SUMIFS(Import!S$2:S$237,Import!$F$2:$F$237,$F211,Import!$G$2:$G$237,$G211)</f>
        <v>552</v>
      </c>
      <c r="T211" s="2">
        <f>SUMIFS(Import!T$2:T$237,Import!$F$2:$F$237,$F211,Import!$G$2:$G$237,$G211)</f>
        <v>57.62</v>
      </c>
      <c r="U211" s="2">
        <f>SUMIFS(Import!U$2:U$237,Import!$F$2:$F$237,$F211,Import!$G$2:$G$237,$G211)</f>
        <v>96.84</v>
      </c>
      <c r="V211" s="2">
        <f>SUMIFS(Import!V$2:V$237,Import!$F$2:$F$237,$F211,Import!$G$2:$G$237,$G211)</f>
        <v>1</v>
      </c>
      <c r="W211" s="2" t="str">
        <f t="shared" si="110"/>
        <v>M</v>
      </c>
      <c r="X211" s="2" t="str">
        <f t="shared" si="110"/>
        <v>HOWELL</v>
      </c>
      <c r="Y211" s="2" t="str">
        <f t="shared" si="110"/>
        <v>Patrick</v>
      </c>
      <c r="Z211" s="2">
        <f>SUMIFS(Import!Z$2:Z$237,Import!$F$2:$F$237,$F211,Import!$G$2:$G$237,$G211)</f>
        <v>176</v>
      </c>
      <c r="AA211" s="2">
        <f>SUMIFS(Import!AA$2:AA$237,Import!$F$2:$F$237,$F211,Import!$G$2:$G$237,$G211)</f>
        <v>18.37</v>
      </c>
      <c r="AB211" s="2">
        <f>SUMIFS(Import!AB$2:AB$237,Import!$F$2:$F$237,$F211,Import!$G$2:$G$237,$G211)</f>
        <v>31.88</v>
      </c>
      <c r="AC211" s="2">
        <f>SUMIFS(Import!AC$2:AC$237,Import!$F$2:$F$237,$F211,Import!$G$2:$G$237,$G211)</f>
        <v>2</v>
      </c>
      <c r="AD211" s="2" t="str">
        <f t="shared" si="111"/>
        <v>F</v>
      </c>
      <c r="AE211" s="2" t="str">
        <f t="shared" si="111"/>
        <v>MARA</v>
      </c>
      <c r="AF211" s="2" t="str">
        <f t="shared" si="111"/>
        <v>Astride</v>
      </c>
      <c r="AG211" s="2">
        <f>SUMIFS(Import!AG$2:AG$237,Import!$F$2:$F$237,$F211,Import!$G$2:$G$237,$G211)</f>
        <v>0</v>
      </c>
      <c r="AH211" s="2">
        <f>SUMIFS(Import!AH$2:AH$237,Import!$F$2:$F$237,$F211,Import!$G$2:$G$237,$G211)</f>
        <v>0</v>
      </c>
      <c r="AI211" s="2">
        <f>SUMIFS(Import!AI$2:AI$237,Import!$F$2:$F$237,$F211,Import!$G$2:$G$237,$G211)</f>
        <v>0</v>
      </c>
      <c r="AJ211" s="2">
        <f>SUMIFS(Import!AJ$2:AJ$237,Import!$F$2:$F$237,$F211,Import!$G$2:$G$237,$G211)</f>
        <v>3</v>
      </c>
      <c r="AK211" s="2" t="str">
        <f t="shared" si="112"/>
        <v>M</v>
      </c>
      <c r="AL211" s="2" t="str">
        <f t="shared" si="112"/>
        <v>LANTEIRES</v>
      </c>
      <c r="AM211" s="2" t="str">
        <f t="shared" si="112"/>
        <v>Teiva</v>
      </c>
      <c r="AN211" s="2">
        <f>SUMIFS(Import!AN$2:AN$237,Import!$F$2:$F$237,$F211,Import!$G$2:$G$237,$G211)</f>
        <v>2</v>
      </c>
      <c r="AO211" s="2">
        <f>SUMIFS(Import!AO$2:AO$237,Import!$F$2:$F$237,$F211,Import!$G$2:$G$237,$G211)</f>
        <v>0.21</v>
      </c>
      <c r="AP211" s="2">
        <f>SUMIFS(Import!AP$2:AP$237,Import!$F$2:$F$237,$F211,Import!$G$2:$G$237,$G211)</f>
        <v>0.36</v>
      </c>
      <c r="AQ211" s="2">
        <f>SUMIFS(Import!AQ$2:AQ$237,Import!$F$2:$F$237,$F211,Import!$G$2:$G$237,$G211)</f>
        <v>4</v>
      </c>
      <c r="AR211" s="2" t="str">
        <f t="shared" si="113"/>
        <v>F</v>
      </c>
      <c r="AS211" s="2" t="str">
        <f t="shared" si="113"/>
        <v>ATGER</v>
      </c>
      <c r="AT211" s="2" t="str">
        <f t="shared" si="113"/>
        <v>Corinne</v>
      </c>
      <c r="AU211" s="2">
        <f>SUMIFS(Import!AU$2:AU$237,Import!$F$2:$F$237,$F211,Import!$G$2:$G$237,$G211)</f>
        <v>0</v>
      </c>
      <c r="AV211" s="2">
        <f>SUMIFS(Import!AV$2:AV$237,Import!$F$2:$F$237,$F211,Import!$G$2:$G$237,$G211)</f>
        <v>0</v>
      </c>
      <c r="AW211" s="2">
        <f>SUMIFS(Import!AW$2:AW$237,Import!$F$2:$F$237,$F211,Import!$G$2:$G$237,$G211)</f>
        <v>0</v>
      </c>
      <c r="AX211" s="2">
        <f>SUMIFS(Import!AX$2:AX$237,Import!$F$2:$F$237,$F211,Import!$G$2:$G$237,$G211)</f>
        <v>5</v>
      </c>
      <c r="AY211" s="2" t="str">
        <f t="shared" si="114"/>
        <v>M</v>
      </c>
      <c r="AZ211" s="2" t="str">
        <f t="shared" si="114"/>
        <v>BROTHERSON</v>
      </c>
      <c r="BA211" s="2" t="str">
        <f t="shared" si="114"/>
        <v>Moetai, Charles</v>
      </c>
      <c r="BB211" s="2">
        <f>SUMIFS(Import!BB$2:BB$237,Import!$F$2:$F$237,$F211,Import!$G$2:$G$237,$G211)</f>
        <v>131</v>
      </c>
      <c r="BC211" s="2">
        <f>SUMIFS(Import!BC$2:BC$237,Import!$F$2:$F$237,$F211,Import!$G$2:$G$237,$G211)</f>
        <v>13.67</v>
      </c>
      <c r="BD211" s="2">
        <f>SUMIFS(Import!BD$2:BD$237,Import!$F$2:$F$237,$F211,Import!$G$2:$G$237,$G211)</f>
        <v>23.73</v>
      </c>
      <c r="BE211" s="2">
        <f>SUMIFS(Import!BE$2:BE$237,Import!$F$2:$F$237,$F211,Import!$G$2:$G$237,$G211)</f>
        <v>6</v>
      </c>
      <c r="BF211" s="2" t="str">
        <f t="shared" si="115"/>
        <v>M</v>
      </c>
      <c r="BG211" s="2" t="str">
        <f t="shared" si="115"/>
        <v>DUBOIS</v>
      </c>
      <c r="BH211" s="2" t="str">
        <f t="shared" si="115"/>
        <v>Vincent</v>
      </c>
      <c r="BI211" s="2">
        <f>SUMIFS(Import!BI$2:BI$237,Import!$F$2:$F$237,$F211,Import!$G$2:$G$237,$G211)</f>
        <v>228</v>
      </c>
      <c r="BJ211" s="2">
        <f>SUMIFS(Import!BJ$2:BJ$237,Import!$F$2:$F$237,$F211,Import!$G$2:$G$237,$G211)</f>
        <v>23.8</v>
      </c>
      <c r="BK211" s="2">
        <f>SUMIFS(Import!BK$2:BK$237,Import!$F$2:$F$237,$F211,Import!$G$2:$G$237,$G211)</f>
        <v>41.3</v>
      </c>
      <c r="BL211" s="2">
        <f>SUMIFS(Import!BL$2:BL$237,Import!$F$2:$F$237,$F211,Import!$G$2:$G$237,$G211)</f>
        <v>7</v>
      </c>
      <c r="BM211" s="2" t="str">
        <f t="shared" si="116"/>
        <v>M</v>
      </c>
      <c r="BN211" s="2" t="str">
        <f t="shared" si="116"/>
        <v>ROI</v>
      </c>
      <c r="BO211" s="2" t="str">
        <f t="shared" si="116"/>
        <v>Albert</v>
      </c>
      <c r="BP211" s="2">
        <f>SUMIFS(Import!BP$2:BP$237,Import!$F$2:$F$237,$F211,Import!$G$2:$G$237,$G211)</f>
        <v>13</v>
      </c>
      <c r="BQ211" s="2">
        <f>SUMIFS(Import!BQ$2:BQ$237,Import!$F$2:$F$237,$F211,Import!$G$2:$G$237,$G211)</f>
        <v>1.36</v>
      </c>
      <c r="BR211" s="2">
        <f>SUMIFS(Import!BR$2:BR$237,Import!$F$2:$F$237,$F211,Import!$G$2:$G$237,$G211)</f>
        <v>2.36</v>
      </c>
      <c r="BS211" s="2">
        <f>SUMIFS(Import!BS$2:BS$237,Import!$F$2:$F$237,$F211,Import!$G$2:$G$237,$G211)</f>
        <v>8</v>
      </c>
      <c r="BT211" s="2" t="str">
        <f t="shared" si="117"/>
        <v>F</v>
      </c>
      <c r="BU211" s="2" t="str">
        <f t="shared" si="117"/>
        <v>TIXIER</v>
      </c>
      <c r="BV211" s="2" t="str">
        <f t="shared" si="117"/>
        <v>Dominique</v>
      </c>
      <c r="BW211" s="2">
        <f>SUMIFS(Import!BW$2:BW$237,Import!$F$2:$F$237,$F211,Import!$G$2:$G$237,$G211)</f>
        <v>2</v>
      </c>
      <c r="BX211" s="2">
        <f>SUMIFS(Import!BX$2:BX$237,Import!$F$2:$F$237,$F211,Import!$G$2:$G$237,$G211)</f>
        <v>0.21</v>
      </c>
      <c r="BY211" s="2">
        <f>SUMIFS(Import!BY$2:BY$237,Import!$F$2:$F$237,$F211,Import!$G$2:$G$237,$G211)</f>
        <v>0.36</v>
      </c>
      <c r="BZ211" s="2">
        <f>SUMIFS(Import!BZ$2:BZ$237,Import!$F$2:$F$237,$F211,Import!$G$2:$G$237,$G211)</f>
        <v>0</v>
      </c>
      <c r="CA211" s="2">
        <f t="shared" si="118"/>
        <v>0</v>
      </c>
      <c r="CB211" s="2">
        <f t="shared" si="118"/>
        <v>0</v>
      </c>
      <c r="CC211" s="2">
        <f t="shared" si="118"/>
        <v>0</v>
      </c>
      <c r="CD211" s="2">
        <f>SUMIFS(Import!CD$2:CD$237,Import!$F$2:$F$237,$F211,Import!$G$2:$G$237,$G211)</f>
        <v>0</v>
      </c>
      <c r="CE211" s="2">
        <f>SUMIFS(Import!CE$2:CE$237,Import!$F$2:$F$237,$F211,Import!$G$2:$G$237,$G211)</f>
        <v>0</v>
      </c>
      <c r="CF211" s="2">
        <f>SUMIFS(Import!CF$2:CF$237,Import!$F$2:$F$237,$F211,Import!$G$2:$G$237,$G211)</f>
        <v>0</v>
      </c>
      <c r="CG211" s="2">
        <f>SUMIFS(Import!CG$2:CG$237,Import!$F$2:$F$237,$F211,Import!$G$2:$G$237,$G211)</f>
        <v>0</v>
      </c>
      <c r="CH211" s="2">
        <f t="shared" si="119"/>
        <v>0</v>
      </c>
      <c r="CI211" s="2">
        <f t="shared" si="119"/>
        <v>0</v>
      </c>
      <c r="CJ211" s="2">
        <f t="shared" si="119"/>
        <v>0</v>
      </c>
      <c r="CK211" s="2">
        <f>SUMIFS(Import!CK$2:CK$237,Import!$F$2:$F$237,$F211,Import!$G$2:$G$237,$G211)</f>
        <v>0</v>
      </c>
      <c r="CL211" s="2">
        <f>SUMIFS(Import!CL$2:CL$237,Import!$F$2:$F$237,$F211,Import!$G$2:$G$237,$G211)</f>
        <v>0</v>
      </c>
      <c r="CM211" s="2">
        <f>SUMIFS(Import!CM$2:CM$237,Import!$F$2:$F$237,$F211,Import!$G$2:$G$237,$G211)</f>
        <v>0</v>
      </c>
      <c r="CN211" s="2">
        <f>SUMIFS(Import!CN$2:CN$237,Import!$F$2:$F$237,$F211,Import!$G$2:$G$237,$G211)</f>
        <v>0</v>
      </c>
      <c r="CO211" s="3">
        <f t="shared" si="120"/>
        <v>0</v>
      </c>
      <c r="CP211" s="3">
        <f t="shared" si="120"/>
        <v>0</v>
      </c>
      <c r="CQ211" s="3">
        <f t="shared" si="120"/>
        <v>0</v>
      </c>
      <c r="CR211" s="2">
        <f>SUMIFS(Import!CR$2:CR$237,Import!$F$2:$F$237,$F211,Import!$G$2:$G$237,$G211)</f>
        <v>0</v>
      </c>
      <c r="CS211" s="2">
        <f>SUMIFS(Import!CS$2:CS$237,Import!$F$2:$F$237,$F211,Import!$G$2:$G$237,$G211)</f>
        <v>0</v>
      </c>
      <c r="CT211" s="2">
        <f>SUMIFS(Import!CT$2:CT$237,Import!$F$2:$F$237,$F211,Import!$G$2:$G$237,$G211)</f>
        <v>0</v>
      </c>
    </row>
    <row r="212" spans="1:98">
      <c r="A212" s="2" t="s">
        <v>38</v>
      </c>
      <c r="B212" s="2" t="s">
        <v>39</v>
      </c>
      <c r="C212" s="2">
        <v>3</v>
      </c>
      <c r="D212" s="2" t="s">
        <v>44</v>
      </c>
      <c r="E212" s="2">
        <v>50</v>
      </c>
      <c r="F212" s="2" t="s">
        <v>82</v>
      </c>
      <c r="G212" s="2">
        <v>4</v>
      </c>
      <c r="H212" s="2">
        <f>IF(SUMIFS(Import!H$2:H$237,Import!$F$2:$F$237,$F212,Import!$G$2:$G$237,$G212)=0,Data_T1!$H212,SUMIFS(Import!H$2:H$237,Import!$F$2:$F$237,$F212,Import!$G$2:$G$237,$G212))</f>
        <v>293</v>
      </c>
      <c r="I212" s="2">
        <f>SUMIFS(Import!I$2:I$237,Import!$F$2:$F$237,$F212,Import!$G$2:$G$237,$G212)</f>
        <v>105</v>
      </c>
      <c r="J212" s="2">
        <f>SUMIFS(Import!J$2:J$237,Import!$F$2:$F$237,$F212,Import!$G$2:$G$237,$G212)</f>
        <v>35.840000000000003</v>
      </c>
      <c r="K212" s="2">
        <f>SUMIFS(Import!K$2:K$237,Import!$F$2:$F$237,$F212,Import!$G$2:$G$237,$G212)</f>
        <v>188</v>
      </c>
      <c r="L212" s="2">
        <f>SUMIFS(Import!L$2:L$237,Import!$F$2:$F$237,$F212,Import!$G$2:$G$237,$G212)</f>
        <v>64.16</v>
      </c>
      <c r="M212" s="2">
        <f>SUMIFS(Import!M$2:M$237,Import!$F$2:$F$237,$F212,Import!$G$2:$G$237,$G212)</f>
        <v>3</v>
      </c>
      <c r="N212" s="2">
        <f>SUMIFS(Import!N$2:N$237,Import!$F$2:$F$237,$F212,Import!$G$2:$G$237,$G212)</f>
        <v>1.02</v>
      </c>
      <c r="O212" s="2">
        <f>SUMIFS(Import!O$2:O$237,Import!$F$2:$F$237,$F212,Import!$G$2:$G$237,$G212)</f>
        <v>1.6</v>
      </c>
      <c r="P212" s="2">
        <f>SUMIFS(Import!P$2:P$237,Import!$F$2:$F$237,$F212,Import!$G$2:$G$237,$G212)</f>
        <v>0</v>
      </c>
      <c r="Q212" s="2">
        <f>SUMIFS(Import!Q$2:Q$237,Import!$F$2:$F$237,$F212,Import!$G$2:$G$237,$G212)</f>
        <v>0</v>
      </c>
      <c r="R212" s="2">
        <f>SUMIFS(Import!R$2:R$237,Import!$F$2:$F$237,$F212,Import!$G$2:$G$237,$G212)</f>
        <v>0</v>
      </c>
      <c r="S212" s="2">
        <f>SUMIFS(Import!S$2:S$237,Import!$F$2:$F$237,$F212,Import!$G$2:$G$237,$G212)</f>
        <v>185</v>
      </c>
      <c r="T212" s="2">
        <f>SUMIFS(Import!T$2:T$237,Import!$F$2:$F$237,$F212,Import!$G$2:$G$237,$G212)</f>
        <v>63.14</v>
      </c>
      <c r="U212" s="2">
        <f>SUMIFS(Import!U$2:U$237,Import!$F$2:$F$237,$F212,Import!$G$2:$G$237,$G212)</f>
        <v>98.4</v>
      </c>
      <c r="V212" s="2">
        <f>SUMIFS(Import!V$2:V$237,Import!$F$2:$F$237,$F212,Import!$G$2:$G$237,$G212)</f>
        <v>1</v>
      </c>
      <c r="W212" s="2" t="str">
        <f t="shared" si="110"/>
        <v>M</v>
      </c>
      <c r="X212" s="2" t="str">
        <f t="shared" si="110"/>
        <v>HOWELL</v>
      </c>
      <c r="Y212" s="2" t="str">
        <f t="shared" si="110"/>
        <v>Patrick</v>
      </c>
      <c r="Z212" s="2">
        <f>SUMIFS(Import!Z$2:Z$237,Import!$F$2:$F$237,$F212,Import!$G$2:$G$237,$G212)</f>
        <v>66</v>
      </c>
      <c r="AA212" s="2">
        <f>SUMIFS(Import!AA$2:AA$237,Import!$F$2:$F$237,$F212,Import!$G$2:$G$237,$G212)</f>
        <v>22.53</v>
      </c>
      <c r="AB212" s="2">
        <f>SUMIFS(Import!AB$2:AB$237,Import!$F$2:$F$237,$F212,Import!$G$2:$G$237,$G212)</f>
        <v>35.68</v>
      </c>
      <c r="AC212" s="2">
        <f>SUMIFS(Import!AC$2:AC$237,Import!$F$2:$F$237,$F212,Import!$G$2:$G$237,$G212)</f>
        <v>2</v>
      </c>
      <c r="AD212" s="2" t="str">
        <f t="shared" si="111"/>
        <v>F</v>
      </c>
      <c r="AE212" s="2" t="str">
        <f t="shared" si="111"/>
        <v>MARA</v>
      </c>
      <c r="AF212" s="2" t="str">
        <f t="shared" si="111"/>
        <v>Astride</v>
      </c>
      <c r="AG212" s="2">
        <f>SUMIFS(Import!AG$2:AG$237,Import!$F$2:$F$237,$F212,Import!$G$2:$G$237,$G212)</f>
        <v>0</v>
      </c>
      <c r="AH212" s="2">
        <f>SUMIFS(Import!AH$2:AH$237,Import!$F$2:$F$237,$F212,Import!$G$2:$G$237,$G212)</f>
        <v>0</v>
      </c>
      <c r="AI212" s="2">
        <f>SUMIFS(Import!AI$2:AI$237,Import!$F$2:$F$237,$F212,Import!$G$2:$G$237,$G212)</f>
        <v>0</v>
      </c>
      <c r="AJ212" s="2">
        <f>SUMIFS(Import!AJ$2:AJ$237,Import!$F$2:$F$237,$F212,Import!$G$2:$G$237,$G212)</f>
        <v>3</v>
      </c>
      <c r="AK212" s="2" t="str">
        <f t="shared" si="112"/>
        <v>M</v>
      </c>
      <c r="AL212" s="2" t="str">
        <f t="shared" si="112"/>
        <v>LANTEIRES</v>
      </c>
      <c r="AM212" s="2" t="str">
        <f t="shared" si="112"/>
        <v>Teiva</v>
      </c>
      <c r="AN212" s="2">
        <f>SUMIFS(Import!AN$2:AN$237,Import!$F$2:$F$237,$F212,Import!$G$2:$G$237,$G212)</f>
        <v>0</v>
      </c>
      <c r="AO212" s="2">
        <f>SUMIFS(Import!AO$2:AO$237,Import!$F$2:$F$237,$F212,Import!$G$2:$G$237,$G212)</f>
        <v>0</v>
      </c>
      <c r="AP212" s="2">
        <f>SUMIFS(Import!AP$2:AP$237,Import!$F$2:$F$237,$F212,Import!$G$2:$G$237,$G212)</f>
        <v>0</v>
      </c>
      <c r="AQ212" s="2">
        <f>SUMIFS(Import!AQ$2:AQ$237,Import!$F$2:$F$237,$F212,Import!$G$2:$G$237,$G212)</f>
        <v>4</v>
      </c>
      <c r="AR212" s="2" t="str">
        <f t="shared" si="113"/>
        <v>F</v>
      </c>
      <c r="AS212" s="2" t="str">
        <f t="shared" si="113"/>
        <v>ATGER</v>
      </c>
      <c r="AT212" s="2" t="str">
        <f t="shared" si="113"/>
        <v>Corinne</v>
      </c>
      <c r="AU212" s="2">
        <f>SUMIFS(Import!AU$2:AU$237,Import!$F$2:$F$237,$F212,Import!$G$2:$G$237,$G212)</f>
        <v>0</v>
      </c>
      <c r="AV212" s="2">
        <f>SUMIFS(Import!AV$2:AV$237,Import!$F$2:$F$237,$F212,Import!$G$2:$G$237,$G212)</f>
        <v>0</v>
      </c>
      <c r="AW212" s="2">
        <f>SUMIFS(Import!AW$2:AW$237,Import!$F$2:$F$237,$F212,Import!$G$2:$G$237,$G212)</f>
        <v>0</v>
      </c>
      <c r="AX212" s="2">
        <f>SUMIFS(Import!AX$2:AX$237,Import!$F$2:$F$237,$F212,Import!$G$2:$G$237,$G212)</f>
        <v>5</v>
      </c>
      <c r="AY212" s="2" t="str">
        <f t="shared" si="114"/>
        <v>M</v>
      </c>
      <c r="AZ212" s="2" t="str">
        <f t="shared" si="114"/>
        <v>BROTHERSON</v>
      </c>
      <c r="BA212" s="2" t="str">
        <f t="shared" si="114"/>
        <v>Moetai, Charles</v>
      </c>
      <c r="BB212" s="2">
        <f>SUMIFS(Import!BB$2:BB$237,Import!$F$2:$F$237,$F212,Import!$G$2:$G$237,$G212)</f>
        <v>27</v>
      </c>
      <c r="BC212" s="2">
        <f>SUMIFS(Import!BC$2:BC$237,Import!$F$2:$F$237,$F212,Import!$G$2:$G$237,$G212)</f>
        <v>9.2200000000000006</v>
      </c>
      <c r="BD212" s="2">
        <f>SUMIFS(Import!BD$2:BD$237,Import!$F$2:$F$237,$F212,Import!$G$2:$G$237,$G212)</f>
        <v>14.59</v>
      </c>
      <c r="BE212" s="2">
        <f>SUMIFS(Import!BE$2:BE$237,Import!$F$2:$F$237,$F212,Import!$G$2:$G$237,$G212)</f>
        <v>6</v>
      </c>
      <c r="BF212" s="2" t="str">
        <f t="shared" si="115"/>
        <v>M</v>
      </c>
      <c r="BG212" s="2" t="str">
        <f t="shared" si="115"/>
        <v>DUBOIS</v>
      </c>
      <c r="BH212" s="2" t="str">
        <f t="shared" si="115"/>
        <v>Vincent</v>
      </c>
      <c r="BI212" s="2">
        <f>SUMIFS(Import!BI$2:BI$237,Import!$F$2:$F$237,$F212,Import!$G$2:$G$237,$G212)</f>
        <v>89</v>
      </c>
      <c r="BJ212" s="2">
        <f>SUMIFS(Import!BJ$2:BJ$237,Import!$F$2:$F$237,$F212,Import!$G$2:$G$237,$G212)</f>
        <v>30.38</v>
      </c>
      <c r="BK212" s="2">
        <f>SUMIFS(Import!BK$2:BK$237,Import!$F$2:$F$237,$F212,Import!$G$2:$G$237,$G212)</f>
        <v>48.11</v>
      </c>
      <c r="BL212" s="2">
        <f>SUMIFS(Import!BL$2:BL$237,Import!$F$2:$F$237,$F212,Import!$G$2:$G$237,$G212)</f>
        <v>7</v>
      </c>
      <c r="BM212" s="2" t="str">
        <f t="shared" si="116"/>
        <v>M</v>
      </c>
      <c r="BN212" s="2" t="str">
        <f t="shared" si="116"/>
        <v>ROI</v>
      </c>
      <c r="BO212" s="2" t="str">
        <f t="shared" si="116"/>
        <v>Albert</v>
      </c>
      <c r="BP212" s="2">
        <f>SUMIFS(Import!BP$2:BP$237,Import!$F$2:$F$237,$F212,Import!$G$2:$G$237,$G212)</f>
        <v>3</v>
      </c>
      <c r="BQ212" s="2">
        <f>SUMIFS(Import!BQ$2:BQ$237,Import!$F$2:$F$237,$F212,Import!$G$2:$G$237,$G212)</f>
        <v>1.02</v>
      </c>
      <c r="BR212" s="2">
        <f>SUMIFS(Import!BR$2:BR$237,Import!$F$2:$F$237,$F212,Import!$G$2:$G$237,$G212)</f>
        <v>1.62</v>
      </c>
      <c r="BS212" s="2">
        <f>SUMIFS(Import!BS$2:BS$237,Import!$F$2:$F$237,$F212,Import!$G$2:$G$237,$G212)</f>
        <v>8</v>
      </c>
      <c r="BT212" s="2" t="str">
        <f t="shared" si="117"/>
        <v>F</v>
      </c>
      <c r="BU212" s="2" t="str">
        <f t="shared" si="117"/>
        <v>TIXIER</v>
      </c>
      <c r="BV212" s="2" t="str">
        <f t="shared" si="117"/>
        <v>Dominique</v>
      </c>
      <c r="BW212" s="2">
        <f>SUMIFS(Import!BW$2:BW$237,Import!$F$2:$F$237,$F212,Import!$G$2:$G$237,$G212)</f>
        <v>0</v>
      </c>
      <c r="BX212" s="2">
        <f>SUMIFS(Import!BX$2:BX$237,Import!$F$2:$F$237,$F212,Import!$G$2:$G$237,$G212)</f>
        <v>0</v>
      </c>
      <c r="BY212" s="2">
        <f>SUMIFS(Import!BY$2:BY$237,Import!$F$2:$F$237,$F212,Import!$G$2:$G$237,$G212)</f>
        <v>0</v>
      </c>
      <c r="BZ212" s="2">
        <f>SUMIFS(Import!BZ$2:BZ$237,Import!$F$2:$F$237,$F212,Import!$G$2:$G$237,$G212)</f>
        <v>0</v>
      </c>
      <c r="CA212" s="2">
        <f t="shared" si="118"/>
        <v>0</v>
      </c>
      <c r="CB212" s="2">
        <f t="shared" si="118"/>
        <v>0</v>
      </c>
      <c r="CC212" s="2">
        <f t="shared" si="118"/>
        <v>0</v>
      </c>
      <c r="CD212" s="2">
        <f>SUMIFS(Import!CD$2:CD$237,Import!$F$2:$F$237,$F212,Import!$G$2:$G$237,$G212)</f>
        <v>0</v>
      </c>
      <c r="CE212" s="2">
        <f>SUMIFS(Import!CE$2:CE$237,Import!$F$2:$F$237,$F212,Import!$G$2:$G$237,$G212)</f>
        <v>0</v>
      </c>
      <c r="CF212" s="2">
        <f>SUMIFS(Import!CF$2:CF$237,Import!$F$2:$F$237,$F212,Import!$G$2:$G$237,$G212)</f>
        <v>0</v>
      </c>
      <c r="CG212" s="2">
        <f>SUMIFS(Import!CG$2:CG$237,Import!$F$2:$F$237,$F212,Import!$G$2:$G$237,$G212)</f>
        <v>0</v>
      </c>
      <c r="CH212" s="2">
        <f t="shared" si="119"/>
        <v>0</v>
      </c>
      <c r="CI212" s="2">
        <f t="shared" si="119"/>
        <v>0</v>
      </c>
      <c r="CJ212" s="2">
        <f t="shared" si="119"/>
        <v>0</v>
      </c>
      <c r="CK212" s="2">
        <f>SUMIFS(Import!CK$2:CK$237,Import!$F$2:$F$237,$F212,Import!$G$2:$G$237,$G212)</f>
        <v>0</v>
      </c>
      <c r="CL212" s="2">
        <f>SUMIFS(Import!CL$2:CL$237,Import!$F$2:$F$237,$F212,Import!$G$2:$G$237,$G212)</f>
        <v>0</v>
      </c>
      <c r="CM212" s="2">
        <f>SUMIFS(Import!CM$2:CM$237,Import!$F$2:$F$237,$F212,Import!$G$2:$G$237,$G212)</f>
        <v>0</v>
      </c>
      <c r="CN212" s="2">
        <f>SUMIFS(Import!CN$2:CN$237,Import!$F$2:$F$237,$F212,Import!$G$2:$G$237,$G212)</f>
        <v>0</v>
      </c>
      <c r="CO212" s="3">
        <f t="shared" si="120"/>
        <v>0</v>
      </c>
      <c r="CP212" s="3">
        <f t="shared" si="120"/>
        <v>0</v>
      </c>
      <c r="CQ212" s="3">
        <f t="shared" si="120"/>
        <v>0</v>
      </c>
      <c r="CR212" s="2">
        <f>SUMIFS(Import!CR$2:CR$237,Import!$F$2:$F$237,$F212,Import!$G$2:$G$237,$G212)</f>
        <v>0</v>
      </c>
      <c r="CS212" s="2">
        <f>SUMIFS(Import!CS$2:CS$237,Import!$F$2:$F$237,$F212,Import!$G$2:$G$237,$G212)</f>
        <v>0</v>
      </c>
      <c r="CT212" s="2">
        <f>SUMIFS(Import!CT$2:CT$237,Import!$F$2:$F$237,$F212,Import!$G$2:$G$237,$G212)</f>
        <v>0</v>
      </c>
    </row>
    <row r="213" spans="1:98">
      <c r="A213" s="2" t="s">
        <v>38</v>
      </c>
      <c r="B213" s="2" t="s">
        <v>39</v>
      </c>
      <c r="C213" s="2">
        <v>1</v>
      </c>
      <c r="D213" s="2" t="s">
        <v>40</v>
      </c>
      <c r="E213" s="2">
        <v>51</v>
      </c>
      <c r="F213" s="2" t="s">
        <v>83</v>
      </c>
      <c r="G213" s="2">
        <v>1</v>
      </c>
      <c r="H213" s="2">
        <f>IF(SUMIFS(Import!H$2:H$237,Import!$F$2:$F$237,$F213,Import!$G$2:$G$237,$G213)=0,Data_T1!$H213,SUMIFS(Import!H$2:H$237,Import!$F$2:$F$237,$F213,Import!$G$2:$G$237,$G213))</f>
        <v>205</v>
      </c>
      <c r="I213" s="2">
        <f>SUMIFS(Import!I$2:I$237,Import!$F$2:$F$237,$F213,Import!$G$2:$G$237,$G213)</f>
        <v>58</v>
      </c>
      <c r="J213" s="2">
        <f>SUMIFS(Import!J$2:J$237,Import!$F$2:$F$237,$F213,Import!$G$2:$G$237,$G213)</f>
        <v>28.29</v>
      </c>
      <c r="K213" s="2">
        <f>SUMIFS(Import!K$2:K$237,Import!$F$2:$F$237,$F213,Import!$G$2:$G$237,$G213)</f>
        <v>147</v>
      </c>
      <c r="L213" s="2">
        <f>SUMIFS(Import!L$2:L$237,Import!$F$2:$F$237,$F213,Import!$G$2:$G$237,$G213)</f>
        <v>71.709999999999994</v>
      </c>
      <c r="M213" s="2">
        <f>SUMIFS(Import!M$2:M$237,Import!$F$2:$F$237,$F213,Import!$G$2:$G$237,$G213)</f>
        <v>2</v>
      </c>
      <c r="N213" s="2">
        <f>SUMIFS(Import!N$2:N$237,Import!$F$2:$F$237,$F213,Import!$G$2:$G$237,$G213)</f>
        <v>0.98</v>
      </c>
      <c r="O213" s="2">
        <f>SUMIFS(Import!O$2:O$237,Import!$F$2:$F$237,$F213,Import!$G$2:$G$237,$G213)</f>
        <v>1.36</v>
      </c>
      <c r="P213" s="2">
        <f>SUMIFS(Import!P$2:P$237,Import!$F$2:$F$237,$F213,Import!$G$2:$G$237,$G213)</f>
        <v>1</v>
      </c>
      <c r="Q213" s="2">
        <f>SUMIFS(Import!Q$2:Q$237,Import!$F$2:$F$237,$F213,Import!$G$2:$G$237,$G213)</f>
        <v>0.49</v>
      </c>
      <c r="R213" s="2">
        <f>SUMIFS(Import!R$2:R$237,Import!$F$2:$F$237,$F213,Import!$G$2:$G$237,$G213)</f>
        <v>0.68</v>
      </c>
      <c r="S213" s="2">
        <f>SUMIFS(Import!S$2:S$237,Import!$F$2:$F$237,$F213,Import!$G$2:$G$237,$G213)</f>
        <v>144</v>
      </c>
      <c r="T213" s="2">
        <f>SUMIFS(Import!T$2:T$237,Import!$F$2:$F$237,$F213,Import!$G$2:$G$237,$G213)</f>
        <v>70.239999999999995</v>
      </c>
      <c r="U213" s="2">
        <f>SUMIFS(Import!U$2:U$237,Import!$F$2:$F$237,$F213,Import!$G$2:$G$237,$G213)</f>
        <v>97.96</v>
      </c>
      <c r="V213" s="2">
        <f>SUMIFS(Import!V$2:V$237,Import!$F$2:$F$237,$F213,Import!$G$2:$G$237,$G213)</f>
        <v>1</v>
      </c>
      <c r="W213" s="2" t="str">
        <f t="shared" si="110"/>
        <v>M</v>
      </c>
      <c r="X213" s="2" t="str">
        <f t="shared" si="110"/>
        <v>GREIG</v>
      </c>
      <c r="Y213" s="2" t="str">
        <f t="shared" si="110"/>
        <v>Moana</v>
      </c>
      <c r="Z213" s="2">
        <f>SUMIFS(Import!Z$2:Z$237,Import!$F$2:$F$237,$F213,Import!$G$2:$G$237,$G213)</f>
        <v>37</v>
      </c>
      <c r="AA213" s="2">
        <f>SUMIFS(Import!AA$2:AA$237,Import!$F$2:$F$237,$F213,Import!$G$2:$G$237,$G213)</f>
        <v>18.05</v>
      </c>
      <c r="AB213" s="2">
        <f>SUMIFS(Import!AB$2:AB$237,Import!$F$2:$F$237,$F213,Import!$G$2:$G$237,$G213)</f>
        <v>25.69</v>
      </c>
      <c r="AC213" s="2">
        <f>SUMIFS(Import!AC$2:AC$237,Import!$F$2:$F$237,$F213,Import!$G$2:$G$237,$G213)</f>
        <v>2</v>
      </c>
      <c r="AD213" s="2" t="str">
        <f t="shared" si="111"/>
        <v>M</v>
      </c>
      <c r="AE213" s="2" t="str">
        <f t="shared" si="111"/>
        <v>MINARDI</v>
      </c>
      <c r="AF213" s="2" t="str">
        <f t="shared" si="111"/>
        <v>Eric</v>
      </c>
      <c r="AG213" s="2">
        <f>SUMIFS(Import!AG$2:AG$237,Import!$F$2:$F$237,$F213,Import!$G$2:$G$237,$G213)</f>
        <v>0</v>
      </c>
      <c r="AH213" s="2">
        <f>SUMIFS(Import!AH$2:AH$237,Import!$F$2:$F$237,$F213,Import!$G$2:$G$237,$G213)</f>
        <v>0</v>
      </c>
      <c r="AI213" s="2">
        <f>SUMIFS(Import!AI$2:AI$237,Import!$F$2:$F$237,$F213,Import!$G$2:$G$237,$G213)</f>
        <v>0</v>
      </c>
      <c r="AJ213" s="2">
        <f>SUMIFS(Import!AJ$2:AJ$237,Import!$F$2:$F$237,$F213,Import!$G$2:$G$237,$G213)</f>
        <v>3</v>
      </c>
      <c r="AK213" s="2" t="str">
        <f t="shared" si="112"/>
        <v>F</v>
      </c>
      <c r="AL213" s="2" t="str">
        <f t="shared" si="112"/>
        <v>SAGE</v>
      </c>
      <c r="AM213" s="2" t="str">
        <f t="shared" si="112"/>
        <v>Maina</v>
      </c>
      <c r="AN213" s="2">
        <f>SUMIFS(Import!AN$2:AN$237,Import!$F$2:$F$237,$F213,Import!$G$2:$G$237,$G213)</f>
        <v>104</v>
      </c>
      <c r="AO213" s="2">
        <f>SUMIFS(Import!AO$2:AO$237,Import!$F$2:$F$237,$F213,Import!$G$2:$G$237,$G213)</f>
        <v>50.73</v>
      </c>
      <c r="AP213" s="2">
        <f>SUMIFS(Import!AP$2:AP$237,Import!$F$2:$F$237,$F213,Import!$G$2:$G$237,$G213)</f>
        <v>72.22</v>
      </c>
      <c r="AQ213" s="2">
        <f>SUMIFS(Import!AQ$2:AQ$237,Import!$F$2:$F$237,$F213,Import!$G$2:$G$237,$G213)</f>
        <v>4</v>
      </c>
      <c r="AR213" s="2" t="str">
        <f t="shared" si="113"/>
        <v>M</v>
      </c>
      <c r="AS213" s="2" t="str">
        <f t="shared" si="113"/>
        <v>BRUNEAU</v>
      </c>
      <c r="AT213" s="2" t="str">
        <f t="shared" si="113"/>
        <v>Jean-Marie</v>
      </c>
      <c r="AU213" s="2">
        <f>SUMIFS(Import!AU$2:AU$237,Import!$F$2:$F$237,$F213,Import!$G$2:$G$237,$G213)</f>
        <v>0</v>
      </c>
      <c r="AV213" s="2">
        <f>SUMIFS(Import!AV$2:AV$237,Import!$F$2:$F$237,$F213,Import!$G$2:$G$237,$G213)</f>
        <v>0</v>
      </c>
      <c r="AW213" s="2">
        <f>SUMIFS(Import!AW$2:AW$237,Import!$F$2:$F$237,$F213,Import!$G$2:$G$237,$G213)</f>
        <v>0</v>
      </c>
      <c r="AX213" s="2">
        <f>SUMIFS(Import!AX$2:AX$237,Import!$F$2:$F$237,$F213,Import!$G$2:$G$237,$G213)</f>
        <v>5</v>
      </c>
      <c r="AY213" s="2" t="str">
        <f t="shared" si="114"/>
        <v>M</v>
      </c>
      <c r="AZ213" s="2" t="str">
        <f t="shared" si="114"/>
        <v>RAMEL</v>
      </c>
      <c r="BA213" s="2" t="str">
        <f t="shared" si="114"/>
        <v>Michel</v>
      </c>
      <c r="BB213" s="2">
        <f>SUMIFS(Import!BB$2:BB$237,Import!$F$2:$F$237,$F213,Import!$G$2:$G$237,$G213)</f>
        <v>0</v>
      </c>
      <c r="BC213" s="2">
        <f>SUMIFS(Import!BC$2:BC$237,Import!$F$2:$F$237,$F213,Import!$G$2:$G$237,$G213)</f>
        <v>0</v>
      </c>
      <c r="BD213" s="2">
        <f>SUMIFS(Import!BD$2:BD$237,Import!$F$2:$F$237,$F213,Import!$G$2:$G$237,$G213)</f>
        <v>0</v>
      </c>
      <c r="BE213" s="2">
        <f>SUMIFS(Import!BE$2:BE$237,Import!$F$2:$F$237,$F213,Import!$G$2:$G$237,$G213)</f>
        <v>6</v>
      </c>
      <c r="BF213" s="2" t="str">
        <f t="shared" si="115"/>
        <v>M</v>
      </c>
      <c r="BG213" s="2" t="str">
        <f t="shared" si="115"/>
        <v>NENA</v>
      </c>
      <c r="BH213" s="2" t="str">
        <f t="shared" si="115"/>
        <v>Tauhiti</v>
      </c>
      <c r="BI213" s="2">
        <f>SUMIFS(Import!BI$2:BI$237,Import!$F$2:$F$237,$F213,Import!$G$2:$G$237,$G213)</f>
        <v>2</v>
      </c>
      <c r="BJ213" s="2">
        <f>SUMIFS(Import!BJ$2:BJ$237,Import!$F$2:$F$237,$F213,Import!$G$2:$G$237,$G213)</f>
        <v>0.98</v>
      </c>
      <c r="BK213" s="2">
        <f>SUMIFS(Import!BK$2:BK$237,Import!$F$2:$F$237,$F213,Import!$G$2:$G$237,$G213)</f>
        <v>1.39</v>
      </c>
      <c r="BL213" s="2">
        <f>SUMIFS(Import!BL$2:BL$237,Import!$F$2:$F$237,$F213,Import!$G$2:$G$237,$G213)</f>
        <v>7</v>
      </c>
      <c r="BM213" s="2" t="str">
        <f t="shared" si="116"/>
        <v>M</v>
      </c>
      <c r="BN213" s="2" t="str">
        <f t="shared" si="116"/>
        <v>REGURON</v>
      </c>
      <c r="BO213" s="2" t="str">
        <f t="shared" si="116"/>
        <v>Karl</v>
      </c>
      <c r="BP213" s="2">
        <f>SUMIFS(Import!BP$2:BP$237,Import!$F$2:$F$237,$F213,Import!$G$2:$G$237,$G213)</f>
        <v>0</v>
      </c>
      <c r="BQ213" s="2">
        <f>SUMIFS(Import!BQ$2:BQ$237,Import!$F$2:$F$237,$F213,Import!$G$2:$G$237,$G213)</f>
        <v>0</v>
      </c>
      <c r="BR213" s="2">
        <f>SUMIFS(Import!BR$2:BR$237,Import!$F$2:$F$237,$F213,Import!$G$2:$G$237,$G213)</f>
        <v>0</v>
      </c>
      <c r="BS213" s="2">
        <f>SUMIFS(Import!BS$2:BS$237,Import!$F$2:$F$237,$F213,Import!$G$2:$G$237,$G213)</f>
        <v>8</v>
      </c>
      <c r="BT213" s="2" t="str">
        <f t="shared" si="117"/>
        <v>M</v>
      </c>
      <c r="BU213" s="2" t="str">
        <f t="shared" si="117"/>
        <v>TUHEIAVA</v>
      </c>
      <c r="BV213" s="2" t="str">
        <f t="shared" si="117"/>
        <v>Richard, Ariihau</v>
      </c>
      <c r="BW213" s="2">
        <f>SUMIFS(Import!BW$2:BW$237,Import!$F$2:$F$237,$F213,Import!$G$2:$G$237,$G213)</f>
        <v>1</v>
      </c>
      <c r="BX213" s="2">
        <f>SUMIFS(Import!BX$2:BX$237,Import!$F$2:$F$237,$F213,Import!$G$2:$G$237,$G213)</f>
        <v>0.49</v>
      </c>
      <c r="BY213" s="2">
        <f>SUMIFS(Import!BY$2:BY$237,Import!$F$2:$F$237,$F213,Import!$G$2:$G$237,$G213)</f>
        <v>0.69</v>
      </c>
      <c r="BZ213" s="2">
        <f>SUMIFS(Import!BZ$2:BZ$237,Import!$F$2:$F$237,$F213,Import!$G$2:$G$237,$G213)</f>
        <v>0</v>
      </c>
      <c r="CA213" s="2">
        <f t="shared" si="118"/>
        <v>0</v>
      </c>
      <c r="CB213" s="2">
        <f t="shared" si="118"/>
        <v>0</v>
      </c>
      <c r="CC213" s="2">
        <f t="shared" si="118"/>
        <v>0</v>
      </c>
      <c r="CD213" s="2">
        <f>SUMIFS(Import!CD$2:CD$237,Import!$F$2:$F$237,$F213,Import!$G$2:$G$237,$G213)</f>
        <v>0</v>
      </c>
      <c r="CE213" s="2">
        <f>SUMIFS(Import!CE$2:CE$237,Import!$F$2:$F$237,$F213,Import!$G$2:$G$237,$G213)</f>
        <v>0</v>
      </c>
      <c r="CF213" s="2">
        <f>SUMIFS(Import!CF$2:CF$237,Import!$F$2:$F$237,$F213,Import!$G$2:$G$237,$G213)</f>
        <v>0</v>
      </c>
      <c r="CG213" s="2">
        <f>SUMIFS(Import!CG$2:CG$237,Import!$F$2:$F$237,$F213,Import!$G$2:$G$237,$G213)</f>
        <v>0</v>
      </c>
      <c r="CH213" s="2">
        <f t="shared" si="119"/>
        <v>0</v>
      </c>
      <c r="CI213" s="2">
        <f t="shared" si="119"/>
        <v>0</v>
      </c>
      <c r="CJ213" s="2">
        <f t="shared" si="119"/>
        <v>0</v>
      </c>
      <c r="CK213" s="2">
        <f>SUMIFS(Import!CK$2:CK$237,Import!$F$2:$F$237,$F213,Import!$G$2:$G$237,$G213)</f>
        <v>0</v>
      </c>
      <c r="CL213" s="2">
        <f>SUMIFS(Import!CL$2:CL$237,Import!$F$2:$F$237,$F213,Import!$G$2:$G$237,$G213)</f>
        <v>0</v>
      </c>
      <c r="CM213" s="2">
        <f>SUMIFS(Import!CM$2:CM$237,Import!$F$2:$F$237,$F213,Import!$G$2:$G$237,$G213)</f>
        <v>0</v>
      </c>
      <c r="CN213" s="2">
        <f>SUMIFS(Import!CN$2:CN$237,Import!$F$2:$F$237,$F213,Import!$G$2:$G$237,$G213)</f>
        <v>0</v>
      </c>
      <c r="CO213" s="3">
        <f t="shared" si="120"/>
        <v>0</v>
      </c>
      <c r="CP213" s="3">
        <f t="shared" si="120"/>
        <v>0</v>
      </c>
      <c r="CQ213" s="3">
        <f t="shared" si="120"/>
        <v>0</v>
      </c>
      <c r="CR213" s="2">
        <f>SUMIFS(Import!CR$2:CR$237,Import!$F$2:$F$237,$F213,Import!$G$2:$G$237,$G213)</f>
        <v>0</v>
      </c>
      <c r="CS213" s="2">
        <f>SUMIFS(Import!CS$2:CS$237,Import!$F$2:$F$237,$F213,Import!$G$2:$G$237,$G213)</f>
        <v>0</v>
      </c>
      <c r="CT213" s="2">
        <f>SUMIFS(Import!CT$2:CT$237,Import!$F$2:$F$237,$F213,Import!$G$2:$G$237,$G213)</f>
        <v>0</v>
      </c>
    </row>
    <row r="214" spans="1:98">
      <c r="A214" s="2" t="s">
        <v>38</v>
      </c>
      <c r="B214" s="2" t="s">
        <v>39</v>
      </c>
      <c r="C214" s="2">
        <v>2</v>
      </c>
      <c r="D214" s="2" t="s">
        <v>53</v>
      </c>
      <c r="E214" s="2">
        <v>52</v>
      </c>
      <c r="F214" s="2" t="s">
        <v>84</v>
      </c>
      <c r="G214" s="2">
        <v>1</v>
      </c>
      <c r="H214" s="2">
        <f>IF(SUMIFS(Import!H$2:H$237,Import!$F$2:$F$237,$F214,Import!$G$2:$G$237,$G214)=0,Data_T1!$H214,SUMIFS(Import!H$2:H$237,Import!$F$2:$F$237,$F214,Import!$G$2:$G$237,$G214))</f>
        <v>2021</v>
      </c>
      <c r="I214" s="2">
        <f>SUMIFS(Import!I$2:I$237,Import!$F$2:$F$237,$F214,Import!$G$2:$G$237,$G214)</f>
        <v>1145</v>
      </c>
      <c r="J214" s="2">
        <f>SUMIFS(Import!J$2:J$237,Import!$F$2:$F$237,$F214,Import!$G$2:$G$237,$G214)</f>
        <v>56.66</v>
      </c>
      <c r="K214" s="2">
        <f>SUMIFS(Import!K$2:K$237,Import!$F$2:$F$237,$F214,Import!$G$2:$G$237,$G214)</f>
        <v>876</v>
      </c>
      <c r="L214" s="2">
        <f>SUMIFS(Import!L$2:L$237,Import!$F$2:$F$237,$F214,Import!$G$2:$G$237,$G214)</f>
        <v>43.34</v>
      </c>
      <c r="M214" s="2">
        <f>SUMIFS(Import!M$2:M$237,Import!$F$2:$F$237,$F214,Import!$G$2:$G$237,$G214)</f>
        <v>9</v>
      </c>
      <c r="N214" s="2">
        <f>SUMIFS(Import!N$2:N$237,Import!$F$2:$F$237,$F214,Import!$G$2:$G$237,$G214)</f>
        <v>0.45</v>
      </c>
      <c r="O214" s="2">
        <f>SUMIFS(Import!O$2:O$237,Import!$F$2:$F$237,$F214,Import!$G$2:$G$237,$G214)</f>
        <v>1.03</v>
      </c>
      <c r="P214" s="2">
        <f>SUMIFS(Import!P$2:P$237,Import!$F$2:$F$237,$F214,Import!$G$2:$G$237,$G214)</f>
        <v>12</v>
      </c>
      <c r="Q214" s="2">
        <f>SUMIFS(Import!Q$2:Q$237,Import!$F$2:$F$237,$F214,Import!$G$2:$G$237,$G214)</f>
        <v>0.59</v>
      </c>
      <c r="R214" s="2">
        <f>SUMIFS(Import!R$2:R$237,Import!$F$2:$F$237,$F214,Import!$G$2:$G$237,$G214)</f>
        <v>1.37</v>
      </c>
      <c r="S214" s="2">
        <f>SUMIFS(Import!S$2:S$237,Import!$F$2:$F$237,$F214,Import!$G$2:$G$237,$G214)</f>
        <v>855</v>
      </c>
      <c r="T214" s="2">
        <f>SUMIFS(Import!T$2:T$237,Import!$F$2:$F$237,$F214,Import!$G$2:$G$237,$G214)</f>
        <v>42.31</v>
      </c>
      <c r="U214" s="2">
        <f>SUMIFS(Import!U$2:U$237,Import!$F$2:$F$237,$F214,Import!$G$2:$G$237,$G214)</f>
        <v>97.6</v>
      </c>
      <c r="V214" s="2">
        <f>SUMIFS(Import!V$2:V$237,Import!$F$2:$F$237,$F214,Import!$G$2:$G$237,$G214)</f>
        <v>1</v>
      </c>
      <c r="W214" s="2" t="str">
        <f t="shared" si="110"/>
        <v>F</v>
      </c>
      <c r="X214" s="2" t="str">
        <f t="shared" si="110"/>
        <v>IRITI</v>
      </c>
      <c r="Y214" s="2" t="str">
        <f t="shared" si="110"/>
        <v>Teura</v>
      </c>
      <c r="Z214" s="2">
        <f>SUMIFS(Import!Z$2:Z$237,Import!$F$2:$F$237,$F214,Import!$G$2:$G$237,$G214)</f>
        <v>185</v>
      </c>
      <c r="AA214" s="2">
        <f>SUMIFS(Import!AA$2:AA$237,Import!$F$2:$F$237,$F214,Import!$G$2:$G$237,$G214)</f>
        <v>9.15</v>
      </c>
      <c r="AB214" s="2">
        <f>SUMIFS(Import!AB$2:AB$237,Import!$F$2:$F$237,$F214,Import!$G$2:$G$237,$G214)</f>
        <v>21.64</v>
      </c>
      <c r="AC214" s="2">
        <f>SUMIFS(Import!AC$2:AC$237,Import!$F$2:$F$237,$F214,Import!$G$2:$G$237,$G214)</f>
        <v>2</v>
      </c>
      <c r="AD214" s="2" t="str">
        <f t="shared" si="111"/>
        <v>F</v>
      </c>
      <c r="AE214" s="2" t="str">
        <f t="shared" si="111"/>
        <v>GRANDIN</v>
      </c>
      <c r="AF214" s="2" t="str">
        <f t="shared" si="111"/>
        <v>Maire</v>
      </c>
      <c r="AG214" s="2">
        <f>SUMIFS(Import!AG$2:AG$237,Import!$F$2:$F$237,$F214,Import!$G$2:$G$237,$G214)</f>
        <v>16</v>
      </c>
      <c r="AH214" s="2">
        <f>SUMIFS(Import!AH$2:AH$237,Import!$F$2:$F$237,$F214,Import!$G$2:$G$237,$G214)</f>
        <v>0.79</v>
      </c>
      <c r="AI214" s="2">
        <f>SUMIFS(Import!AI$2:AI$237,Import!$F$2:$F$237,$F214,Import!$G$2:$G$237,$G214)</f>
        <v>1.87</v>
      </c>
      <c r="AJ214" s="2">
        <f>SUMIFS(Import!AJ$2:AJ$237,Import!$F$2:$F$237,$F214,Import!$G$2:$G$237,$G214)</f>
        <v>3</v>
      </c>
      <c r="AK214" s="2" t="str">
        <f t="shared" si="112"/>
        <v>F</v>
      </c>
      <c r="AL214" s="2" t="str">
        <f t="shared" si="112"/>
        <v>SANQUER</v>
      </c>
      <c r="AM214" s="2" t="str">
        <f t="shared" si="112"/>
        <v>Nicole</v>
      </c>
      <c r="AN214" s="2">
        <f>SUMIFS(Import!AN$2:AN$237,Import!$F$2:$F$237,$F214,Import!$G$2:$G$237,$G214)</f>
        <v>330</v>
      </c>
      <c r="AO214" s="2">
        <f>SUMIFS(Import!AO$2:AO$237,Import!$F$2:$F$237,$F214,Import!$G$2:$G$237,$G214)</f>
        <v>16.329999999999998</v>
      </c>
      <c r="AP214" s="2">
        <f>SUMIFS(Import!AP$2:AP$237,Import!$F$2:$F$237,$F214,Import!$G$2:$G$237,$G214)</f>
        <v>38.6</v>
      </c>
      <c r="AQ214" s="2">
        <f>SUMIFS(Import!AQ$2:AQ$237,Import!$F$2:$F$237,$F214,Import!$G$2:$G$237,$G214)</f>
        <v>4</v>
      </c>
      <c r="AR214" s="2" t="str">
        <f t="shared" si="113"/>
        <v>F</v>
      </c>
      <c r="AS214" s="2" t="str">
        <f t="shared" si="113"/>
        <v>EBB ÉPSE CROSS</v>
      </c>
      <c r="AT214" s="2" t="str">
        <f t="shared" si="113"/>
        <v>Valentina, Hina Dite Tina</v>
      </c>
      <c r="AU214" s="2">
        <f>SUMIFS(Import!AU$2:AU$237,Import!$F$2:$F$237,$F214,Import!$G$2:$G$237,$G214)</f>
        <v>212</v>
      </c>
      <c r="AV214" s="2">
        <f>SUMIFS(Import!AV$2:AV$237,Import!$F$2:$F$237,$F214,Import!$G$2:$G$237,$G214)</f>
        <v>10.49</v>
      </c>
      <c r="AW214" s="2">
        <f>SUMIFS(Import!AW$2:AW$237,Import!$F$2:$F$237,$F214,Import!$G$2:$G$237,$G214)</f>
        <v>24.8</v>
      </c>
      <c r="AX214" s="2">
        <f>SUMIFS(Import!AX$2:AX$237,Import!$F$2:$F$237,$F214,Import!$G$2:$G$237,$G214)</f>
        <v>5</v>
      </c>
      <c r="AY214" s="2" t="str">
        <f t="shared" si="114"/>
        <v>F</v>
      </c>
      <c r="AZ214" s="2" t="str">
        <f t="shared" si="114"/>
        <v>DUBIEF</v>
      </c>
      <c r="BA214" s="2" t="str">
        <f t="shared" si="114"/>
        <v>Miri</v>
      </c>
      <c r="BB214" s="2">
        <f>SUMIFS(Import!BB$2:BB$237,Import!$F$2:$F$237,$F214,Import!$G$2:$G$237,$G214)</f>
        <v>7</v>
      </c>
      <c r="BC214" s="2">
        <f>SUMIFS(Import!BC$2:BC$237,Import!$F$2:$F$237,$F214,Import!$G$2:$G$237,$G214)</f>
        <v>0.35</v>
      </c>
      <c r="BD214" s="2">
        <f>SUMIFS(Import!BD$2:BD$237,Import!$F$2:$F$237,$F214,Import!$G$2:$G$237,$G214)</f>
        <v>0.82</v>
      </c>
      <c r="BE214" s="2">
        <f>SUMIFS(Import!BE$2:BE$237,Import!$F$2:$F$237,$F214,Import!$G$2:$G$237,$G214)</f>
        <v>6</v>
      </c>
      <c r="BF214" s="2" t="str">
        <f t="shared" si="115"/>
        <v>M</v>
      </c>
      <c r="BG214" s="2" t="str">
        <f t="shared" si="115"/>
        <v>TEFAAROA</v>
      </c>
      <c r="BH214" s="2" t="str">
        <f t="shared" si="115"/>
        <v>Tom</v>
      </c>
      <c r="BI214" s="2">
        <f>SUMIFS(Import!BI$2:BI$237,Import!$F$2:$F$237,$F214,Import!$G$2:$G$237,$G214)</f>
        <v>10</v>
      </c>
      <c r="BJ214" s="2">
        <f>SUMIFS(Import!BJ$2:BJ$237,Import!$F$2:$F$237,$F214,Import!$G$2:$G$237,$G214)</f>
        <v>0.49</v>
      </c>
      <c r="BK214" s="2">
        <f>SUMIFS(Import!BK$2:BK$237,Import!$F$2:$F$237,$F214,Import!$G$2:$G$237,$G214)</f>
        <v>1.17</v>
      </c>
      <c r="BL214" s="2">
        <f>SUMIFS(Import!BL$2:BL$237,Import!$F$2:$F$237,$F214,Import!$G$2:$G$237,$G214)</f>
        <v>7</v>
      </c>
      <c r="BM214" s="2" t="str">
        <f t="shared" si="116"/>
        <v>M</v>
      </c>
      <c r="BN214" s="2" t="str">
        <f t="shared" si="116"/>
        <v>TAPUTU</v>
      </c>
      <c r="BO214" s="2" t="str">
        <f t="shared" si="116"/>
        <v>Faana</v>
      </c>
      <c r="BP214" s="2">
        <f>SUMIFS(Import!BP$2:BP$237,Import!$F$2:$F$237,$F214,Import!$G$2:$G$237,$G214)</f>
        <v>37</v>
      </c>
      <c r="BQ214" s="2">
        <f>SUMIFS(Import!BQ$2:BQ$237,Import!$F$2:$F$237,$F214,Import!$G$2:$G$237,$G214)</f>
        <v>1.83</v>
      </c>
      <c r="BR214" s="2">
        <f>SUMIFS(Import!BR$2:BR$237,Import!$F$2:$F$237,$F214,Import!$G$2:$G$237,$G214)</f>
        <v>4.33</v>
      </c>
      <c r="BS214" s="2">
        <f>SUMIFS(Import!BS$2:BS$237,Import!$F$2:$F$237,$F214,Import!$G$2:$G$237,$G214)</f>
        <v>8</v>
      </c>
      <c r="BT214" s="2" t="str">
        <f t="shared" si="117"/>
        <v>M</v>
      </c>
      <c r="BU214" s="2" t="str">
        <f t="shared" si="117"/>
        <v>SALMON</v>
      </c>
      <c r="BV214" s="2" t="str">
        <f t="shared" si="117"/>
        <v>Tati</v>
      </c>
      <c r="BW214" s="2">
        <f>SUMIFS(Import!BW$2:BW$237,Import!$F$2:$F$237,$F214,Import!$G$2:$G$237,$G214)</f>
        <v>3</v>
      </c>
      <c r="BX214" s="2">
        <f>SUMIFS(Import!BX$2:BX$237,Import!$F$2:$F$237,$F214,Import!$G$2:$G$237,$G214)</f>
        <v>0.15</v>
      </c>
      <c r="BY214" s="2">
        <f>SUMIFS(Import!BY$2:BY$237,Import!$F$2:$F$237,$F214,Import!$G$2:$G$237,$G214)</f>
        <v>0.35</v>
      </c>
      <c r="BZ214" s="2">
        <f>SUMIFS(Import!BZ$2:BZ$237,Import!$F$2:$F$237,$F214,Import!$G$2:$G$237,$G214)</f>
        <v>9</v>
      </c>
      <c r="CA214" s="2" t="str">
        <f t="shared" si="118"/>
        <v>F</v>
      </c>
      <c r="CB214" s="2" t="str">
        <f t="shared" si="118"/>
        <v>TERIITAHI</v>
      </c>
      <c r="CC214" s="2" t="str">
        <f t="shared" si="118"/>
        <v>Tepuaraurii</v>
      </c>
      <c r="CD214" s="2">
        <f>SUMIFS(Import!CD$2:CD$237,Import!$F$2:$F$237,$F214,Import!$G$2:$G$237,$G214)</f>
        <v>43</v>
      </c>
      <c r="CE214" s="2">
        <f>SUMIFS(Import!CE$2:CE$237,Import!$F$2:$F$237,$F214,Import!$G$2:$G$237,$G214)</f>
        <v>2.13</v>
      </c>
      <c r="CF214" s="2">
        <f>SUMIFS(Import!CF$2:CF$237,Import!$F$2:$F$237,$F214,Import!$G$2:$G$237,$G214)</f>
        <v>5.03</v>
      </c>
      <c r="CG214" s="2">
        <f>SUMIFS(Import!CG$2:CG$237,Import!$F$2:$F$237,$F214,Import!$G$2:$G$237,$G214)</f>
        <v>10</v>
      </c>
      <c r="CH214" s="2" t="str">
        <f t="shared" si="119"/>
        <v>M</v>
      </c>
      <c r="CI214" s="2" t="str">
        <f t="shared" si="119"/>
        <v>CONROY</v>
      </c>
      <c r="CJ214" s="2" t="str">
        <f t="shared" si="119"/>
        <v>Yves</v>
      </c>
      <c r="CK214" s="2">
        <f>SUMIFS(Import!CK$2:CK$237,Import!$F$2:$F$237,$F214,Import!$G$2:$G$237,$G214)</f>
        <v>3</v>
      </c>
      <c r="CL214" s="2">
        <f>SUMIFS(Import!CL$2:CL$237,Import!$F$2:$F$237,$F214,Import!$G$2:$G$237,$G214)</f>
        <v>0.15</v>
      </c>
      <c r="CM214" s="2">
        <f>SUMIFS(Import!CM$2:CM$237,Import!$F$2:$F$237,$F214,Import!$G$2:$G$237,$G214)</f>
        <v>0.35</v>
      </c>
      <c r="CN214" s="2">
        <f>SUMIFS(Import!CN$2:CN$237,Import!$F$2:$F$237,$F214,Import!$G$2:$G$237,$G214)</f>
        <v>11</v>
      </c>
      <c r="CO214" s="3" t="str">
        <f t="shared" si="120"/>
        <v>M</v>
      </c>
      <c r="CP214" s="3" t="str">
        <f t="shared" si="120"/>
        <v>PIQUE</v>
      </c>
      <c r="CQ214" s="3" t="str">
        <f t="shared" si="120"/>
        <v>Pascal</v>
      </c>
      <c r="CR214" s="2">
        <f>SUMIFS(Import!CR$2:CR$237,Import!$F$2:$F$237,$F214,Import!$G$2:$G$237,$G214)</f>
        <v>9</v>
      </c>
      <c r="CS214" s="2">
        <f>SUMIFS(Import!CS$2:CS$237,Import!$F$2:$F$237,$F214,Import!$G$2:$G$237,$G214)</f>
        <v>0.45</v>
      </c>
      <c r="CT214" s="2">
        <f>SUMIFS(Import!CT$2:CT$237,Import!$F$2:$F$237,$F214,Import!$G$2:$G$237,$G214)</f>
        <v>1.05</v>
      </c>
    </row>
    <row r="215" spans="1:98">
      <c r="A215" s="2" t="s">
        <v>38</v>
      </c>
      <c r="B215" s="2" t="s">
        <v>39</v>
      </c>
      <c r="C215" s="2">
        <v>2</v>
      </c>
      <c r="D215" s="2" t="s">
        <v>53</v>
      </c>
      <c r="E215" s="2">
        <v>52</v>
      </c>
      <c r="F215" s="2" t="s">
        <v>84</v>
      </c>
      <c r="G215" s="2">
        <v>2</v>
      </c>
      <c r="H215" s="2">
        <f>IF(SUMIFS(Import!H$2:H$237,Import!$F$2:$F$237,$F215,Import!$G$2:$G$237,$G215)=0,Data_T1!$H215,SUMIFS(Import!H$2:H$237,Import!$F$2:$F$237,$F215,Import!$G$2:$G$237,$G215))</f>
        <v>1727</v>
      </c>
      <c r="I215" s="2">
        <f>SUMIFS(Import!I$2:I$237,Import!$F$2:$F$237,$F215,Import!$G$2:$G$237,$G215)</f>
        <v>923</v>
      </c>
      <c r="J215" s="2">
        <f>SUMIFS(Import!J$2:J$237,Import!$F$2:$F$237,$F215,Import!$G$2:$G$237,$G215)</f>
        <v>53.45</v>
      </c>
      <c r="K215" s="2">
        <f>SUMIFS(Import!K$2:K$237,Import!$F$2:$F$237,$F215,Import!$G$2:$G$237,$G215)</f>
        <v>804</v>
      </c>
      <c r="L215" s="2">
        <f>SUMIFS(Import!L$2:L$237,Import!$F$2:$F$237,$F215,Import!$G$2:$G$237,$G215)</f>
        <v>46.55</v>
      </c>
      <c r="M215" s="2">
        <f>SUMIFS(Import!M$2:M$237,Import!$F$2:$F$237,$F215,Import!$G$2:$G$237,$G215)</f>
        <v>2</v>
      </c>
      <c r="N215" s="2">
        <f>SUMIFS(Import!N$2:N$237,Import!$F$2:$F$237,$F215,Import!$G$2:$G$237,$G215)</f>
        <v>0.12</v>
      </c>
      <c r="O215" s="2">
        <f>SUMIFS(Import!O$2:O$237,Import!$F$2:$F$237,$F215,Import!$G$2:$G$237,$G215)</f>
        <v>0.25</v>
      </c>
      <c r="P215" s="2">
        <f>SUMIFS(Import!P$2:P$237,Import!$F$2:$F$237,$F215,Import!$G$2:$G$237,$G215)</f>
        <v>14</v>
      </c>
      <c r="Q215" s="2">
        <f>SUMIFS(Import!Q$2:Q$237,Import!$F$2:$F$237,$F215,Import!$G$2:$G$237,$G215)</f>
        <v>0.81</v>
      </c>
      <c r="R215" s="2">
        <f>SUMIFS(Import!R$2:R$237,Import!$F$2:$F$237,$F215,Import!$G$2:$G$237,$G215)</f>
        <v>1.74</v>
      </c>
      <c r="S215" s="2">
        <f>SUMIFS(Import!S$2:S$237,Import!$F$2:$F$237,$F215,Import!$G$2:$G$237,$G215)</f>
        <v>788</v>
      </c>
      <c r="T215" s="2">
        <f>SUMIFS(Import!T$2:T$237,Import!$F$2:$F$237,$F215,Import!$G$2:$G$237,$G215)</f>
        <v>45.63</v>
      </c>
      <c r="U215" s="2">
        <f>SUMIFS(Import!U$2:U$237,Import!$F$2:$F$237,$F215,Import!$G$2:$G$237,$G215)</f>
        <v>98.01</v>
      </c>
      <c r="V215" s="2">
        <f>SUMIFS(Import!V$2:V$237,Import!$F$2:$F$237,$F215,Import!$G$2:$G$237,$G215)</f>
        <v>1</v>
      </c>
      <c r="W215" s="2" t="str">
        <f t="shared" si="110"/>
        <v>F</v>
      </c>
      <c r="X215" s="2" t="str">
        <f t="shared" si="110"/>
        <v>IRITI</v>
      </c>
      <c r="Y215" s="2" t="str">
        <f t="shared" si="110"/>
        <v>Teura</v>
      </c>
      <c r="Z215" s="2">
        <f>SUMIFS(Import!Z$2:Z$237,Import!$F$2:$F$237,$F215,Import!$G$2:$G$237,$G215)</f>
        <v>178</v>
      </c>
      <c r="AA215" s="2">
        <f>SUMIFS(Import!AA$2:AA$237,Import!$F$2:$F$237,$F215,Import!$G$2:$G$237,$G215)</f>
        <v>10.31</v>
      </c>
      <c r="AB215" s="2">
        <f>SUMIFS(Import!AB$2:AB$237,Import!$F$2:$F$237,$F215,Import!$G$2:$G$237,$G215)</f>
        <v>22.59</v>
      </c>
      <c r="AC215" s="2">
        <f>SUMIFS(Import!AC$2:AC$237,Import!$F$2:$F$237,$F215,Import!$G$2:$G$237,$G215)</f>
        <v>2</v>
      </c>
      <c r="AD215" s="2" t="str">
        <f t="shared" si="111"/>
        <v>F</v>
      </c>
      <c r="AE215" s="2" t="str">
        <f t="shared" si="111"/>
        <v>GRANDIN</v>
      </c>
      <c r="AF215" s="2" t="str">
        <f t="shared" si="111"/>
        <v>Maire</v>
      </c>
      <c r="AG215" s="2">
        <f>SUMIFS(Import!AG$2:AG$237,Import!$F$2:$F$237,$F215,Import!$G$2:$G$237,$G215)</f>
        <v>5</v>
      </c>
      <c r="AH215" s="2">
        <f>SUMIFS(Import!AH$2:AH$237,Import!$F$2:$F$237,$F215,Import!$G$2:$G$237,$G215)</f>
        <v>0.28999999999999998</v>
      </c>
      <c r="AI215" s="2">
        <f>SUMIFS(Import!AI$2:AI$237,Import!$F$2:$F$237,$F215,Import!$G$2:$G$237,$G215)</f>
        <v>0.63</v>
      </c>
      <c r="AJ215" s="2">
        <f>SUMIFS(Import!AJ$2:AJ$237,Import!$F$2:$F$237,$F215,Import!$G$2:$G$237,$G215)</f>
        <v>3</v>
      </c>
      <c r="AK215" s="2" t="str">
        <f t="shared" si="112"/>
        <v>F</v>
      </c>
      <c r="AL215" s="2" t="str">
        <f t="shared" si="112"/>
        <v>SANQUER</v>
      </c>
      <c r="AM215" s="2" t="str">
        <f t="shared" si="112"/>
        <v>Nicole</v>
      </c>
      <c r="AN215" s="2">
        <f>SUMIFS(Import!AN$2:AN$237,Import!$F$2:$F$237,$F215,Import!$G$2:$G$237,$G215)</f>
        <v>301</v>
      </c>
      <c r="AO215" s="2">
        <f>SUMIFS(Import!AO$2:AO$237,Import!$F$2:$F$237,$F215,Import!$G$2:$G$237,$G215)</f>
        <v>17.43</v>
      </c>
      <c r="AP215" s="2">
        <f>SUMIFS(Import!AP$2:AP$237,Import!$F$2:$F$237,$F215,Import!$G$2:$G$237,$G215)</f>
        <v>38.200000000000003</v>
      </c>
      <c r="AQ215" s="2">
        <f>SUMIFS(Import!AQ$2:AQ$237,Import!$F$2:$F$237,$F215,Import!$G$2:$G$237,$G215)</f>
        <v>4</v>
      </c>
      <c r="AR215" s="2" t="str">
        <f t="shared" si="113"/>
        <v>F</v>
      </c>
      <c r="AS215" s="2" t="str">
        <f t="shared" si="113"/>
        <v>EBB ÉPSE CROSS</v>
      </c>
      <c r="AT215" s="2" t="str">
        <f t="shared" si="113"/>
        <v>Valentina, Hina Dite Tina</v>
      </c>
      <c r="AU215" s="2">
        <f>SUMIFS(Import!AU$2:AU$237,Import!$F$2:$F$237,$F215,Import!$G$2:$G$237,$G215)</f>
        <v>208</v>
      </c>
      <c r="AV215" s="2">
        <f>SUMIFS(Import!AV$2:AV$237,Import!$F$2:$F$237,$F215,Import!$G$2:$G$237,$G215)</f>
        <v>12.04</v>
      </c>
      <c r="AW215" s="2">
        <f>SUMIFS(Import!AW$2:AW$237,Import!$F$2:$F$237,$F215,Import!$G$2:$G$237,$G215)</f>
        <v>26.4</v>
      </c>
      <c r="AX215" s="2">
        <f>SUMIFS(Import!AX$2:AX$237,Import!$F$2:$F$237,$F215,Import!$G$2:$G$237,$G215)</f>
        <v>5</v>
      </c>
      <c r="AY215" s="2" t="str">
        <f t="shared" si="114"/>
        <v>F</v>
      </c>
      <c r="AZ215" s="2" t="str">
        <f t="shared" si="114"/>
        <v>DUBIEF</v>
      </c>
      <c r="BA215" s="2" t="str">
        <f t="shared" si="114"/>
        <v>Miri</v>
      </c>
      <c r="BB215" s="2">
        <f>SUMIFS(Import!BB$2:BB$237,Import!$F$2:$F$237,$F215,Import!$G$2:$G$237,$G215)</f>
        <v>6</v>
      </c>
      <c r="BC215" s="2">
        <f>SUMIFS(Import!BC$2:BC$237,Import!$F$2:$F$237,$F215,Import!$G$2:$G$237,$G215)</f>
        <v>0.35</v>
      </c>
      <c r="BD215" s="2">
        <f>SUMIFS(Import!BD$2:BD$237,Import!$F$2:$F$237,$F215,Import!$G$2:$G$237,$G215)</f>
        <v>0.76</v>
      </c>
      <c r="BE215" s="2">
        <f>SUMIFS(Import!BE$2:BE$237,Import!$F$2:$F$237,$F215,Import!$G$2:$G$237,$G215)</f>
        <v>6</v>
      </c>
      <c r="BF215" s="2" t="str">
        <f t="shared" si="115"/>
        <v>M</v>
      </c>
      <c r="BG215" s="2" t="str">
        <f t="shared" si="115"/>
        <v>TEFAAROA</v>
      </c>
      <c r="BH215" s="2" t="str">
        <f t="shared" si="115"/>
        <v>Tom</v>
      </c>
      <c r="BI215" s="2">
        <f>SUMIFS(Import!BI$2:BI$237,Import!$F$2:$F$237,$F215,Import!$G$2:$G$237,$G215)</f>
        <v>15</v>
      </c>
      <c r="BJ215" s="2">
        <f>SUMIFS(Import!BJ$2:BJ$237,Import!$F$2:$F$237,$F215,Import!$G$2:$G$237,$G215)</f>
        <v>0.87</v>
      </c>
      <c r="BK215" s="2">
        <f>SUMIFS(Import!BK$2:BK$237,Import!$F$2:$F$237,$F215,Import!$G$2:$G$237,$G215)</f>
        <v>1.9</v>
      </c>
      <c r="BL215" s="2">
        <f>SUMIFS(Import!BL$2:BL$237,Import!$F$2:$F$237,$F215,Import!$G$2:$G$237,$G215)</f>
        <v>7</v>
      </c>
      <c r="BM215" s="2" t="str">
        <f t="shared" si="116"/>
        <v>M</v>
      </c>
      <c r="BN215" s="2" t="str">
        <f t="shared" si="116"/>
        <v>TAPUTU</v>
      </c>
      <c r="BO215" s="2" t="str">
        <f t="shared" si="116"/>
        <v>Faana</v>
      </c>
      <c r="BP215" s="2">
        <f>SUMIFS(Import!BP$2:BP$237,Import!$F$2:$F$237,$F215,Import!$G$2:$G$237,$G215)</f>
        <v>39</v>
      </c>
      <c r="BQ215" s="2">
        <f>SUMIFS(Import!BQ$2:BQ$237,Import!$F$2:$F$237,$F215,Import!$G$2:$G$237,$G215)</f>
        <v>2.2599999999999998</v>
      </c>
      <c r="BR215" s="2">
        <f>SUMIFS(Import!BR$2:BR$237,Import!$F$2:$F$237,$F215,Import!$G$2:$G$237,$G215)</f>
        <v>4.95</v>
      </c>
      <c r="BS215" s="2">
        <f>SUMIFS(Import!BS$2:BS$237,Import!$F$2:$F$237,$F215,Import!$G$2:$G$237,$G215)</f>
        <v>8</v>
      </c>
      <c r="BT215" s="2" t="str">
        <f t="shared" si="117"/>
        <v>M</v>
      </c>
      <c r="BU215" s="2" t="str">
        <f t="shared" si="117"/>
        <v>SALMON</v>
      </c>
      <c r="BV215" s="2" t="str">
        <f t="shared" si="117"/>
        <v>Tati</v>
      </c>
      <c r="BW215" s="2">
        <f>SUMIFS(Import!BW$2:BW$237,Import!$F$2:$F$237,$F215,Import!$G$2:$G$237,$G215)</f>
        <v>6</v>
      </c>
      <c r="BX215" s="2">
        <f>SUMIFS(Import!BX$2:BX$237,Import!$F$2:$F$237,$F215,Import!$G$2:$G$237,$G215)</f>
        <v>0.35</v>
      </c>
      <c r="BY215" s="2">
        <f>SUMIFS(Import!BY$2:BY$237,Import!$F$2:$F$237,$F215,Import!$G$2:$G$237,$G215)</f>
        <v>0.76</v>
      </c>
      <c r="BZ215" s="2">
        <f>SUMIFS(Import!BZ$2:BZ$237,Import!$F$2:$F$237,$F215,Import!$G$2:$G$237,$G215)</f>
        <v>9</v>
      </c>
      <c r="CA215" s="2" t="str">
        <f t="shared" si="118"/>
        <v>F</v>
      </c>
      <c r="CB215" s="2" t="str">
        <f t="shared" si="118"/>
        <v>TERIITAHI</v>
      </c>
      <c r="CC215" s="2" t="str">
        <f t="shared" si="118"/>
        <v>Tepuaraurii</v>
      </c>
      <c r="CD215" s="2">
        <f>SUMIFS(Import!CD$2:CD$237,Import!$F$2:$F$237,$F215,Import!$G$2:$G$237,$G215)</f>
        <v>25</v>
      </c>
      <c r="CE215" s="2">
        <f>SUMIFS(Import!CE$2:CE$237,Import!$F$2:$F$237,$F215,Import!$G$2:$G$237,$G215)</f>
        <v>1.45</v>
      </c>
      <c r="CF215" s="2">
        <f>SUMIFS(Import!CF$2:CF$237,Import!$F$2:$F$237,$F215,Import!$G$2:$G$237,$G215)</f>
        <v>3.17</v>
      </c>
      <c r="CG215" s="2">
        <f>SUMIFS(Import!CG$2:CG$237,Import!$F$2:$F$237,$F215,Import!$G$2:$G$237,$G215)</f>
        <v>10</v>
      </c>
      <c r="CH215" s="2" t="str">
        <f t="shared" si="119"/>
        <v>M</v>
      </c>
      <c r="CI215" s="2" t="str">
        <f t="shared" si="119"/>
        <v>CONROY</v>
      </c>
      <c r="CJ215" s="2" t="str">
        <f t="shared" si="119"/>
        <v>Yves</v>
      </c>
      <c r="CK215" s="2">
        <f>SUMIFS(Import!CK$2:CK$237,Import!$F$2:$F$237,$F215,Import!$G$2:$G$237,$G215)</f>
        <v>1</v>
      </c>
      <c r="CL215" s="2">
        <f>SUMIFS(Import!CL$2:CL$237,Import!$F$2:$F$237,$F215,Import!$G$2:$G$237,$G215)</f>
        <v>0.06</v>
      </c>
      <c r="CM215" s="2">
        <f>SUMIFS(Import!CM$2:CM$237,Import!$F$2:$F$237,$F215,Import!$G$2:$G$237,$G215)</f>
        <v>0.13</v>
      </c>
      <c r="CN215" s="2">
        <f>SUMIFS(Import!CN$2:CN$237,Import!$F$2:$F$237,$F215,Import!$G$2:$G$237,$G215)</f>
        <v>11</v>
      </c>
      <c r="CO215" s="3" t="str">
        <f t="shared" si="120"/>
        <v>M</v>
      </c>
      <c r="CP215" s="3" t="str">
        <f t="shared" si="120"/>
        <v>PIQUE</v>
      </c>
      <c r="CQ215" s="3" t="str">
        <f t="shared" si="120"/>
        <v>Pascal</v>
      </c>
      <c r="CR215" s="2">
        <f>SUMIFS(Import!CR$2:CR$237,Import!$F$2:$F$237,$F215,Import!$G$2:$G$237,$G215)</f>
        <v>4</v>
      </c>
      <c r="CS215" s="2">
        <f>SUMIFS(Import!CS$2:CS$237,Import!$F$2:$F$237,$F215,Import!$G$2:$G$237,$G215)</f>
        <v>0.23</v>
      </c>
      <c r="CT215" s="2">
        <f>SUMIFS(Import!CT$2:CT$237,Import!$F$2:$F$237,$F215,Import!$G$2:$G$237,$G215)</f>
        <v>0.51</v>
      </c>
    </row>
    <row r="216" spans="1:98">
      <c r="A216" s="2" t="s">
        <v>38</v>
      </c>
      <c r="B216" s="2" t="s">
        <v>39</v>
      </c>
      <c r="C216" s="2">
        <v>2</v>
      </c>
      <c r="D216" s="2" t="s">
        <v>53</v>
      </c>
      <c r="E216" s="2">
        <v>52</v>
      </c>
      <c r="F216" s="2" t="s">
        <v>84</v>
      </c>
      <c r="G216" s="2">
        <v>3</v>
      </c>
      <c r="H216" s="2">
        <f>IF(SUMIFS(Import!H$2:H$237,Import!$F$2:$F$237,$F216,Import!$G$2:$G$237,$G216)=0,Data_T1!$H216,SUMIFS(Import!H$2:H$237,Import!$F$2:$F$237,$F216,Import!$G$2:$G$237,$G216))</f>
        <v>1526</v>
      </c>
      <c r="I216" s="2">
        <f>SUMIFS(Import!I$2:I$237,Import!$F$2:$F$237,$F216,Import!$G$2:$G$237,$G216)</f>
        <v>855</v>
      </c>
      <c r="J216" s="2">
        <f>SUMIFS(Import!J$2:J$237,Import!$F$2:$F$237,$F216,Import!$G$2:$G$237,$G216)</f>
        <v>56.03</v>
      </c>
      <c r="K216" s="2">
        <f>SUMIFS(Import!K$2:K$237,Import!$F$2:$F$237,$F216,Import!$G$2:$G$237,$G216)</f>
        <v>671</v>
      </c>
      <c r="L216" s="2">
        <f>SUMIFS(Import!L$2:L$237,Import!$F$2:$F$237,$F216,Import!$G$2:$G$237,$G216)</f>
        <v>43.97</v>
      </c>
      <c r="M216" s="2">
        <f>SUMIFS(Import!M$2:M$237,Import!$F$2:$F$237,$F216,Import!$G$2:$G$237,$G216)</f>
        <v>13</v>
      </c>
      <c r="N216" s="2">
        <f>SUMIFS(Import!N$2:N$237,Import!$F$2:$F$237,$F216,Import!$G$2:$G$237,$G216)</f>
        <v>0.85</v>
      </c>
      <c r="O216" s="2">
        <f>SUMIFS(Import!O$2:O$237,Import!$F$2:$F$237,$F216,Import!$G$2:$G$237,$G216)</f>
        <v>1.94</v>
      </c>
      <c r="P216" s="2">
        <f>SUMIFS(Import!P$2:P$237,Import!$F$2:$F$237,$F216,Import!$G$2:$G$237,$G216)</f>
        <v>6</v>
      </c>
      <c r="Q216" s="2">
        <f>SUMIFS(Import!Q$2:Q$237,Import!$F$2:$F$237,$F216,Import!$G$2:$G$237,$G216)</f>
        <v>0.39</v>
      </c>
      <c r="R216" s="2">
        <f>SUMIFS(Import!R$2:R$237,Import!$F$2:$F$237,$F216,Import!$G$2:$G$237,$G216)</f>
        <v>0.89</v>
      </c>
      <c r="S216" s="2">
        <f>SUMIFS(Import!S$2:S$237,Import!$F$2:$F$237,$F216,Import!$G$2:$G$237,$G216)</f>
        <v>652</v>
      </c>
      <c r="T216" s="2">
        <f>SUMIFS(Import!T$2:T$237,Import!$F$2:$F$237,$F216,Import!$G$2:$G$237,$G216)</f>
        <v>42.73</v>
      </c>
      <c r="U216" s="2">
        <f>SUMIFS(Import!U$2:U$237,Import!$F$2:$F$237,$F216,Import!$G$2:$G$237,$G216)</f>
        <v>97.17</v>
      </c>
      <c r="V216" s="2">
        <f>SUMIFS(Import!V$2:V$237,Import!$F$2:$F$237,$F216,Import!$G$2:$G$237,$G216)</f>
        <v>1</v>
      </c>
      <c r="W216" s="2" t="str">
        <f t="shared" si="110"/>
        <v>F</v>
      </c>
      <c r="X216" s="2" t="str">
        <f t="shared" si="110"/>
        <v>IRITI</v>
      </c>
      <c r="Y216" s="2" t="str">
        <f t="shared" si="110"/>
        <v>Teura</v>
      </c>
      <c r="Z216" s="2">
        <f>SUMIFS(Import!Z$2:Z$237,Import!$F$2:$F$237,$F216,Import!$G$2:$G$237,$G216)</f>
        <v>306</v>
      </c>
      <c r="AA216" s="2">
        <f>SUMIFS(Import!AA$2:AA$237,Import!$F$2:$F$237,$F216,Import!$G$2:$G$237,$G216)</f>
        <v>20.05</v>
      </c>
      <c r="AB216" s="2">
        <f>SUMIFS(Import!AB$2:AB$237,Import!$F$2:$F$237,$F216,Import!$G$2:$G$237,$G216)</f>
        <v>46.93</v>
      </c>
      <c r="AC216" s="2">
        <f>SUMIFS(Import!AC$2:AC$237,Import!$F$2:$F$237,$F216,Import!$G$2:$G$237,$G216)</f>
        <v>2</v>
      </c>
      <c r="AD216" s="2" t="str">
        <f t="shared" si="111"/>
        <v>F</v>
      </c>
      <c r="AE216" s="2" t="str">
        <f t="shared" si="111"/>
        <v>GRANDIN</v>
      </c>
      <c r="AF216" s="2" t="str">
        <f t="shared" si="111"/>
        <v>Maire</v>
      </c>
      <c r="AG216" s="2">
        <f>SUMIFS(Import!AG$2:AG$237,Import!$F$2:$F$237,$F216,Import!$G$2:$G$237,$G216)</f>
        <v>5</v>
      </c>
      <c r="AH216" s="2">
        <f>SUMIFS(Import!AH$2:AH$237,Import!$F$2:$F$237,$F216,Import!$G$2:$G$237,$G216)</f>
        <v>0.33</v>
      </c>
      <c r="AI216" s="2">
        <f>SUMIFS(Import!AI$2:AI$237,Import!$F$2:$F$237,$F216,Import!$G$2:$G$237,$G216)</f>
        <v>0.77</v>
      </c>
      <c r="AJ216" s="2">
        <f>SUMIFS(Import!AJ$2:AJ$237,Import!$F$2:$F$237,$F216,Import!$G$2:$G$237,$G216)</f>
        <v>3</v>
      </c>
      <c r="AK216" s="2" t="str">
        <f t="shared" si="112"/>
        <v>F</v>
      </c>
      <c r="AL216" s="2" t="str">
        <f t="shared" si="112"/>
        <v>SANQUER</v>
      </c>
      <c r="AM216" s="2" t="str">
        <f t="shared" si="112"/>
        <v>Nicole</v>
      </c>
      <c r="AN216" s="2">
        <f>SUMIFS(Import!AN$2:AN$237,Import!$F$2:$F$237,$F216,Import!$G$2:$G$237,$G216)</f>
        <v>209</v>
      </c>
      <c r="AO216" s="2">
        <f>SUMIFS(Import!AO$2:AO$237,Import!$F$2:$F$237,$F216,Import!$G$2:$G$237,$G216)</f>
        <v>13.7</v>
      </c>
      <c r="AP216" s="2">
        <f>SUMIFS(Import!AP$2:AP$237,Import!$F$2:$F$237,$F216,Import!$G$2:$G$237,$G216)</f>
        <v>32.06</v>
      </c>
      <c r="AQ216" s="2">
        <f>SUMIFS(Import!AQ$2:AQ$237,Import!$F$2:$F$237,$F216,Import!$G$2:$G$237,$G216)</f>
        <v>4</v>
      </c>
      <c r="AR216" s="2" t="str">
        <f t="shared" si="113"/>
        <v>F</v>
      </c>
      <c r="AS216" s="2" t="str">
        <f t="shared" si="113"/>
        <v>EBB ÉPSE CROSS</v>
      </c>
      <c r="AT216" s="2" t="str">
        <f t="shared" si="113"/>
        <v>Valentina, Hina Dite Tina</v>
      </c>
      <c r="AU216" s="2">
        <f>SUMIFS(Import!AU$2:AU$237,Import!$F$2:$F$237,$F216,Import!$G$2:$G$237,$G216)</f>
        <v>72</v>
      </c>
      <c r="AV216" s="2">
        <f>SUMIFS(Import!AV$2:AV$237,Import!$F$2:$F$237,$F216,Import!$G$2:$G$237,$G216)</f>
        <v>4.72</v>
      </c>
      <c r="AW216" s="2">
        <f>SUMIFS(Import!AW$2:AW$237,Import!$F$2:$F$237,$F216,Import!$G$2:$G$237,$G216)</f>
        <v>11.04</v>
      </c>
      <c r="AX216" s="2">
        <f>SUMIFS(Import!AX$2:AX$237,Import!$F$2:$F$237,$F216,Import!$G$2:$G$237,$G216)</f>
        <v>5</v>
      </c>
      <c r="AY216" s="2" t="str">
        <f t="shared" si="114"/>
        <v>F</v>
      </c>
      <c r="AZ216" s="2" t="str">
        <f t="shared" si="114"/>
        <v>DUBIEF</v>
      </c>
      <c r="BA216" s="2" t="str">
        <f t="shared" si="114"/>
        <v>Miri</v>
      </c>
      <c r="BB216" s="2">
        <f>SUMIFS(Import!BB$2:BB$237,Import!$F$2:$F$237,$F216,Import!$G$2:$G$237,$G216)</f>
        <v>21</v>
      </c>
      <c r="BC216" s="2">
        <f>SUMIFS(Import!BC$2:BC$237,Import!$F$2:$F$237,$F216,Import!$G$2:$G$237,$G216)</f>
        <v>1.38</v>
      </c>
      <c r="BD216" s="2">
        <f>SUMIFS(Import!BD$2:BD$237,Import!$F$2:$F$237,$F216,Import!$G$2:$G$237,$G216)</f>
        <v>3.22</v>
      </c>
      <c r="BE216" s="2">
        <f>SUMIFS(Import!BE$2:BE$237,Import!$F$2:$F$237,$F216,Import!$G$2:$G$237,$G216)</f>
        <v>6</v>
      </c>
      <c r="BF216" s="2" t="str">
        <f t="shared" si="115"/>
        <v>M</v>
      </c>
      <c r="BG216" s="2" t="str">
        <f t="shared" si="115"/>
        <v>TEFAAROA</v>
      </c>
      <c r="BH216" s="2" t="str">
        <f t="shared" si="115"/>
        <v>Tom</v>
      </c>
      <c r="BI216" s="2">
        <f>SUMIFS(Import!BI$2:BI$237,Import!$F$2:$F$237,$F216,Import!$G$2:$G$237,$G216)</f>
        <v>7</v>
      </c>
      <c r="BJ216" s="2">
        <f>SUMIFS(Import!BJ$2:BJ$237,Import!$F$2:$F$237,$F216,Import!$G$2:$G$237,$G216)</f>
        <v>0.46</v>
      </c>
      <c r="BK216" s="2">
        <f>SUMIFS(Import!BK$2:BK$237,Import!$F$2:$F$237,$F216,Import!$G$2:$G$237,$G216)</f>
        <v>1.07</v>
      </c>
      <c r="BL216" s="2">
        <f>SUMIFS(Import!BL$2:BL$237,Import!$F$2:$F$237,$F216,Import!$G$2:$G$237,$G216)</f>
        <v>7</v>
      </c>
      <c r="BM216" s="2" t="str">
        <f t="shared" si="116"/>
        <v>M</v>
      </c>
      <c r="BN216" s="2" t="str">
        <f t="shared" si="116"/>
        <v>TAPUTU</v>
      </c>
      <c r="BO216" s="2" t="str">
        <f t="shared" si="116"/>
        <v>Faana</v>
      </c>
      <c r="BP216" s="2">
        <f>SUMIFS(Import!BP$2:BP$237,Import!$F$2:$F$237,$F216,Import!$G$2:$G$237,$G216)</f>
        <v>7</v>
      </c>
      <c r="BQ216" s="2">
        <f>SUMIFS(Import!BQ$2:BQ$237,Import!$F$2:$F$237,$F216,Import!$G$2:$G$237,$G216)</f>
        <v>0.46</v>
      </c>
      <c r="BR216" s="2">
        <f>SUMIFS(Import!BR$2:BR$237,Import!$F$2:$F$237,$F216,Import!$G$2:$G$237,$G216)</f>
        <v>1.07</v>
      </c>
      <c r="BS216" s="2">
        <f>SUMIFS(Import!BS$2:BS$237,Import!$F$2:$F$237,$F216,Import!$G$2:$G$237,$G216)</f>
        <v>8</v>
      </c>
      <c r="BT216" s="2" t="str">
        <f t="shared" si="117"/>
        <v>M</v>
      </c>
      <c r="BU216" s="2" t="str">
        <f t="shared" si="117"/>
        <v>SALMON</v>
      </c>
      <c r="BV216" s="2" t="str">
        <f t="shared" si="117"/>
        <v>Tati</v>
      </c>
      <c r="BW216" s="2">
        <f>SUMIFS(Import!BW$2:BW$237,Import!$F$2:$F$237,$F216,Import!$G$2:$G$237,$G216)</f>
        <v>0</v>
      </c>
      <c r="BX216" s="2">
        <f>SUMIFS(Import!BX$2:BX$237,Import!$F$2:$F$237,$F216,Import!$G$2:$G$237,$G216)</f>
        <v>0</v>
      </c>
      <c r="BY216" s="2">
        <f>SUMIFS(Import!BY$2:BY$237,Import!$F$2:$F$237,$F216,Import!$G$2:$G$237,$G216)</f>
        <v>0</v>
      </c>
      <c r="BZ216" s="2">
        <f>SUMIFS(Import!BZ$2:BZ$237,Import!$F$2:$F$237,$F216,Import!$G$2:$G$237,$G216)</f>
        <v>9</v>
      </c>
      <c r="CA216" s="2" t="str">
        <f t="shared" si="118"/>
        <v>F</v>
      </c>
      <c r="CB216" s="2" t="str">
        <f t="shared" si="118"/>
        <v>TERIITAHI</v>
      </c>
      <c r="CC216" s="2" t="str">
        <f t="shared" si="118"/>
        <v>Tepuaraurii</v>
      </c>
      <c r="CD216" s="2">
        <f>SUMIFS(Import!CD$2:CD$237,Import!$F$2:$F$237,$F216,Import!$G$2:$G$237,$G216)</f>
        <v>20</v>
      </c>
      <c r="CE216" s="2">
        <f>SUMIFS(Import!CE$2:CE$237,Import!$F$2:$F$237,$F216,Import!$G$2:$G$237,$G216)</f>
        <v>1.31</v>
      </c>
      <c r="CF216" s="2">
        <f>SUMIFS(Import!CF$2:CF$237,Import!$F$2:$F$237,$F216,Import!$G$2:$G$237,$G216)</f>
        <v>3.07</v>
      </c>
      <c r="CG216" s="2">
        <f>SUMIFS(Import!CG$2:CG$237,Import!$F$2:$F$237,$F216,Import!$G$2:$G$237,$G216)</f>
        <v>10</v>
      </c>
      <c r="CH216" s="2" t="str">
        <f t="shared" si="119"/>
        <v>M</v>
      </c>
      <c r="CI216" s="2" t="str">
        <f t="shared" si="119"/>
        <v>CONROY</v>
      </c>
      <c r="CJ216" s="2" t="str">
        <f t="shared" si="119"/>
        <v>Yves</v>
      </c>
      <c r="CK216" s="2">
        <f>SUMIFS(Import!CK$2:CK$237,Import!$F$2:$F$237,$F216,Import!$G$2:$G$237,$G216)</f>
        <v>3</v>
      </c>
      <c r="CL216" s="2">
        <f>SUMIFS(Import!CL$2:CL$237,Import!$F$2:$F$237,$F216,Import!$G$2:$G$237,$G216)</f>
        <v>0.2</v>
      </c>
      <c r="CM216" s="2">
        <f>SUMIFS(Import!CM$2:CM$237,Import!$F$2:$F$237,$F216,Import!$G$2:$G$237,$G216)</f>
        <v>0.46</v>
      </c>
      <c r="CN216" s="2">
        <f>SUMIFS(Import!CN$2:CN$237,Import!$F$2:$F$237,$F216,Import!$G$2:$G$237,$G216)</f>
        <v>11</v>
      </c>
      <c r="CO216" s="3" t="str">
        <f t="shared" si="120"/>
        <v>M</v>
      </c>
      <c r="CP216" s="3" t="str">
        <f t="shared" si="120"/>
        <v>PIQUE</v>
      </c>
      <c r="CQ216" s="3" t="str">
        <f t="shared" si="120"/>
        <v>Pascal</v>
      </c>
      <c r="CR216" s="2">
        <f>SUMIFS(Import!CR$2:CR$237,Import!$F$2:$F$237,$F216,Import!$G$2:$G$237,$G216)</f>
        <v>2</v>
      </c>
      <c r="CS216" s="2">
        <f>SUMIFS(Import!CS$2:CS$237,Import!$F$2:$F$237,$F216,Import!$G$2:$G$237,$G216)</f>
        <v>0.13</v>
      </c>
      <c r="CT216" s="2">
        <f>SUMIFS(Import!CT$2:CT$237,Import!$F$2:$F$237,$F216,Import!$G$2:$G$237,$G216)</f>
        <v>0.31</v>
      </c>
    </row>
    <row r="217" spans="1:98">
      <c r="A217" s="2" t="s">
        <v>38</v>
      </c>
      <c r="B217" s="2" t="s">
        <v>39</v>
      </c>
      <c r="C217" s="2">
        <v>2</v>
      </c>
      <c r="D217" s="2" t="s">
        <v>53</v>
      </c>
      <c r="E217" s="2">
        <v>52</v>
      </c>
      <c r="F217" s="2" t="s">
        <v>84</v>
      </c>
      <c r="G217" s="2">
        <v>4</v>
      </c>
      <c r="H217" s="2">
        <f>IF(SUMIFS(Import!H$2:H$237,Import!$F$2:$F$237,$F217,Import!$G$2:$G$237,$G217)=0,Data_T1!$H217,SUMIFS(Import!H$2:H$237,Import!$F$2:$F$237,$F217,Import!$G$2:$G$237,$G217))</f>
        <v>1988</v>
      </c>
      <c r="I217" s="2">
        <f>SUMIFS(Import!I$2:I$237,Import!$F$2:$F$237,$F217,Import!$G$2:$G$237,$G217)</f>
        <v>1233</v>
      </c>
      <c r="J217" s="2">
        <f>SUMIFS(Import!J$2:J$237,Import!$F$2:$F$237,$F217,Import!$G$2:$G$237,$G217)</f>
        <v>62.02</v>
      </c>
      <c r="K217" s="2">
        <f>SUMIFS(Import!K$2:K$237,Import!$F$2:$F$237,$F217,Import!$G$2:$G$237,$G217)</f>
        <v>755</v>
      </c>
      <c r="L217" s="2">
        <f>SUMIFS(Import!L$2:L$237,Import!$F$2:$F$237,$F217,Import!$G$2:$G$237,$G217)</f>
        <v>37.979999999999997</v>
      </c>
      <c r="M217" s="2">
        <f>SUMIFS(Import!M$2:M$237,Import!$F$2:$F$237,$F217,Import!$G$2:$G$237,$G217)</f>
        <v>2</v>
      </c>
      <c r="N217" s="2">
        <f>SUMIFS(Import!N$2:N$237,Import!$F$2:$F$237,$F217,Import!$G$2:$G$237,$G217)</f>
        <v>0.1</v>
      </c>
      <c r="O217" s="2">
        <f>SUMIFS(Import!O$2:O$237,Import!$F$2:$F$237,$F217,Import!$G$2:$G$237,$G217)</f>
        <v>0.26</v>
      </c>
      <c r="P217" s="2">
        <f>SUMIFS(Import!P$2:P$237,Import!$F$2:$F$237,$F217,Import!$G$2:$G$237,$G217)</f>
        <v>5</v>
      </c>
      <c r="Q217" s="2">
        <f>SUMIFS(Import!Q$2:Q$237,Import!$F$2:$F$237,$F217,Import!$G$2:$G$237,$G217)</f>
        <v>0.25</v>
      </c>
      <c r="R217" s="2">
        <f>SUMIFS(Import!R$2:R$237,Import!$F$2:$F$237,$F217,Import!$G$2:$G$237,$G217)</f>
        <v>0.66</v>
      </c>
      <c r="S217" s="2">
        <f>SUMIFS(Import!S$2:S$237,Import!$F$2:$F$237,$F217,Import!$G$2:$G$237,$G217)</f>
        <v>748</v>
      </c>
      <c r="T217" s="2">
        <f>SUMIFS(Import!T$2:T$237,Import!$F$2:$F$237,$F217,Import!$G$2:$G$237,$G217)</f>
        <v>37.630000000000003</v>
      </c>
      <c r="U217" s="2">
        <f>SUMIFS(Import!U$2:U$237,Import!$F$2:$F$237,$F217,Import!$G$2:$G$237,$G217)</f>
        <v>99.07</v>
      </c>
      <c r="V217" s="2">
        <f>SUMIFS(Import!V$2:V$237,Import!$F$2:$F$237,$F217,Import!$G$2:$G$237,$G217)</f>
        <v>1</v>
      </c>
      <c r="W217" s="2" t="str">
        <f t="shared" si="110"/>
        <v>F</v>
      </c>
      <c r="X217" s="2" t="str">
        <f t="shared" si="110"/>
        <v>IRITI</v>
      </c>
      <c r="Y217" s="2" t="str">
        <f t="shared" si="110"/>
        <v>Teura</v>
      </c>
      <c r="Z217" s="2">
        <f>SUMIFS(Import!Z$2:Z$237,Import!$F$2:$F$237,$F217,Import!$G$2:$G$237,$G217)</f>
        <v>302</v>
      </c>
      <c r="AA217" s="2">
        <f>SUMIFS(Import!AA$2:AA$237,Import!$F$2:$F$237,$F217,Import!$G$2:$G$237,$G217)</f>
        <v>15.19</v>
      </c>
      <c r="AB217" s="2">
        <f>SUMIFS(Import!AB$2:AB$237,Import!$F$2:$F$237,$F217,Import!$G$2:$G$237,$G217)</f>
        <v>40.369999999999997</v>
      </c>
      <c r="AC217" s="2">
        <f>SUMIFS(Import!AC$2:AC$237,Import!$F$2:$F$237,$F217,Import!$G$2:$G$237,$G217)</f>
        <v>2</v>
      </c>
      <c r="AD217" s="2" t="str">
        <f t="shared" si="111"/>
        <v>F</v>
      </c>
      <c r="AE217" s="2" t="str">
        <f t="shared" si="111"/>
        <v>GRANDIN</v>
      </c>
      <c r="AF217" s="2" t="str">
        <f t="shared" si="111"/>
        <v>Maire</v>
      </c>
      <c r="AG217" s="2">
        <f>SUMIFS(Import!AG$2:AG$237,Import!$F$2:$F$237,$F217,Import!$G$2:$G$237,$G217)</f>
        <v>8</v>
      </c>
      <c r="AH217" s="2">
        <f>SUMIFS(Import!AH$2:AH$237,Import!$F$2:$F$237,$F217,Import!$G$2:$G$237,$G217)</f>
        <v>0.4</v>
      </c>
      <c r="AI217" s="2">
        <f>SUMIFS(Import!AI$2:AI$237,Import!$F$2:$F$237,$F217,Import!$G$2:$G$237,$G217)</f>
        <v>1.07</v>
      </c>
      <c r="AJ217" s="2">
        <f>SUMIFS(Import!AJ$2:AJ$237,Import!$F$2:$F$237,$F217,Import!$G$2:$G$237,$G217)</f>
        <v>3</v>
      </c>
      <c r="AK217" s="2" t="str">
        <f t="shared" si="112"/>
        <v>F</v>
      </c>
      <c r="AL217" s="2" t="str">
        <f t="shared" si="112"/>
        <v>SANQUER</v>
      </c>
      <c r="AM217" s="2" t="str">
        <f t="shared" si="112"/>
        <v>Nicole</v>
      </c>
      <c r="AN217" s="2">
        <f>SUMIFS(Import!AN$2:AN$237,Import!$F$2:$F$237,$F217,Import!$G$2:$G$237,$G217)</f>
        <v>234</v>
      </c>
      <c r="AO217" s="2">
        <f>SUMIFS(Import!AO$2:AO$237,Import!$F$2:$F$237,$F217,Import!$G$2:$G$237,$G217)</f>
        <v>11.77</v>
      </c>
      <c r="AP217" s="2">
        <f>SUMIFS(Import!AP$2:AP$237,Import!$F$2:$F$237,$F217,Import!$G$2:$G$237,$G217)</f>
        <v>31.28</v>
      </c>
      <c r="AQ217" s="2">
        <f>SUMIFS(Import!AQ$2:AQ$237,Import!$F$2:$F$237,$F217,Import!$G$2:$G$237,$G217)</f>
        <v>4</v>
      </c>
      <c r="AR217" s="2" t="str">
        <f t="shared" si="113"/>
        <v>F</v>
      </c>
      <c r="AS217" s="2" t="str">
        <f t="shared" si="113"/>
        <v>EBB ÉPSE CROSS</v>
      </c>
      <c r="AT217" s="2" t="str">
        <f t="shared" si="113"/>
        <v>Valentina, Hina Dite Tina</v>
      </c>
      <c r="AU217" s="2">
        <f>SUMIFS(Import!AU$2:AU$237,Import!$F$2:$F$237,$F217,Import!$G$2:$G$237,$G217)</f>
        <v>140</v>
      </c>
      <c r="AV217" s="2">
        <f>SUMIFS(Import!AV$2:AV$237,Import!$F$2:$F$237,$F217,Import!$G$2:$G$237,$G217)</f>
        <v>7.04</v>
      </c>
      <c r="AW217" s="2">
        <f>SUMIFS(Import!AW$2:AW$237,Import!$F$2:$F$237,$F217,Import!$G$2:$G$237,$G217)</f>
        <v>18.72</v>
      </c>
      <c r="AX217" s="2">
        <f>SUMIFS(Import!AX$2:AX$237,Import!$F$2:$F$237,$F217,Import!$G$2:$G$237,$G217)</f>
        <v>5</v>
      </c>
      <c r="AY217" s="2" t="str">
        <f t="shared" si="114"/>
        <v>F</v>
      </c>
      <c r="AZ217" s="2" t="str">
        <f t="shared" si="114"/>
        <v>DUBIEF</v>
      </c>
      <c r="BA217" s="2" t="str">
        <f t="shared" si="114"/>
        <v>Miri</v>
      </c>
      <c r="BB217" s="2">
        <f>SUMIFS(Import!BB$2:BB$237,Import!$F$2:$F$237,$F217,Import!$G$2:$G$237,$G217)</f>
        <v>10</v>
      </c>
      <c r="BC217" s="2">
        <f>SUMIFS(Import!BC$2:BC$237,Import!$F$2:$F$237,$F217,Import!$G$2:$G$237,$G217)</f>
        <v>0.5</v>
      </c>
      <c r="BD217" s="2">
        <f>SUMIFS(Import!BD$2:BD$237,Import!$F$2:$F$237,$F217,Import!$G$2:$G$237,$G217)</f>
        <v>1.34</v>
      </c>
      <c r="BE217" s="2">
        <f>SUMIFS(Import!BE$2:BE$237,Import!$F$2:$F$237,$F217,Import!$G$2:$G$237,$G217)</f>
        <v>6</v>
      </c>
      <c r="BF217" s="2" t="str">
        <f t="shared" si="115"/>
        <v>M</v>
      </c>
      <c r="BG217" s="2" t="str">
        <f t="shared" si="115"/>
        <v>TEFAAROA</v>
      </c>
      <c r="BH217" s="2" t="str">
        <f t="shared" si="115"/>
        <v>Tom</v>
      </c>
      <c r="BI217" s="2">
        <f>SUMIFS(Import!BI$2:BI$237,Import!$F$2:$F$237,$F217,Import!$G$2:$G$237,$G217)</f>
        <v>2</v>
      </c>
      <c r="BJ217" s="2">
        <f>SUMIFS(Import!BJ$2:BJ$237,Import!$F$2:$F$237,$F217,Import!$G$2:$G$237,$G217)</f>
        <v>0.1</v>
      </c>
      <c r="BK217" s="2">
        <f>SUMIFS(Import!BK$2:BK$237,Import!$F$2:$F$237,$F217,Import!$G$2:$G$237,$G217)</f>
        <v>0.27</v>
      </c>
      <c r="BL217" s="2">
        <f>SUMIFS(Import!BL$2:BL$237,Import!$F$2:$F$237,$F217,Import!$G$2:$G$237,$G217)</f>
        <v>7</v>
      </c>
      <c r="BM217" s="2" t="str">
        <f t="shared" si="116"/>
        <v>M</v>
      </c>
      <c r="BN217" s="2" t="str">
        <f t="shared" si="116"/>
        <v>TAPUTU</v>
      </c>
      <c r="BO217" s="2" t="str">
        <f t="shared" si="116"/>
        <v>Faana</v>
      </c>
      <c r="BP217" s="2">
        <f>SUMIFS(Import!BP$2:BP$237,Import!$F$2:$F$237,$F217,Import!$G$2:$G$237,$G217)</f>
        <v>15</v>
      </c>
      <c r="BQ217" s="2">
        <f>SUMIFS(Import!BQ$2:BQ$237,Import!$F$2:$F$237,$F217,Import!$G$2:$G$237,$G217)</f>
        <v>0.75</v>
      </c>
      <c r="BR217" s="2">
        <f>SUMIFS(Import!BR$2:BR$237,Import!$F$2:$F$237,$F217,Import!$G$2:$G$237,$G217)</f>
        <v>2.0099999999999998</v>
      </c>
      <c r="BS217" s="2">
        <f>SUMIFS(Import!BS$2:BS$237,Import!$F$2:$F$237,$F217,Import!$G$2:$G$237,$G217)</f>
        <v>8</v>
      </c>
      <c r="BT217" s="2" t="str">
        <f t="shared" si="117"/>
        <v>M</v>
      </c>
      <c r="BU217" s="2" t="str">
        <f t="shared" si="117"/>
        <v>SALMON</v>
      </c>
      <c r="BV217" s="2" t="str">
        <f t="shared" si="117"/>
        <v>Tati</v>
      </c>
      <c r="BW217" s="2">
        <f>SUMIFS(Import!BW$2:BW$237,Import!$F$2:$F$237,$F217,Import!$G$2:$G$237,$G217)</f>
        <v>3</v>
      </c>
      <c r="BX217" s="2">
        <f>SUMIFS(Import!BX$2:BX$237,Import!$F$2:$F$237,$F217,Import!$G$2:$G$237,$G217)</f>
        <v>0.15</v>
      </c>
      <c r="BY217" s="2">
        <f>SUMIFS(Import!BY$2:BY$237,Import!$F$2:$F$237,$F217,Import!$G$2:$G$237,$G217)</f>
        <v>0.4</v>
      </c>
      <c r="BZ217" s="2">
        <f>SUMIFS(Import!BZ$2:BZ$237,Import!$F$2:$F$237,$F217,Import!$G$2:$G$237,$G217)</f>
        <v>9</v>
      </c>
      <c r="CA217" s="2" t="str">
        <f t="shared" si="118"/>
        <v>F</v>
      </c>
      <c r="CB217" s="2" t="str">
        <f t="shared" si="118"/>
        <v>TERIITAHI</v>
      </c>
      <c r="CC217" s="2" t="str">
        <f t="shared" si="118"/>
        <v>Tepuaraurii</v>
      </c>
      <c r="CD217" s="2">
        <f>SUMIFS(Import!CD$2:CD$237,Import!$F$2:$F$237,$F217,Import!$G$2:$G$237,$G217)</f>
        <v>28</v>
      </c>
      <c r="CE217" s="2">
        <f>SUMIFS(Import!CE$2:CE$237,Import!$F$2:$F$237,$F217,Import!$G$2:$G$237,$G217)</f>
        <v>1.41</v>
      </c>
      <c r="CF217" s="2">
        <f>SUMIFS(Import!CF$2:CF$237,Import!$F$2:$F$237,$F217,Import!$G$2:$G$237,$G217)</f>
        <v>3.74</v>
      </c>
      <c r="CG217" s="2">
        <f>SUMIFS(Import!CG$2:CG$237,Import!$F$2:$F$237,$F217,Import!$G$2:$G$237,$G217)</f>
        <v>10</v>
      </c>
      <c r="CH217" s="2" t="str">
        <f t="shared" si="119"/>
        <v>M</v>
      </c>
      <c r="CI217" s="2" t="str">
        <f t="shared" si="119"/>
        <v>CONROY</v>
      </c>
      <c r="CJ217" s="2" t="str">
        <f t="shared" si="119"/>
        <v>Yves</v>
      </c>
      <c r="CK217" s="2">
        <f>SUMIFS(Import!CK$2:CK$237,Import!$F$2:$F$237,$F217,Import!$G$2:$G$237,$G217)</f>
        <v>1</v>
      </c>
      <c r="CL217" s="2">
        <f>SUMIFS(Import!CL$2:CL$237,Import!$F$2:$F$237,$F217,Import!$G$2:$G$237,$G217)</f>
        <v>0.05</v>
      </c>
      <c r="CM217" s="2">
        <f>SUMIFS(Import!CM$2:CM$237,Import!$F$2:$F$237,$F217,Import!$G$2:$G$237,$G217)</f>
        <v>0.13</v>
      </c>
      <c r="CN217" s="2">
        <f>SUMIFS(Import!CN$2:CN$237,Import!$F$2:$F$237,$F217,Import!$G$2:$G$237,$G217)</f>
        <v>11</v>
      </c>
      <c r="CO217" s="3" t="str">
        <f t="shared" si="120"/>
        <v>M</v>
      </c>
      <c r="CP217" s="3" t="str">
        <f t="shared" si="120"/>
        <v>PIQUE</v>
      </c>
      <c r="CQ217" s="3" t="str">
        <f t="shared" si="120"/>
        <v>Pascal</v>
      </c>
      <c r="CR217" s="2">
        <f>SUMIFS(Import!CR$2:CR$237,Import!$F$2:$F$237,$F217,Import!$G$2:$G$237,$G217)</f>
        <v>5</v>
      </c>
      <c r="CS217" s="2">
        <f>SUMIFS(Import!CS$2:CS$237,Import!$F$2:$F$237,$F217,Import!$G$2:$G$237,$G217)</f>
        <v>0.25</v>
      </c>
      <c r="CT217" s="2">
        <f>SUMIFS(Import!CT$2:CT$237,Import!$F$2:$F$237,$F217,Import!$G$2:$G$237,$G217)</f>
        <v>0.67</v>
      </c>
    </row>
    <row r="218" spans="1:98">
      <c r="A218" s="2" t="s">
        <v>38</v>
      </c>
      <c r="B218" s="2" t="s">
        <v>39</v>
      </c>
      <c r="C218" s="2">
        <v>2</v>
      </c>
      <c r="D218" s="2" t="s">
        <v>53</v>
      </c>
      <c r="E218" s="2">
        <v>53</v>
      </c>
      <c r="F218" s="2" t="s">
        <v>85</v>
      </c>
      <c r="G218" s="2">
        <v>1</v>
      </c>
      <c r="H218" s="2">
        <f>IF(SUMIFS(Import!H$2:H$237,Import!$F$2:$F$237,$F218,Import!$G$2:$G$237,$G218)=0,Data_T1!$H218,SUMIFS(Import!H$2:H$237,Import!$F$2:$F$237,$F218,Import!$G$2:$G$237,$G218))</f>
        <v>764</v>
      </c>
      <c r="I218" s="2">
        <f>SUMIFS(Import!I$2:I$237,Import!$F$2:$F$237,$F218,Import!$G$2:$G$237,$G218)</f>
        <v>260</v>
      </c>
      <c r="J218" s="2">
        <f>SUMIFS(Import!J$2:J$237,Import!$F$2:$F$237,$F218,Import!$G$2:$G$237,$G218)</f>
        <v>34.03</v>
      </c>
      <c r="K218" s="2">
        <f>SUMIFS(Import!K$2:K$237,Import!$F$2:$F$237,$F218,Import!$G$2:$G$237,$G218)</f>
        <v>504</v>
      </c>
      <c r="L218" s="2">
        <f>SUMIFS(Import!L$2:L$237,Import!$F$2:$F$237,$F218,Import!$G$2:$G$237,$G218)</f>
        <v>65.97</v>
      </c>
      <c r="M218" s="2">
        <f>SUMIFS(Import!M$2:M$237,Import!$F$2:$F$237,$F218,Import!$G$2:$G$237,$G218)</f>
        <v>1</v>
      </c>
      <c r="N218" s="2">
        <f>SUMIFS(Import!N$2:N$237,Import!$F$2:$F$237,$F218,Import!$G$2:$G$237,$G218)</f>
        <v>0.13</v>
      </c>
      <c r="O218" s="2">
        <f>SUMIFS(Import!O$2:O$237,Import!$F$2:$F$237,$F218,Import!$G$2:$G$237,$G218)</f>
        <v>0.2</v>
      </c>
      <c r="P218" s="2">
        <f>SUMIFS(Import!P$2:P$237,Import!$F$2:$F$237,$F218,Import!$G$2:$G$237,$G218)</f>
        <v>2</v>
      </c>
      <c r="Q218" s="2">
        <f>SUMIFS(Import!Q$2:Q$237,Import!$F$2:$F$237,$F218,Import!$G$2:$G$237,$G218)</f>
        <v>0.26</v>
      </c>
      <c r="R218" s="2">
        <f>SUMIFS(Import!R$2:R$237,Import!$F$2:$F$237,$F218,Import!$G$2:$G$237,$G218)</f>
        <v>0.4</v>
      </c>
      <c r="S218" s="2">
        <f>SUMIFS(Import!S$2:S$237,Import!$F$2:$F$237,$F218,Import!$G$2:$G$237,$G218)</f>
        <v>501</v>
      </c>
      <c r="T218" s="2">
        <f>SUMIFS(Import!T$2:T$237,Import!$F$2:$F$237,$F218,Import!$G$2:$G$237,$G218)</f>
        <v>65.58</v>
      </c>
      <c r="U218" s="2">
        <f>SUMIFS(Import!U$2:U$237,Import!$F$2:$F$237,$F218,Import!$G$2:$G$237,$G218)</f>
        <v>99.4</v>
      </c>
      <c r="V218" s="2">
        <f>SUMIFS(Import!V$2:V$237,Import!$F$2:$F$237,$F218,Import!$G$2:$G$237,$G218)</f>
        <v>1</v>
      </c>
      <c r="W218" s="2" t="str">
        <f t="shared" si="110"/>
        <v>F</v>
      </c>
      <c r="X218" s="2" t="str">
        <f t="shared" si="110"/>
        <v>IRITI</v>
      </c>
      <c r="Y218" s="2" t="str">
        <f t="shared" si="110"/>
        <v>Teura</v>
      </c>
      <c r="Z218" s="2">
        <f>SUMIFS(Import!Z$2:Z$237,Import!$F$2:$F$237,$F218,Import!$G$2:$G$237,$G218)</f>
        <v>226</v>
      </c>
      <c r="AA218" s="2">
        <f>SUMIFS(Import!AA$2:AA$237,Import!$F$2:$F$237,$F218,Import!$G$2:$G$237,$G218)</f>
        <v>29.58</v>
      </c>
      <c r="AB218" s="2">
        <f>SUMIFS(Import!AB$2:AB$237,Import!$F$2:$F$237,$F218,Import!$G$2:$G$237,$G218)</f>
        <v>45.11</v>
      </c>
      <c r="AC218" s="2">
        <f>SUMIFS(Import!AC$2:AC$237,Import!$F$2:$F$237,$F218,Import!$G$2:$G$237,$G218)</f>
        <v>2</v>
      </c>
      <c r="AD218" s="2" t="str">
        <f t="shared" si="111"/>
        <v>F</v>
      </c>
      <c r="AE218" s="2" t="str">
        <f t="shared" si="111"/>
        <v>GRANDIN</v>
      </c>
      <c r="AF218" s="2" t="str">
        <f t="shared" si="111"/>
        <v>Maire</v>
      </c>
      <c r="AG218" s="2">
        <f>SUMIFS(Import!AG$2:AG$237,Import!$F$2:$F$237,$F218,Import!$G$2:$G$237,$G218)</f>
        <v>0</v>
      </c>
      <c r="AH218" s="2">
        <f>SUMIFS(Import!AH$2:AH$237,Import!$F$2:$F$237,$F218,Import!$G$2:$G$237,$G218)</f>
        <v>0</v>
      </c>
      <c r="AI218" s="2">
        <f>SUMIFS(Import!AI$2:AI$237,Import!$F$2:$F$237,$F218,Import!$G$2:$G$237,$G218)</f>
        <v>0</v>
      </c>
      <c r="AJ218" s="2">
        <f>SUMIFS(Import!AJ$2:AJ$237,Import!$F$2:$F$237,$F218,Import!$G$2:$G$237,$G218)</f>
        <v>3</v>
      </c>
      <c r="AK218" s="2" t="str">
        <f t="shared" si="112"/>
        <v>F</v>
      </c>
      <c r="AL218" s="2" t="str">
        <f t="shared" si="112"/>
        <v>SANQUER</v>
      </c>
      <c r="AM218" s="2" t="str">
        <f t="shared" si="112"/>
        <v>Nicole</v>
      </c>
      <c r="AN218" s="2">
        <f>SUMIFS(Import!AN$2:AN$237,Import!$F$2:$F$237,$F218,Import!$G$2:$G$237,$G218)</f>
        <v>148</v>
      </c>
      <c r="AO218" s="2">
        <f>SUMIFS(Import!AO$2:AO$237,Import!$F$2:$F$237,$F218,Import!$G$2:$G$237,$G218)</f>
        <v>19.37</v>
      </c>
      <c r="AP218" s="2">
        <f>SUMIFS(Import!AP$2:AP$237,Import!$F$2:$F$237,$F218,Import!$G$2:$G$237,$G218)</f>
        <v>29.54</v>
      </c>
      <c r="AQ218" s="2">
        <f>SUMIFS(Import!AQ$2:AQ$237,Import!$F$2:$F$237,$F218,Import!$G$2:$G$237,$G218)</f>
        <v>4</v>
      </c>
      <c r="AR218" s="2" t="str">
        <f t="shared" si="113"/>
        <v>F</v>
      </c>
      <c r="AS218" s="2" t="str">
        <f t="shared" si="113"/>
        <v>EBB ÉPSE CROSS</v>
      </c>
      <c r="AT218" s="2" t="str">
        <f t="shared" si="113"/>
        <v>Valentina, Hina Dite Tina</v>
      </c>
      <c r="AU218" s="2">
        <f>SUMIFS(Import!AU$2:AU$237,Import!$F$2:$F$237,$F218,Import!$G$2:$G$237,$G218)</f>
        <v>108</v>
      </c>
      <c r="AV218" s="2">
        <f>SUMIFS(Import!AV$2:AV$237,Import!$F$2:$F$237,$F218,Import!$G$2:$G$237,$G218)</f>
        <v>14.14</v>
      </c>
      <c r="AW218" s="2">
        <f>SUMIFS(Import!AW$2:AW$237,Import!$F$2:$F$237,$F218,Import!$G$2:$G$237,$G218)</f>
        <v>21.56</v>
      </c>
      <c r="AX218" s="2">
        <f>SUMIFS(Import!AX$2:AX$237,Import!$F$2:$F$237,$F218,Import!$G$2:$G$237,$G218)</f>
        <v>5</v>
      </c>
      <c r="AY218" s="2" t="str">
        <f t="shared" si="114"/>
        <v>F</v>
      </c>
      <c r="AZ218" s="2" t="str">
        <f t="shared" si="114"/>
        <v>DUBIEF</v>
      </c>
      <c r="BA218" s="2" t="str">
        <f t="shared" si="114"/>
        <v>Miri</v>
      </c>
      <c r="BB218" s="2">
        <f>SUMIFS(Import!BB$2:BB$237,Import!$F$2:$F$237,$F218,Import!$G$2:$G$237,$G218)</f>
        <v>0</v>
      </c>
      <c r="BC218" s="2">
        <f>SUMIFS(Import!BC$2:BC$237,Import!$F$2:$F$237,$F218,Import!$G$2:$G$237,$G218)</f>
        <v>0</v>
      </c>
      <c r="BD218" s="2">
        <f>SUMIFS(Import!BD$2:BD$237,Import!$F$2:$F$237,$F218,Import!$G$2:$G$237,$G218)</f>
        <v>0</v>
      </c>
      <c r="BE218" s="2">
        <f>SUMIFS(Import!BE$2:BE$237,Import!$F$2:$F$237,$F218,Import!$G$2:$G$237,$G218)</f>
        <v>6</v>
      </c>
      <c r="BF218" s="2" t="str">
        <f t="shared" si="115"/>
        <v>M</v>
      </c>
      <c r="BG218" s="2" t="str">
        <f t="shared" si="115"/>
        <v>TEFAAROA</v>
      </c>
      <c r="BH218" s="2" t="str">
        <f t="shared" si="115"/>
        <v>Tom</v>
      </c>
      <c r="BI218" s="2">
        <f>SUMIFS(Import!BI$2:BI$237,Import!$F$2:$F$237,$F218,Import!$G$2:$G$237,$G218)</f>
        <v>0</v>
      </c>
      <c r="BJ218" s="2">
        <f>SUMIFS(Import!BJ$2:BJ$237,Import!$F$2:$F$237,$F218,Import!$G$2:$G$237,$G218)</f>
        <v>0</v>
      </c>
      <c r="BK218" s="2">
        <f>SUMIFS(Import!BK$2:BK$237,Import!$F$2:$F$237,$F218,Import!$G$2:$G$237,$G218)</f>
        <v>0</v>
      </c>
      <c r="BL218" s="2">
        <f>SUMIFS(Import!BL$2:BL$237,Import!$F$2:$F$237,$F218,Import!$G$2:$G$237,$G218)</f>
        <v>7</v>
      </c>
      <c r="BM218" s="2" t="str">
        <f t="shared" si="116"/>
        <v>M</v>
      </c>
      <c r="BN218" s="2" t="str">
        <f t="shared" si="116"/>
        <v>TAPUTU</v>
      </c>
      <c r="BO218" s="2" t="str">
        <f t="shared" si="116"/>
        <v>Faana</v>
      </c>
      <c r="BP218" s="2">
        <f>SUMIFS(Import!BP$2:BP$237,Import!$F$2:$F$237,$F218,Import!$G$2:$G$237,$G218)</f>
        <v>9</v>
      </c>
      <c r="BQ218" s="2">
        <f>SUMIFS(Import!BQ$2:BQ$237,Import!$F$2:$F$237,$F218,Import!$G$2:$G$237,$G218)</f>
        <v>1.18</v>
      </c>
      <c r="BR218" s="2">
        <f>SUMIFS(Import!BR$2:BR$237,Import!$F$2:$F$237,$F218,Import!$G$2:$G$237,$G218)</f>
        <v>1.8</v>
      </c>
      <c r="BS218" s="2">
        <f>SUMIFS(Import!BS$2:BS$237,Import!$F$2:$F$237,$F218,Import!$G$2:$G$237,$G218)</f>
        <v>8</v>
      </c>
      <c r="BT218" s="2" t="str">
        <f t="shared" si="117"/>
        <v>M</v>
      </c>
      <c r="BU218" s="2" t="str">
        <f t="shared" si="117"/>
        <v>SALMON</v>
      </c>
      <c r="BV218" s="2" t="str">
        <f t="shared" si="117"/>
        <v>Tati</v>
      </c>
      <c r="BW218" s="2">
        <f>SUMIFS(Import!BW$2:BW$237,Import!$F$2:$F$237,$F218,Import!$G$2:$G$237,$G218)</f>
        <v>1</v>
      </c>
      <c r="BX218" s="2">
        <f>SUMIFS(Import!BX$2:BX$237,Import!$F$2:$F$237,$F218,Import!$G$2:$G$237,$G218)</f>
        <v>0.13</v>
      </c>
      <c r="BY218" s="2">
        <f>SUMIFS(Import!BY$2:BY$237,Import!$F$2:$F$237,$F218,Import!$G$2:$G$237,$G218)</f>
        <v>0.2</v>
      </c>
      <c r="BZ218" s="2">
        <f>SUMIFS(Import!BZ$2:BZ$237,Import!$F$2:$F$237,$F218,Import!$G$2:$G$237,$G218)</f>
        <v>9</v>
      </c>
      <c r="CA218" s="2" t="str">
        <f t="shared" si="118"/>
        <v>F</v>
      </c>
      <c r="CB218" s="2" t="str">
        <f t="shared" si="118"/>
        <v>TERIITAHI</v>
      </c>
      <c r="CC218" s="2" t="str">
        <f t="shared" si="118"/>
        <v>Tepuaraurii</v>
      </c>
      <c r="CD218" s="2">
        <f>SUMIFS(Import!CD$2:CD$237,Import!$F$2:$F$237,$F218,Import!$G$2:$G$237,$G218)</f>
        <v>5</v>
      </c>
      <c r="CE218" s="2">
        <f>SUMIFS(Import!CE$2:CE$237,Import!$F$2:$F$237,$F218,Import!$G$2:$G$237,$G218)</f>
        <v>0.65</v>
      </c>
      <c r="CF218" s="2">
        <f>SUMIFS(Import!CF$2:CF$237,Import!$F$2:$F$237,$F218,Import!$G$2:$G$237,$G218)</f>
        <v>1</v>
      </c>
      <c r="CG218" s="2">
        <f>SUMIFS(Import!CG$2:CG$237,Import!$F$2:$F$237,$F218,Import!$G$2:$G$237,$G218)</f>
        <v>10</v>
      </c>
      <c r="CH218" s="2" t="str">
        <f t="shared" si="119"/>
        <v>M</v>
      </c>
      <c r="CI218" s="2" t="str">
        <f t="shared" si="119"/>
        <v>CONROY</v>
      </c>
      <c r="CJ218" s="2" t="str">
        <f t="shared" si="119"/>
        <v>Yves</v>
      </c>
      <c r="CK218" s="2">
        <f>SUMIFS(Import!CK$2:CK$237,Import!$F$2:$F$237,$F218,Import!$G$2:$G$237,$G218)</f>
        <v>2</v>
      </c>
      <c r="CL218" s="2">
        <f>SUMIFS(Import!CL$2:CL$237,Import!$F$2:$F$237,$F218,Import!$G$2:$G$237,$G218)</f>
        <v>0.26</v>
      </c>
      <c r="CM218" s="2">
        <f>SUMIFS(Import!CM$2:CM$237,Import!$F$2:$F$237,$F218,Import!$G$2:$G$237,$G218)</f>
        <v>0.4</v>
      </c>
      <c r="CN218" s="2">
        <f>SUMIFS(Import!CN$2:CN$237,Import!$F$2:$F$237,$F218,Import!$G$2:$G$237,$G218)</f>
        <v>11</v>
      </c>
      <c r="CO218" s="3" t="str">
        <f t="shared" si="120"/>
        <v>M</v>
      </c>
      <c r="CP218" s="3" t="str">
        <f t="shared" si="120"/>
        <v>PIQUE</v>
      </c>
      <c r="CQ218" s="3" t="str">
        <f t="shared" si="120"/>
        <v>Pascal</v>
      </c>
      <c r="CR218" s="2">
        <f>SUMIFS(Import!CR$2:CR$237,Import!$F$2:$F$237,$F218,Import!$G$2:$G$237,$G218)</f>
        <v>2</v>
      </c>
      <c r="CS218" s="2">
        <f>SUMIFS(Import!CS$2:CS$237,Import!$F$2:$F$237,$F218,Import!$G$2:$G$237,$G218)</f>
        <v>0.26</v>
      </c>
      <c r="CT218" s="2">
        <f>SUMIFS(Import!CT$2:CT$237,Import!$F$2:$F$237,$F218,Import!$G$2:$G$237,$G218)</f>
        <v>0.4</v>
      </c>
    </row>
    <row r="219" spans="1:98">
      <c r="A219" s="2" t="s">
        <v>38</v>
      </c>
      <c r="B219" s="2" t="s">
        <v>39</v>
      </c>
      <c r="C219" s="2">
        <v>2</v>
      </c>
      <c r="D219" s="2" t="s">
        <v>53</v>
      </c>
      <c r="E219" s="2">
        <v>53</v>
      </c>
      <c r="F219" s="2" t="s">
        <v>85</v>
      </c>
      <c r="G219" s="2">
        <v>2</v>
      </c>
      <c r="H219" s="2">
        <f>IF(SUMIFS(Import!H$2:H$237,Import!$F$2:$F$237,$F219,Import!$G$2:$G$237,$G219)=0,Data_T1!$H219,SUMIFS(Import!H$2:H$237,Import!$F$2:$F$237,$F219,Import!$G$2:$G$237,$G219))</f>
        <v>419</v>
      </c>
      <c r="I219" s="2">
        <f>SUMIFS(Import!I$2:I$237,Import!$F$2:$F$237,$F219,Import!$G$2:$G$237,$G219)</f>
        <v>142</v>
      </c>
      <c r="J219" s="2">
        <f>SUMIFS(Import!J$2:J$237,Import!$F$2:$F$237,$F219,Import!$G$2:$G$237,$G219)</f>
        <v>33.89</v>
      </c>
      <c r="K219" s="2">
        <f>SUMIFS(Import!K$2:K$237,Import!$F$2:$F$237,$F219,Import!$G$2:$G$237,$G219)</f>
        <v>277</v>
      </c>
      <c r="L219" s="2">
        <f>SUMIFS(Import!L$2:L$237,Import!$F$2:$F$237,$F219,Import!$G$2:$G$237,$G219)</f>
        <v>66.11</v>
      </c>
      <c r="M219" s="2">
        <f>SUMIFS(Import!M$2:M$237,Import!$F$2:$F$237,$F219,Import!$G$2:$G$237,$G219)</f>
        <v>1</v>
      </c>
      <c r="N219" s="2">
        <f>SUMIFS(Import!N$2:N$237,Import!$F$2:$F$237,$F219,Import!$G$2:$G$237,$G219)</f>
        <v>0.24</v>
      </c>
      <c r="O219" s="2">
        <f>SUMIFS(Import!O$2:O$237,Import!$F$2:$F$237,$F219,Import!$G$2:$G$237,$G219)</f>
        <v>0.36</v>
      </c>
      <c r="P219" s="2">
        <f>SUMIFS(Import!P$2:P$237,Import!$F$2:$F$237,$F219,Import!$G$2:$G$237,$G219)</f>
        <v>0</v>
      </c>
      <c r="Q219" s="2">
        <f>SUMIFS(Import!Q$2:Q$237,Import!$F$2:$F$237,$F219,Import!$G$2:$G$237,$G219)</f>
        <v>0</v>
      </c>
      <c r="R219" s="2">
        <f>SUMIFS(Import!R$2:R$237,Import!$F$2:$F$237,$F219,Import!$G$2:$G$237,$G219)</f>
        <v>0</v>
      </c>
      <c r="S219" s="2">
        <f>SUMIFS(Import!S$2:S$237,Import!$F$2:$F$237,$F219,Import!$G$2:$G$237,$G219)</f>
        <v>276</v>
      </c>
      <c r="T219" s="2">
        <f>SUMIFS(Import!T$2:T$237,Import!$F$2:$F$237,$F219,Import!$G$2:$G$237,$G219)</f>
        <v>65.87</v>
      </c>
      <c r="U219" s="2">
        <f>SUMIFS(Import!U$2:U$237,Import!$F$2:$F$237,$F219,Import!$G$2:$G$237,$G219)</f>
        <v>99.64</v>
      </c>
      <c r="V219" s="2">
        <f>SUMIFS(Import!V$2:V$237,Import!$F$2:$F$237,$F219,Import!$G$2:$G$237,$G219)</f>
        <v>1</v>
      </c>
      <c r="W219" s="2" t="str">
        <f t="shared" si="110"/>
        <v>F</v>
      </c>
      <c r="X219" s="2" t="str">
        <f t="shared" si="110"/>
        <v>IRITI</v>
      </c>
      <c r="Y219" s="2" t="str">
        <f t="shared" si="110"/>
        <v>Teura</v>
      </c>
      <c r="Z219" s="2">
        <f>SUMIFS(Import!Z$2:Z$237,Import!$F$2:$F$237,$F219,Import!$G$2:$G$237,$G219)</f>
        <v>153</v>
      </c>
      <c r="AA219" s="2">
        <f>SUMIFS(Import!AA$2:AA$237,Import!$F$2:$F$237,$F219,Import!$G$2:$G$237,$G219)</f>
        <v>36.520000000000003</v>
      </c>
      <c r="AB219" s="2">
        <f>SUMIFS(Import!AB$2:AB$237,Import!$F$2:$F$237,$F219,Import!$G$2:$G$237,$G219)</f>
        <v>55.43</v>
      </c>
      <c r="AC219" s="2">
        <f>SUMIFS(Import!AC$2:AC$237,Import!$F$2:$F$237,$F219,Import!$G$2:$G$237,$G219)</f>
        <v>2</v>
      </c>
      <c r="AD219" s="2" t="str">
        <f t="shared" si="111"/>
        <v>F</v>
      </c>
      <c r="AE219" s="2" t="str">
        <f t="shared" si="111"/>
        <v>GRANDIN</v>
      </c>
      <c r="AF219" s="2" t="str">
        <f t="shared" si="111"/>
        <v>Maire</v>
      </c>
      <c r="AG219" s="2">
        <f>SUMIFS(Import!AG$2:AG$237,Import!$F$2:$F$237,$F219,Import!$G$2:$G$237,$G219)</f>
        <v>2</v>
      </c>
      <c r="AH219" s="2">
        <f>SUMIFS(Import!AH$2:AH$237,Import!$F$2:$F$237,$F219,Import!$G$2:$G$237,$G219)</f>
        <v>0.48</v>
      </c>
      <c r="AI219" s="2">
        <f>SUMIFS(Import!AI$2:AI$237,Import!$F$2:$F$237,$F219,Import!$G$2:$G$237,$G219)</f>
        <v>0.72</v>
      </c>
      <c r="AJ219" s="2">
        <f>SUMIFS(Import!AJ$2:AJ$237,Import!$F$2:$F$237,$F219,Import!$G$2:$G$237,$G219)</f>
        <v>3</v>
      </c>
      <c r="AK219" s="2" t="str">
        <f t="shared" si="112"/>
        <v>F</v>
      </c>
      <c r="AL219" s="2" t="str">
        <f t="shared" si="112"/>
        <v>SANQUER</v>
      </c>
      <c r="AM219" s="2" t="str">
        <f t="shared" si="112"/>
        <v>Nicole</v>
      </c>
      <c r="AN219" s="2">
        <f>SUMIFS(Import!AN$2:AN$237,Import!$F$2:$F$237,$F219,Import!$G$2:$G$237,$G219)</f>
        <v>86</v>
      </c>
      <c r="AO219" s="2">
        <f>SUMIFS(Import!AO$2:AO$237,Import!$F$2:$F$237,$F219,Import!$G$2:$G$237,$G219)</f>
        <v>20.53</v>
      </c>
      <c r="AP219" s="2">
        <f>SUMIFS(Import!AP$2:AP$237,Import!$F$2:$F$237,$F219,Import!$G$2:$G$237,$G219)</f>
        <v>31.16</v>
      </c>
      <c r="AQ219" s="2">
        <f>SUMIFS(Import!AQ$2:AQ$237,Import!$F$2:$F$237,$F219,Import!$G$2:$G$237,$G219)</f>
        <v>4</v>
      </c>
      <c r="AR219" s="2" t="str">
        <f t="shared" si="113"/>
        <v>F</v>
      </c>
      <c r="AS219" s="2" t="str">
        <f t="shared" si="113"/>
        <v>EBB ÉPSE CROSS</v>
      </c>
      <c r="AT219" s="2" t="str">
        <f t="shared" si="113"/>
        <v>Valentina, Hina Dite Tina</v>
      </c>
      <c r="AU219" s="2">
        <f>SUMIFS(Import!AU$2:AU$237,Import!$F$2:$F$237,$F219,Import!$G$2:$G$237,$G219)</f>
        <v>23</v>
      </c>
      <c r="AV219" s="2">
        <f>SUMIFS(Import!AV$2:AV$237,Import!$F$2:$F$237,$F219,Import!$G$2:$G$237,$G219)</f>
        <v>5.49</v>
      </c>
      <c r="AW219" s="2">
        <f>SUMIFS(Import!AW$2:AW$237,Import!$F$2:$F$237,$F219,Import!$G$2:$G$237,$G219)</f>
        <v>8.33</v>
      </c>
      <c r="AX219" s="2">
        <f>SUMIFS(Import!AX$2:AX$237,Import!$F$2:$F$237,$F219,Import!$G$2:$G$237,$G219)</f>
        <v>5</v>
      </c>
      <c r="AY219" s="2" t="str">
        <f t="shared" si="114"/>
        <v>F</v>
      </c>
      <c r="AZ219" s="2" t="str">
        <f t="shared" si="114"/>
        <v>DUBIEF</v>
      </c>
      <c r="BA219" s="2" t="str">
        <f t="shared" si="114"/>
        <v>Miri</v>
      </c>
      <c r="BB219" s="2">
        <f>SUMIFS(Import!BB$2:BB$237,Import!$F$2:$F$237,$F219,Import!$G$2:$G$237,$G219)</f>
        <v>2</v>
      </c>
      <c r="BC219" s="2">
        <f>SUMIFS(Import!BC$2:BC$237,Import!$F$2:$F$237,$F219,Import!$G$2:$G$237,$G219)</f>
        <v>0.48</v>
      </c>
      <c r="BD219" s="2">
        <f>SUMIFS(Import!BD$2:BD$237,Import!$F$2:$F$237,$F219,Import!$G$2:$G$237,$G219)</f>
        <v>0.72</v>
      </c>
      <c r="BE219" s="2">
        <f>SUMIFS(Import!BE$2:BE$237,Import!$F$2:$F$237,$F219,Import!$G$2:$G$237,$G219)</f>
        <v>6</v>
      </c>
      <c r="BF219" s="2" t="str">
        <f t="shared" si="115"/>
        <v>M</v>
      </c>
      <c r="BG219" s="2" t="str">
        <f t="shared" si="115"/>
        <v>TEFAAROA</v>
      </c>
      <c r="BH219" s="2" t="str">
        <f t="shared" si="115"/>
        <v>Tom</v>
      </c>
      <c r="BI219" s="2">
        <f>SUMIFS(Import!BI$2:BI$237,Import!$F$2:$F$237,$F219,Import!$G$2:$G$237,$G219)</f>
        <v>0</v>
      </c>
      <c r="BJ219" s="2">
        <f>SUMIFS(Import!BJ$2:BJ$237,Import!$F$2:$F$237,$F219,Import!$G$2:$G$237,$G219)</f>
        <v>0</v>
      </c>
      <c r="BK219" s="2">
        <f>SUMIFS(Import!BK$2:BK$237,Import!$F$2:$F$237,$F219,Import!$G$2:$G$237,$G219)</f>
        <v>0</v>
      </c>
      <c r="BL219" s="2">
        <f>SUMIFS(Import!BL$2:BL$237,Import!$F$2:$F$237,$F219,Import!$G$2:$G$237,$G219)</f>
        <v>7</v>
      </c>
      <c r="BM219" s="2" t="str">
        <f t="shared" si="116"/>
        <v>M</v>
      </c>
      <c r="BN219" s="2" t="str">
        <f t="shared" si="116"/>
        <v>TAPUTU</v>
      </c>
      <c r="BO219" s="2" t="str">
        <f t="shared" si="116"/>
        <v>Faana</v>
      </c>
      <c r="BP219" s="2">
        <f>SUMIFS(Import!BP$2:BP$237,Import!$F$2:$F$237,$F219,Import!$G$2:$G$237,$G219)</f>
        <v>2</v>
      </c>
      <c r="BQ219" s="2">
        <f>SUMIFS(Import!BQ$2:BQ$237,Import!$F$2:$F$237,$F219,Import!$G$2:$G$237,$G219)</f>
        <v>0.48</v>
      </c>
      <c r="BR219" s="2">
        <f>SUMIFS(Import!BR$2:BR$237,Import!$F$2:$F$237,$F219,Import!$G$2:$G$237,$G219)</f>
        <v>0.72</v>
      </c>
      <c r="BS219" s="2">
        <f>SUMIFS(Import!BS$2:BS$237,Import!$F$2:$F$237,$F219,Import!$G$2:$G$237,$G219)</f>
        <v>8</v>
      </c>
      <c r="BT219" s="2" t="str">
        <f t="shared" si="117"/>
        <v>M</v>
      </c>
      <c r="BU219" s="2" t="str">
        <f t="shared" si="117"/>
        <v>SALMON</v>
      </c>
      <c r="BV219" s="2" t="str">
        <f t="shared" si="117"/>
        <v>Tati</v>
      </c>
      <c r="BW219" s="2">
        <f>SUMIFS(Import!BW$2:BW$237,Import!$F$2:$F$237,$F219,Import!$G$2:$G$237,$G219)</f>
        <v>2</v>
      </c>
      <c r="BX219" s="2">
        <f>SUMIFS(Import!BX$2:BX$237,Import!$F$2:$F$237,$F219,Import!$G$2:$G$237,$G219)</f>
        <v>0.48</v>
      </c>
      <c r="BY219" s="2">
        <f>SUMIFS(Import!BY$2:BY$237,Import!$F$2:$F$237,$F219,Import!$G$2:$G$237,$G219)</f>
        <v>0.72</v>
      </c>
      <c r="BZ219" s="2">
        <f>SUMIFS(Import!BZ$2:BZ$237,Import!$F$2:$F$237,$F219,Import!$G$2:$G$237,$G219)</f>
        <v>9</v>
      </c>
      <c r="CA219" s="2" t="str">
        <f t="shared" si="118"/>
        <v>F</v>
      </c>
      <c r="CB219" s="2" t="str">
        <f t="shared" si="118"/>
        <v>TERIITAHI</v>
      </c>
      <c r="CC219" s="2" t="str">
        <f t="shared" si="118"/>
        <v>Tepuaraurii</v>
      </c>
      <c r="CD219" s="2">
        <f>SUMIFS(Import!CD$2:CD$237,Import!$F$2:$F$237,$F219,Import!$G$2:$G$237,$G219)</f>
        <v>6</v>
      </c>
      <c r="CE219" s="2">
        <f>SUMIFS(Import!CE$2:CE$237,Import!$F$2:$F$237,$F219,Import!$G$2:$G$237,$G219)</f>
        <v>1.43</v>
      </c>
      <c r="CF219" s="2">
        <f>SUMIFS(Import!CF$2:CF$237,Import!$F$2:$F$237,$F219,Import!$G$2:$G$237,$G219)</f>
        <v>2.17</v>
      </c>
      <c r="CG219" s="2">
        <f>SUMIFS(Import!CG$2:CG$237,Import!$F$2:$F$237,$F219,Import!$G$2:$G$237,$G219)</f>
        <v>10</v>
      </c>
      <c r="CH219" s="2" t="str">
        <f t="shared" si="119"/>
        <v>M</v>
      </c>
      <c r="CI219" s="2" t="str">
        <f t="shared" si="119"/>
        <v>CONROY</v>
      </c>
      <c r="CJ219" s="2" t="str">
        <f t="shared" si="119"/>
        <v>Yves</v>
      </c>
      <c r="CK219" s="2">
        <f>SUMIFS(Import!CK$2:CK$237,Import!$F$2:$F$237,$F219,Import!$G$2:$G$237,$G219)</f>
        <v>0</v>
      </c>
      <c r="CL219" s="2">
        <f>SUMIFS(Import!CL$2:CL$237,Import!$F$2:$F$237,$F219,Import!$G$2:$G$237,$G219)</f>
        <v>0</v>
      </c>
      <c r="CM219" s="2">
        <f>SUMIFS(Import!CM$2:CM$237,Import!$F$2:$F$237,$F219,Import!$G$2:$G$237,$G219)</f>
        <v>0</v>
      </c>
      <c r="CN219" s="2">
        <f>SUMIFS(Import!CN$2:CN$237,Import!$F$2:$F$237,$F219,Import!$G$2:$G$237,$G219)</f>
        <v>11</v>
      </c>
      <c r="CO219" s="3" t="str">
        <f t="shared" si="120"/>
        <v>M</v>
      </c>
      <c r="CP219" s="3" t="str">
        <f t="shared" si="120"/>
        <v>PIQUE</v>
      </c>
      <c r="CQ219" s="3" t="str">
        <f t="shared" si="120"/>
        <v>Pascal</v>
      </c>
      <c r="CR219" s="2">
        <f>SUMIFS(Import!CR$2:CR$237,Import!$F$2:$F$237,$F219,Import!$G$2:$G$237,$G219)</f>
        <v>0</v>
      </c>
      <c r="CS219" s="2">
        <f>SUMIFS(Import!CS$2:CS$237,Import!$F$2:$F$237,$F219,Import!$G$2:$G$237,$G219)</f>
        <v>0</v>
      </c>
      <c r="CT219" s="2">
        <f>SUMIFS(Import!CT$2:CT$237,Import!$F$2:$F$237,$F219,Import!$G$2:$G$237,$G219)</f>
        <v>0</v>
      </c>
    </row>
    <row r="220" spans="1:98">
      <c r="A220" s="2" t="s">
        <v>38</v>
      </c>
      <c r="B220" s="2" t="s">
        <v>39</v>
      </c>
      <c r="C220" s="2">
        <v>2</v>
      </c>
      <c r="D220" s="2" t="s">
        <v>53</v>
      </c>
      <c r="E220" s="2">
        <v>53</v>
      </c>
      <c r="F220" s="2" t="s">
        <v>85</v>
      </c>
      <c r="G220" s="2">
        <v>3</v>
      </c>
      <c r="H220" s="2">
        <f>IF(SUMIFS(Import!H$2:H$237,Import!$F$2:$F$237,$F220,Import!$G$2:$G$237,$G220)=0,Data_T1!$H220,SUMIFS(Import!H$2:H$237,Import!$F$2:$F$237,$F220,Import!$G$2:$G$237,$G220))</f>
        <v>453</v>
      </c>
      <c r="I220" s="2">
        <f>SUMIFS(Import!I$2:I$237,Import!$F$2:$F$237,$F220,Import!$G$2:$G$237,$G220)</f>
        <v>138</v>
      </c>
      <c r="J220" s="2">
        <f>SUMIFS(Import!J$2:J$237,Import!$F$2:$F$237,$F220,Import!$G$2:$G$237,$G220)</f>
        <v>30.46</v>
      </c>
      <c r="K220" s="2">
        <f>SUMIFS(Import!K$2:K$237,Import!$F$2:$F$237,$F220,Import!$G$2:$G$237,$G220)</f>
        <v>315</v>
      </c>
      <c r="L220" s="2">
        <f>SUMIFS(Import!L$2:L$237,Import!$F$2:$F$237,$F220,Import!$G$2:$G$237,$G220)</f>
        <v>69.540000000000006</v>
      </c>
      <c r="M220" s="2">
        <f>SUMIFS(Import!M$2:M$237,Import!$F$2:$F$237,$F220,Import!$G$2:$G$237,$G220)</f>
        <v>4</v>
      </c>
      <c r="N220" s="2">
        <f>SUMIFS(Import!N$2:N$237,Import!$F$2:$F$237,$F220,Import!$G$2:$G$237,$G220)</f>
        <v>0.88</v>
      </c>
      <c r="O220" s="2">
        <f>SUMIFS(Import!O$2:O$237,Import!$F$2:$F$237,$F220,Import!$G$2:$G$237,$G220)</f>
        <v>1.27</v>
      </c>
      <c r="P220" s="2">
        <f>SUMIFS(Import!P$2:P$237,Import!$F$2:$F$237,$F220,Import!$G$2:$G$237,$G220)</f>
        <v>4</v>
      </c>
      <c r="Q220" s="2">
        <f>SUMIFS(Import!Q$2:Q$237,Import!$F$2:$F$237,$F220,Import!$G$2:$G$237,$G220)</f>
        <v>0.88</v>
      </c>
      <c r="R220" s="2">
        <f>SUMIFS(Import!R$2:R$237,Import!$F$2:$F$237,$F220,Import!$G$2:$G$237,$G220)</f>
        <v>1.27</v>
      </c>
      <c r="S220" s="2">
        <f>SUMIFS(Import!S$2:S$237,Import!$F$2:$F$237,$F220,Import!$G$2:$G$237,$G220)</f>
        <v>307</v>
      </c>
      <c r="T220" s="2">
        <f>SUMIFS(Import!T$2:T$237,Import!$F$2:$F$237,$F220,Import!$G$2:$G$237,$G220)</f>
        <v>67.77</v>
      </c>
      <c r="U220" s="2">
        <f>SUMIFS(Import!U$2:U$237,Import!$F$2:$F$237,$F220,Import!$G$2:$G$237,$G220)</f>
        <v>97.46</v>
      </c>
      <c r="V220" s="2">
        <f>SUMIFS(Import!V$2:V$237,Import!$F$2:$F$237,$F220,Import!$G$2:$G$237,$G220)</f>
        <v>1</v>
      </c>
      <c r="W220" s="2" t="str">
        <f t="shared" si="110"/>
        <v>F</v>
      </c>
      <c r="X220" s="2" t="str">
        <f t="shared" si="110"/>
        <v>IRITI</v>
      </c>
      <c r="Y220" s="2" t="str">
        <f t="shared" si="110"/>
        <v>Teura</v>
      </c>
      <c r="Z220" s="2">
        <f>SUMIFS(Import!Z$2:Z$237,Import!$F$2:$F$237,$F220,Import!$G$2:$G$237,$G220)</f>
        <v>136</v>
      </c>
      <c r="AA220" s="2">
        <f>SUMIFS(Import!AA$2:AA$237,Import!$F$2:$F$237,$F220,Import!$G$2:$G$237,$G220)</f>
        <v>30.02</v>
      </c>
      <c r="AB220" s="2">
        <f>SUMIFS(Import!AB$2:AB$237,Import!$F$2:$F$237,$F220,Import!$G$2:$G$237,$G220)</f>
        <v>44.3</v>
      </c>
      <c r="AC220" s="2">
        <f>SUMIFS(Import!AC$2:AC$237,Import!$F$2:$F$237,$F220,Import!$G$2:$G$237,$G220)</f>
        <v>2</v>
      </c>
      <c r="AD220" s="2" t="str">
        <f t="shared" si="111"/>
        <v>F</v>
      </c>
      <c r="AE220" s="2" t="str">
        <f t="shared" si="111"/>
        <v>GRANDIN</v>
      </c>
      <c r="AF220" s="2" t="str">
        <f t="shared" si="111"/>
        <v>Maire</v>
      </c>
      <c r="AG220" s="2">
        <f>SUMIFS(Import!AG$2:AG$237,Import!$F$2:$F$237,$F220,Import!$G$2:$G$237,$G220)</f>
        <v>1</v>
      </c>
      <c r="AH220" s="2">
        <f>SUMIFS(Import!AH$2:AH$237,Import!$F$2:$F$237,$F220,Import!$G$2:$G$237,$G220)</f>
        <v>0.22</v>
      </c>
      <c r="AI220" s="2">
        <f>SUMIFS(Import!AI$2:AI$237,Import!$F$2:$F$237,$F220,Import!$G$2:$G$237,$G220)</f>
        <v>0.33</v>
      </c>
      <c r="AJ220" s="2">
        <f>SUMIFS(Import!AJ$2:AJ$237,Import!$F$2:$F$237,$F220,Import!$G$2:$G$237,$G220)</f>
        <v>3</v>
      </c>
      <c r="AK220" s="2" t="str">
        <f t="shared" si="112"/>
        <v>F</v>
      </c>
      <c r="AL220" s="2" t="str">
        <f t="shared" si="112"/>
        <v>SANQUER</v>
      </c>
      <c r="AM220" s="2" t="str">
        <f t="shared" si="112"/>
        <v>Nicole</v>
      </c>
      <c r="AN220" s="2">
        <f>SUMIFS(Import!AN$2:AN$237,Import!$F$2:$F$237,$F220,Import!$G$2:$G$237,$G220)</f>
        <v>107</v>
      </c>
      <c r="AO220" s="2">
        <f>SUMIFS(Import!AO$2:AO$237,Import!$F$2:$F$237,$F220,Import!$G$2:$G$237,$G220)</f>
        <v>23.62</v>
      </c>
      <c r="AP220" s="2">
        <f>SUMIFS(Import!AP$2:AP$237,Import!$F$2:$F$237,$F220,Import!$G$2:$G$237,$G220)</f>
        <v>34.85</v>
      </c>
      <c r="AQ220" s="2">
        <f>SUMIFS(Import!AQ$2:AQ$237,Import!$F$2:$F$237,$F220,Import!$G$2:$G$237,$G220)</f>
        <v>4</v>
      </c>
      <c r="AR220" s="2" t="str">
        <f t="shared" si="113"/>
        <v>F</v>
      </c>
      <c r="AS220" s="2" t="str">
        <f t="shared" si="113"/>
        <v>EBB ÉPSE CROSS</v>
      </c>
      <c r="AT220" s="2" t="str">
        <f t="shared" si="113"/>
        <v>Valentina, Hina Dite Tina</v>
      </c>
      <c r="AU220" s="2">
        <f>SUMIFS(Import!AU$2:AU$237,Import!$F$2:$F$237,$F220,Import!$G$2:$G$237,$G220)</f>
        <v>57</v>
      </c>
      <c r="AV220" s="2">
        <f>SUMIFS(Import!AV$2:AV$237,Import!$F$2:$F$237,$F220,Import!$G$2:$G$237,$G220)</f>
        <v>12.58</v>
      </c>
      <c r="AW220" s="2">
        <f>SUMIFS(Import!AW$2:AW$237,Import!$F$2:$F$237,$F220,Import!$G$2:$G$237,$G220)</f>
        <v>18.57</v>
      </c>
      <c r="AX220" s="2">
        <f>SUMIFS(Import!AX$2:AX$237,Import!$F$2:$F$237,$F220,Import!$G$2:$G$237,$G220)</f>
        <v>5</v>
      </c>
      <c r="AY220" s="2" t="str">
        <f t="shared" si="114"/>
        <v>F</v>
      </c>
      <c r="AZ220" s="2" t="str">
        <f t="shared" si="114"/>
        <v>DUBIEF</v>
      </c>
      <c r="BA220" s="2" t="str">
        <f t="shared" si="114"/>
        <v>Miri</v>
      </c>
      <c r="BB220" s="2">
        <f>SUMIFS(Import!BB$2:BB$237,Import!$F$2:$F$237,$F220,Import!$G$2:$G$237,$G220)</f>
        <v>0</v>
      </c>
      <c r="BC220" s="2">
        <f>SUMIFS(Import!BC$2:BC$237,Import!$F$2:$F$237,$F220,Import!$G$2:$G$237,$G220)</f>
        <v>0</v>
      </c>
      <c r="BD220" s="2">
        <f>SUMIFS(Import!BD$2:BD$237,Import!$F$2:$F$237,$F220,Import!$G$2:$G$237,$G220)</f>
        <v>0</v>
      </c>
      <c r="BE220" s="2">
        <f>SUMIFS(Import!BE$2:BE$237,Import!$F$2:$F$237,$F220,Import!$G$2:$G$237,$G220)</f>
        <v>6</v>
      </c>
      <c r="BF220" s="2" t="str">
        <f t="shared" si="115"/>
        <v>M</v>
      </c>
      <c r="BG220" s="2" t="str">
        <f t="shared" si="115"/>
        <v>TEFAAROA</v>
      </c>
      <c r="BH220" s="2" t="str">
        <f t="shared" si="115"/>
        <v>Tom</v>
      </c>
      <c r="BI220" s="2">
        <f>SUMIFS(Import!BI$2:BI$237,Import!$F$2:$F$237,$F220,Import!$G$2:$G$237,$G220)</f>
        <v>0</v>
      </c>
      <c r="BJ220" s="2">
        <f>SUMIFS(Import!BJ$2:BJ$237,Import!$F$2:$F$237,$F220,Import!$G$2:$G$237,$G220)</f>
        <v>0</v>
      </c>
      <c r="BK220" s="2">
        <f>SUMIFS(Import!BK$2:BK$237,Import!$F$2:$F$237,$F220,Import!$G$2:$G$237,$G220)</f>
        <v>0</v>
      </c>
      <c r="BL220" s="2">
        <f>SUMIFS(Import!BL$2:BL$237,Import!$F$2:$F$237,$F220,Import!$G$2:$G$237,$G220)</f>
        <v>7</v>
      </c>
      <c r="BM220" s="2" t="str">
        <f t="shared" si="116"/>
        <v>M</v>
      </c>
      <c r="BN220" s="2" t="str">
        <f t="shared" si="116"/>
        <v>TAPUTU</v>
      </c>
      <c r="BO220" s="2" t="str">
        <f t="shared" si="116"/>
        <v>Faana</v>
      </c>
      <c r="BP220" s="2">
        <f>SUMIFS(Import!BP$2:BP$237,Import!$F$2:$F$237,$F220,Import!$G$2:$G$237,$G220)</f>
        <v>3</v>
      </c>
      <c r="BQ220" s="2">
        <f>SUMIFS(Import!BQ$2:BQ$237,Import!$F$2:$F$237,$F220,Import!$G$2:$G$237,$G220)</f>
        <v>0.66</v>
      </c>
      <c r="BR220" s="2">
        <f>SUMIFS(Import!BR$2:BR$237,Import!$F$2:$F$237,$F220,Import!$G$2:$G$237,$G220)</f>
        <v>0.98</v>
      </c>
      <c r="BS220" s="2">
        <f>SUMIFS(Import!BS$2:BS$237,Import!$F$2:$F$237,$F220,Import!$G$2:$G$237,$G220)</f>
        <v>8</v>
      </c>
      <c r="BT220" s="2" t="str">
        <f t="shared" si="117"/>
        <v>M</v>
      </c>
      <c r="BU220" s="2" t="str">
        <f t="shared" si="117"/>
        <v>SALMON</v>
      </c>
      <c r="BV220" s="2" t="str">
        <f t="shared" si="117"/>
        <v>Tati</v>
      </c>
      <c r="BW220" s="2">
        <f>SUMIFS(Import!BW$2:BW$237,Import!$F$2:$F$237,$F220,Import!$G$2:$G$237,$G220)</f>
        <v>0</v>
      </c>
      <c r="BX220" s="2">
        <f>SUMIFS(Import!BX$2:BX$237,Import!$F$2:$F$237,$F220,Import!$G$2:$G$237,$G220)</f>
        <v>0</v>
      </c>
      <c r="BY220" s="2">
        <f>SUMIFS(Import!BY$2:BY$237,Import!$F$2:$F$237,$F220,Import!$G$2:$G$237,$G220)</f>
        <v>0</v>
      </c>
      <c r="BZ220" s="2">
        <f>SUMIFS(Import!BZ$2:BZ$237,Import!$F$2:$F$237,$F220,Import!$G$2:$G$237,$G220)</f>
        <v>9</v>
      </c>
      <c r="CA220" s="2" t="str">
        <f t="shared" si="118"/>
        <v>F</v>
      </c>
      <c r="CB220" s="2" t="str">
        <f t="shared" si="118"/>
        <v>TERIITAHI</v>
      </c>
      <c r="CC220" s="2" t="str">
        <f t="shared" si="118"/>
        <v>Tepuaraurii</v>
      </c>
      <c r="CD220" s="2">
        <f>SUMIFS(Import!CD$2:CD$237,Import!$F$2:$F$237,$F220,Import!$G$2:$G$237,$G220)</f>
        <v>2</v>
      </c>
      <c r="CE220" s="2">
        <f>SUMIFS(Import!CE$2:CE$237,Import!$F$2:$F$237,$F220,Import!$G$2:$G$237,$G220)</f>
        <v>0.44</v>
      </c>
      <c r="CF220" s="2">
        <f>SUMIFS(Import!CF$2:CF$237,Import!$F$2:$F$237,$F220,Import!$G$2:$G$237,$G220)</f>
        <v>0.65</v>
      </c>
      <c r="CG220" s="2">
        <f>SUMIFS(Import!CG$2:CG$237,Import!$F$2:$F$237,$F220,Import!$G$2:$G$237,$G220)</f>
        <v>10</v>
      </c>
      <c r="CH220" s="2" t="str">
        <f t="shared" si="119"/>
        <v>M</v>
      </c>
      <c r="CI220" s="2" t="str">
        <f t="shared" si="119"/>
        <v>CONROY</v>
      </c>
      <c r="CJ220" s="2" t="str">
        <f t="shared" si="119"/>
        <v>Yves</v>
      </c>
      <c r="CK220" s="2">
        <f>SUMIFS(Import!CK$2:CK$237,Import!$F$2:$F$237,$F220,Import!$G$2:$G$237,$G220)</f>
        <v>0</v>
      </c>
      <c r="CL220" s="2">
        <f>SUMIFS(Import!CL$2:CL$237,Import!$F$2:$F$237,$F220,Import!$G$2:$G$237,$G220)</f>
        <v>0</v>
      </c>
      <c r="CM220" s="2">
        <f>SUMIFS(Import!CM$2:CM$237,Import!$F$2:$F$237,$F220,Import!$G$2:$G$237,$G220)</f>
        <v>0</v>
      </c>
      <c r="CN220" s="2">
        <f>SUMIFS(Import!CN$2:CN$237,Import!$F$2:$F$237,$F220,Import!$G$2:$G$237,$G220)</f>
        <v>11</v>
      </c>
      <c r="CO220" s="3" t="str">
        <f t="shared" si="120"/>
        <v>M</v>
      </c>
      <c r="CP220" s="3" t="str">
        <f t="shared" si="120"/>
        <v>PIQUE</v>
      </c>
      <c r="CQ220" s="3" t="str">
        <f t="shared" si="120"/>
        <v>Pascal</v>
      </c>
      <c r="CR220" s="2">
        <f>SUMIFS(Import!CR$2:CR$237,Import!$F$2:$F$237,$F220,Import!$G$2:$G$237,$G220)</f>
        <v>1</v>
      </c>
      <c r="CS220" s="2">
        <f>SUMIFS(Import!CS$2:CS$237,Import!$F$2:$F$237,$F220,Import!$G$2:$G$237,$G220)</f>
        <v>0.22</v>
      </c>
      <c r="CT220" s="2">
        <f>SUMIFS(Import!CT$2:CT$237,Import!$F$2:$F$237,$F220,Import!$G$2:$G$237,$G220)</f>
        <v>0.33</v>
      </c>
    </row>
    <row r="221" spans="1:98">
      <c r="A221" s="2" t="s">
        <v>38</v>
      </c>
      <c r="B221" s="2" t="s">
        <v>39</v>
      </c>
      <c r="C221" s="2">
        <v>3</v>
      </c>
      <c r="D221" s="2" t="s">
        <v>44</v>
      </c>
      <c r="E221" s="2">
        <v>54</v>
      </c>
      <c r="F221" s="2" t="s">
        <v>86</v>
      </c>
      <c r="G221" s="2">
        <v>1</v>
      </c>
      <c r="H221" s="2">
        <f>IF(SUMIFS(Import!H$2:H$237,Import!$F$2:$F$237,$F221,Import!$G$2:$G$237,$G221)=0,Data_T1!$H221,SUMIFS(Import!H$2:H$237,Import!$F$2:$F$237,$F221,Import!$G$2:$G$237,$G221))</f>
        <v>809</v>
      </c>
      <c r="I221" s="2">
        <f>SUMIFS(Import!I$2:I$237,Import!$F$2:$F$237,$F221,Import!$G$2:$G$237,$G221)</f>
        <v>377</v>
      </c>
      <c r="J221" s="2">
        <f>SUMIFS(Import!J$2:J$237,Import!$F$2:$F$237,$F221,Import!$G$2:$G$237,$G221)</f>
        <v>46.6</v>
      </c>
      <c r="K221" s="2">
        <f>SUMIFS(Import!K$2:K$237,Import!$F$2:$F$237,$F221,Import!$G$2:$G$237,$G221)</f>
        <v>432</v>
      </c>
      <c r="L221" s="2">
        <f>SUMIFS(Import!L$2:L$237,Import!$F$2:$F$237,$F221,Import!$G$2:$G$237,$G221)</f>
        <v>53.4</v>
      </c>
      <c r="M221" s="2">
        <f>SUMIFS(Import!M$2:M$237,Import!$F$2:$F$237,$F221,Import!$G$2:$G$237,$G221)</f>
        <v>6</v>
      </c>
      <c r="N221" s="2">
        <f>SUMIFS(Import!N$2:N$237,Import!$F$2:$F$237,$F221,Import!$G$2:$G$237,$G221)</f>
        <v>0.74</v>
      </c>
      <c r="O221" s="2">
        <f>SUMIFS(Import!O$2:O$237,Import!$F$2:$F$237,$F221,Import!$G$2:$G$237,$G221)</f>
        <v>1.39</v>
      </c>
      <c r="P221" s="2">
        <f>SUMIFS(Import!P$2:P$237,Import!$F$2:$F$237,$F221,Import!$G$2:$G$237,$G221)</f>
        <v>5</v>
      </c>
      <c r="Q221" s="2">
        <f>SUMIFS(Import!Q$2:Q$237,Import!$F$2:$F$237,$F221,Import!$G$2:$G$237,$G221)</f>
        <v>0.62</v>
      </c>
      <c r="R221" s="2">
        <f>SUMIFS(Import!R$2:R$237,Import!$F$2:$F$237,$F221,Import!$G$2:$G$237,$G221)</f>
        <v>1.1599999999999999</v>
      </c>
      <c r="S221" s="2">
        <f>SUMIFS(Import!S$2:S$237,Import!$F$2:$F$237,$F221,Import!$G$2:$G$237,$G221)</f>
        <v>421</v>
      </c>
      <c r="T221" s="2">
        <f>SUMIFS(Import!T$2:T$237,Import!$F$2:$F$237,$F221,Import!$G$2:$G$237,$G221)</f>
        <v>52.04</v>
      </c>
      <c r="U221" s="2">
        <f>SUMIFS(Import!U$2:U$237,Import!$F$2:$F$237,$F221,Import!$G$2:$G$237,$G221)</f>
        <v>97.45</v>
      </c>
      <c r="V221" s="2">
        <f>SUMIFS(Import!V$2:V$237,Import!$F$2:$F$237,$F221,Import!$G$2:$G$237,$G221)</f>
        <v>1</v>
      </c>
      <c r="W221" s="2" t="str">
        <f t="shared" si="110"/>
        <v>M</v>
      </c>
      <c r="X221" s="2" t="str">
        <f t="shared" si="110"/>
        <v>HOWELL</v>
      </c>
      <c r="Y221" s="2" t="str">
        <f t="shared" si="110"/>
        <v>Patrick</v>
      </c>
      <c r="Z221" s="2">
        <f>SUMIFS(Import!Z$2:Z$237,Import!$F$2:$F$237,$F221,Import!$G$2:$G$237,$G221)</f>
        <v>198</v>
      </c>
      <c r="AA221" s="2">
        <f>SUMIFS(Import!AA$2:AA$237,Import!$F$2:$F$237,$F221,Import!$G$2:$G$237,$G221)</f>
        <v>24.47</v>
      </c>
      <c r="AB221" s="2">
        <f>SUMIFS(Import!AB$2:AB$237,Import!$F$2:$F$237,$F221,Import!$G$2:$G$237,$G221)</f>
        <v>47.03</v>
      </c>
      <c r="AC221" s="2">
        <f>SUMIFS(Import!AC$2:AC$237,Import!$F$2:$F$237,$F221,Import!$G$2:$G$237,$G221)</f>
        <v>2</v>
      </c>
      <c r="AD221" s="2" t="str">
        <f t="shared" si="111"/>
        <v>F</v>
      </c>
      <c r="AE221" s="2" t="str">
        <f t="shared" si="111"/>
        <v>MARA</v>
      </c>
      <c r="AF221" s="2" t="str">
        <f t="shared" si="111"/>
        <v>Astride</v>
      </c>
      <c r="AG221" s="2">
        <f>SUMIFS(Import!AG$2:AG$237,Import!$F$2:$F$237,$F221,Import!$G$2:$G$237,$G221)</f>
        <v>10</v>
      </c>
      <c r="AH221" s="2">
        <f>SUMIFS(Import!AH$2:AH$237,Import!$F$2:$F$237,$F221,Import!$G$2:$G$237,$G221)</f>
        <v>1.24</v>
      </c>
      <c r="AI221" s="2">
        <f>SUMIFS(Import!AI$2:AI$237,Import!$F$2:$F$237,$F221,Import!$G$2:$G$237,$G221)</f>
        <v>2.38</v>
      </c>
      <c r="AJ221" s="2">
        <f>SUMIFS(Import!AJ$2:AJ$237,Import!$F$2:$F$237,$F221,Import!$G$2:$G$237,$G221)</f>
        <v>3</v>
      </c>
      <c r="AK221" s="2" t="str">
        <f t="shared" si="112"/>
        <v>M</v>
      </c>
      <c r="AL221" s="2" t="str">
        <f t="shared" si="112"/>
        <v>LANTEIRES</v>
      </c>
      <c r="AM221" s="2" t="str">
        <f t="shared" si="112"/>
        <v>Teiva</v>
      </c>
      <c r="AN221" s="2">
        <f>SUMIFS(Import!AN$2:AN$237,Import!$F$2:$F$237,$F221,Import!$G$2:$G$237,$G221)</f>
        <v>7</v>
      </c>
      <c r="AO221" s="2">
        <f>SUMIFS(Import!AO$2:AO$237,Import!$F$2:$F$237,$F221,Import!$G$2:$G$237,$G221)</f>
        <v>0.87</v>
      </c>
      <c r="AP221" s="2">
        <f>SUMIFS(Import!AP$2:AP$237,Import!$F$2:$F$237,$F221,Import!$G$2:$G$237,$G221)</f>
        <v>1.66</v>
      </c>
      <c r="AQ221" s="2">
        <f>SUMIFS(Import!AQ$2:AQ$237,Import!$F$2:$F$237,$F221,Import!$G$2:$G$237,$G221)</f>
        <v>4</v>
      </c>
      <c r="AR221" s="2" t="str">
        <f t="shared" si="113"/>
        <v>F</v>
      </c>
      <c r="AS221" s="2" t="str">
        <f t="shared" si="113"/>
        <v>ATGER</v>
      </c>
      <c r="AT221" s="2" t="str">
        <f t="shared" si="113"/>
        <v>Corinne</v>
      </c>
      <c r="AU221" s="2">
        <f>SUMIFS(Import!AU$2:AU$237,Import!$F$2:$F$237,$F221,Import!$G$2:$G$237,$G221)</f>
        <v>3</v>
      </c>
      <c r="AV221" s="2">
        <f>SUMIFS(Import!AV$2:AV$237,Import!$F$2:$F$237,$F221,Import!$G$2:$G$237,$G221)</f>
        <v>0.37</v>
      </c>
      <c r="AW221" s="2">
        <f>SUMIFS(Import!AW$2:AW$237,Import!$F$2:$F$237,$F221,Import!$G$2:$G$237,$G221)</f>
        <v>0.71</v>
      </c>
      <c r="AX221" s="2">
        <f>SUMIFS(Import!AX$2:AX$237,Import!$F$2:$F$237,$F221,Import!$G$2:$G$237,$G221)</f>
        <v>5</v>
      </c>
      <c r="AY221" s="2" t="str">
        <f t="shared" si="114"/>
        <v>M</v>
      </c>
      <c r="AZ221" s="2" t="str">
        <f t="shared" si="114"/>
        <v>BROTHERSON</v>
      </c>
      <c r="BA221" s="2" t="str">
        <f t="shared" si="114"/>
        <v>Moetai, Charles</v>
      </c>
      <c r="BB221" s="2">
        <f>SUMIFS(Import!BB$2:BB$237,Import!$F$2:$F$237,$F221,Import!$G$2:$G$237,$G221)</f>
        <v>82</v>
      </c>
      <c r="BC221" s="2">
        <f>SUMIFS(Import!BC$2:BC$237,Import!$F$2:$F$237,$F221,Import!$G$2:$G$237,$G221)</f>
        <v>10.14</v>
      </c>
      <c r="BD221" s="2">
        <f>SUMIFS(Import!BD$2:BD$237,Import!$F$2:$F$237,$F221,Import!$G$2:$G$237,$G221)</f>
        <v>19.48</v>
      </c>
      <c r="BE221" s="2">
        <f>SUMIFS(Import!BE$2:BE$237,Import!$F$2:$F$237,$F221,Import!$G$2:$G$237,$G221)</f>
        <v>6</v>
      </c>
      <c r="BF221" s="2" t="str">
        <f t="shared" si="115"/>
        <v>M</v>
      </c>
      <c r="BG221" s="2" t="str">
        <f t="shared" si="115"/>
        <v>DUBOIS</v>
      </c>
      <c r="BH221" s="2" t="str">
        <f t="shared" si="115"/>
        <v>Vincent</v>
      </c>
      <c r="BI221" s="2">
        <f>SUMIFS(Import!BI$2:BI$237,Import!$F$2:$F$237,$F221,Import!$G$2:$G$237,$G221)</f>
        <v>100</v>
      </c>
      <c r="BJ221" s="2">
        <f>SUMIFS(Import!BJ$2:BJ$237,Import!$F$2:$F$237,$F221,Import!$G$2:$G$237,$G221)</f>
        <v>12.36</v>
      </c>
      <c r="BK221" s="2">
        <f>SUMIFS(Import!BK$2:BK$237,Import!$F$2:$F$237,$F221,Import!$G$2:$G$237,$G221)</f>
        <v>23.75</v>
      </c>
      <c r="BL221" s="2">
        <f>SUMIFS(Import!BL$2:BL$237,Import!$F$2:$F$237,$F221,Import!$G$2:$G$237,$G221)</f>
        <v>7</v>
      </c>
      <c r="BM221" s="2" t="str">
        <f t="shared" si="116"/>
        <v>M</v>
      </c>
      <c r="BN221" s="2" t="str">
        <f t="shared" si="116"/>
        <v>ROI</v>
      </c>
      <c r="BO221" s="2" t="str">
        <f t="shared" si="116"/>
        <v>Albert</v>
      </c>
      <c r="BP221" s="2">
        <f>SUMIFS(Import!BP$2:BP$237,Import!$F$2:$F$237,$F221,Import!$G$2:$G$237,$G221)</f>
        <v>20</v>
      </c>
      <c r="BQ221" s="2">
        <f>SUMIFS(Import!BQ$2:BQ$237,Import!$F$2:$F$237,$F221,Import!$G$2:$G$237,$G221)</f>
        <v>2.4700000000000002</v>
      </c>
      <c r="BR221" s="2">
        <f>SUMIFS(Import!BR$2:BR$237,Import!$F$2:$F$237,$F221,Import!$G$2:$G$237,$G221)</f>
        <v>4.75</v>
      </c>
      <c r="BS221" s="2">
        <f>SUMIFS(Import!BS$2:BS$237,Import!$F$2:$F$237,$F221,Import!$G$2:$G$237,$G221)</f>
        <v>8</v>
      </c>
      <c r="BT221" s="2" t="str">
        <f t="shared" si="117"/>
        <v>F</v>
      </c>
      <c r="BU221" s="2" t="str">
        <f t="shared" si="117"/>
        <v>TIXIER</v>
      </c>
      <c r="BV221" s="2" t="str">
        <f t="shared" si="117"/>
        <v>Dominique</v>
      </c>
      <c r="BW221" s="2">
        <f>SUMIFS(Import!BW$2:BW$237,Import!$F$2:$F$237,$F221,Import!$G$2:$G$237,$G221)</f>
        <v>1</v>
      </c>
      <c r="BX221" s="2">
        <f>SUMIFS(Import!BX$2:BX$237,Import!$F$2:$F$237,$F221,Import!$G$2:$G$237,$G221)</f>
        <v>0.12</v>
      </c>
      <c r="BY221" s="2">
        <f>SUMIFS(Import!BY$2:BY$237,Import!$F$2:$F$237,$F221,Import!$G$2:$G$237,$G221)</f>
        <v>0.24</v>
      </c>
      <c r="BZ221" s="2">
        <f>SUMIFS(Import!BZ$2:BZ$237,Import!$F$2:$F$237,$F221,Import!$G$2:$G$237,$G221)</f>
        <v>0</v>
      </c>
      <c r="CA221" s="2">
        <f t="shared" si="118"/>
        <v>0</v>
      </c>
      <c r="CB221" s="2">
        <f t="shared" si="118"/>
        <v>0</v>
      </c>
      <c r="CC221" s="2">
        <f t="shared" si="118"/>
        <v>0</v>
      </c>
      <c r="CD221" s="2">
        <f>SUMIFS(Import!CD$2:CD$237,Import!$F$2:$F$237,$F221,Import!$G$2:$G$237,$G221)</f>
        <v>0</v>
      </c>
      <c r="CE221" s="2">
        <f>SUMIFS(Import!CE$2:CE$237,Import!$F$2:$F$237,$F221,Import!$G$2:$G$237,$G221)</f>
        <v>0</v>
      </c>
      <c r="CF221" s="2">
        <f>SUMIFS(Import!CF$2:CF$237,Import!$F$2:$F$237,$F221,Import!$G$2:$G$237,$G221)</f>
        <v>0</v>
      </c>
      <c r="CG221" s="2">
        <f>SUMIFS(Import!CG$2:CG$237,Import!$F$2:$F$237,$F221,Import!$G$2:$G$237,$G221)</f>
        <v>0</v>
      </c>
      <c r="CH221" s="2">
        <f t="shared" si="119"/>
        <v>0</v>
      </c>
      <c r="CI221" s="2">
        <f t="shared" si="119"/>
        <v>0</v>
      </c>
      <c r="CJ221" s="2">
        <f t="shared" si="119"/>
        <v>0</v>
      </c>
      <c r="CK221" s="2">
        <f>SUMIFS(Import!CK$2:CK$237,Import!$F$2:$F$237,$F221,Import!$G$2:$G$237,$G221)</f>
        <v>0</v>
      </c>
      <c r="CL221" s="2">
        <f>SUMIFS(Import!CL$2:CL$237,Import!$F$2:$F$237,$F221,Import!$G$2:$G$237,$G221)</f>
        <v>0</v>
      </c>
      <c r="CM221" s="2">
        <f>SUMIFS(Import!CM$2:CM$237,Import!$F$2:$F$237,$F221,Import!$G$2:$G$237,$G221)</f>
        <v>0</v>
      </c>
      <c r="CN221" s="2">
        <f>SUMIFS(Import!CN$2:CN$237,Import!$F$2:$F$237,$F221,Import!$G$2:$G$237,$G221)</f>
        <v>0</v>
      </c>
      <c r="CO221" s="3">
        <f t="shared" si="120"/>
        <v>0</v>
      </c>
      <c r="CP221" s="3">
        <f t="shared" si="120"/>
        <v>0</v>
      </c>
      <c r="CQ221" s="3">
        <f t="shared" si="120"/>
        <v>0</v>
      </c>
      <c r="CR221" s="2">
        <f>SUMIFS(Import!CR$2:CR$237,Import!$F$2:$F$237,$F221,Import!$G$2:$G$237,$G221)</f>
        <v>0</v>
      </c>
      <c r="CS221" s="2">
        <f>SUMIFS(Import!CS$2:CS$237,Import!$F$2:$F$237,$F221,Import!$G$2:$G$237,$G221)</f>
        <v>0</v>
      </c>
      <c r="CT221" s="2">
        <f>SUMIFS(Import!CT$2:CT$237,Import!$F$2:$F$237,$F221,Import!$G$2:$G$237,$G221)</f>
        <v>0</v>
      </c>
    </row>
    <row r="222" spans="1:98">
      <c r="A222" s="2" t="s">
        <v>38</v>
      </c>
      <c r="B222" s="2" t="s">
        <v>39</v>
      </c>
      <c r="C222" s="2">
        <v>3</v>
      </c>
      <c r="D222" s="2" t="s">
        <v>44</v>
      </c>
      <c r="E222" s="2">
        <v>54</v>
      </c>
      <c r="F222" s="2" t="s">
        <v>86</v>
      </c>
      <c r="G222" s="2">
        <v>2</v>
      </c>
      <c r="H222" s="2">
        <f>IF(SUMIFS(Import!H$2:H$237,Import!$F$2:$F$237,$F222,Import!$G$2:$G$237,$G222)=0,Data_T1!$H222,SUMIFS(Import!H$2:H$237,Import!$F$2:$F$237,$F222,Import!$G$2:$G$237,$G222))</f>
        <v>808</v>
      </c>
      <c r="I222" s="2">
        <f>SUMIFS(Import!I$2:I$237,Import!$F$2:$F$237,$F222,Import!$G$2:$G$237,$G222)</f>
        <v>244</v>
      </c>
      <c r="J222" s="2">
        <f>SUMIFS(Import!J$2:J$237,Import!$F$2:$F$237,$F222,Import!$G$2:$G$237,$G222)</f>
        <v>30.2</v>
      </c>
      <c r="K222" s="2">
        <f>SUMIFS(Import!K$2:K$237,Import!$F$2:$F$237,$F222,Import!$G$2:$G$237,$G222)</f>
        <v>564</v>
      </c>
      <c r="L222" s="2">
        <f>SUMIFS(Import!L$2:L$237,Import!$F$2:$F$237,$F222,Import!$G$2:$G$237,$G222)</f>
        <v>69.8</v>
      </c>
      <c r="M222" s="2">
        <f>SUMIFS(Import!M$2:M$237,Import!$F$2:$F$237,$F222,Import!$G$2:$G$237,$G222)</f>
        <v>2</v>
      </c>
      <c r="N222" s="2">
        <f>SUMIFS(Import!N$2:N$237,Import!$F$2:$F$237,$F222,Import!$G$2:$G$237,$G222)</f>
        <v>0.25</v>
      </c>
      <c r="O222" s="2">
        <f>SUMIFS(Import!O$2:O$237,Import!$F$2:$F$237,$F222,Import!$G$2:$G$237,$G222)</f>
        <v>0.35</v>
      </c>
      <c r="P222" s="2">
        <f>SUMIFS(Import!P$2:P$237,Import!$F$2:$F$237,$F222,Import!$G$2:$G$237,$G222)</f>
        <v>4</v>
      </c>
      <c r="Q222" s="2">
        <f>SUMIFS(Import!Q$2:Q$237,Import!$F$2:$F$237,$F222,Import!$G$2:$G$237,$G222)</f>
        <v>0.5</v>
      </c>
      <c r="R222" s="2">
        <f>SUMIFS(Import!R$2:R$237,Import!$F$2:$F$237,$F222,Import!$G$2:$G$237,$G222)</f>
        <v>0.71</v>
      </c>
      <c r="S222" s="2">
        <f>SUMIFS(Import!S$2:S$237,Import!$F$2:$F$237,$F222,Import!$G$2:$G$237,$G222)</f>
        <v>558</v>
      </c>
      <c r="T222" s="2">
        <f>SUMIFS(Import!T$2:T$237,Import!$F$2:$F$237,$F222,Import!$G$2:$G$237,$G222)</f>
        <v>69.06</v>
      </c>
      <c r="U222" s="2">
        <f>SUMIFS(Import!U$2:U$237,Import!$F$2:$F$237,$F222,Import!$G$2:$G$237,$G222)</f>
        <v>98.94</v>
      </c>
      <c r="V222" s="2">
        <f>SUMIFS(Import!V$2:V$237,Import!$F$2:$F$237,$F222,Import!$G$2:$G$237,$G222)</f>
        <v>1</v>
      </c>
      <c r="W222" s="2" t="str">
        <f t="shared" ref="W222:Y237" si="121">VLOOKUP($C222,Import_Donnees,COLUMN()-2,FALSE)</f>
        <v>M</v>
      </c>
      <c r="X222" s="2" t="str">
        <f t="shared" si="121"/>
        <v>HOWELL</v>
      </c>
      <c r="Y222" s="2" t="str">
        <f t="shared" si="121"/>
        <v>Patrick</v>
      </c>
      <c r="Z222" s="2">
        <f>SUMIFS(Import!Z$2:Z$237,Import!$F$2:$F$237,$F222,Import!$G$2:$G$237,$G222)</f>
        <v>270</v>
      </c>
      <c r="AA222" s="2">
        <f>SUMIFS(Import!AA$2:AA$237,Import!$F$2:$F$237,$F222,Import!$G$2:$G$237,$G222)</f>
        <v>33.42</v>
      </c>
      <c r="AB222" s="2">
        <f>SUMIFS(Import!AB$2:AB$237,Import!$F$2:$F$237,$F222,Import!$G$2:$G$237,$G222)</f>
        <v>48.39</v>
      </c>
      <c r="AC222" s="2">
        <f>SUMIFS(Import!AC$2:AC$237,Import!$F$2:$F$237,$F222,Import!$G$2:$G$237,$G222)</f>
        <v>2</v>
      </c>
      <c r="AD222" s="2" t="str">
        <f t="shared" ref="AD222:AF237" si="122">VLOOKUP($C222,Import_Donnees,COLUMN()-2,FALSE)</f>
        <v>F</v>
      </c>
      <c r="AE222" s="2" t="str">
        <f t="shared" si="122"/>
        <v>MARA</v>
      </c>
      <c r="AF222" s="2" t="str">
        <f t="shared" si="122"/>
        <v>Astride</v>
      </c>
      <c r="AG222" s="2">
        <f>SUMIFS(Import!AG$2:AG$237,Import!$F$2:$F$237,$F222,Import!$G$2:$G$237,$G222)</f>
        <v>1</v>
      </c>
      <c r="AH222" s="2">
        <f>SUMIFS(Import!AH$2:AH$237,Import!$F$2:$F$237,$F222,Import!$G$2:$G$237,$G222)</f>
        <v>0.12</v>
      </c>
      <c r="AI222" s="2">
        <f>SUMIFS(Import!AI$2:AI$237,Import!$F$2:$F$237,$F222,Import!$G$2:$G$237,$G222)</f>
        <v>0.18</v>
      </c>
      <c r="AJ222" s="2">
        <f>SUMIFS(Import!AJ$2:AJ$237,Import!$F$2:$F$237,$F222,Import!$G$2:$G$237,$G222)</f>
        <v>3</v>
      </c>
      <c r="AK222" s="2" t="str">
        <f t="shared" ref="AK222:AM237" si="123">VLOOKUP($C222,Import_Donnees,COLUMN()-2,FALSE)</f>
        <v>M</v>
      </c>
      <c r="AL222" s="2" t="str">
        <f t="shared" si="123"/>
        <v>LANTEIRES</v>
      </c>
      <c r="AM222" s="2" t="str">
        <f t="shared" si="123"/>
        <v>Teiva</v>
      </c>
      <c r="AN222" s="2">
        <f>SUMIFS(Import!AN$2:AN$237,Import!$F$2:$F$237,$F222,Import!$G$2:$G$237,$G222)</f>
        <v>0</v>
      </c>
      <c r="AO222" s="2">
        <f>SUMIFS(Import!AO$2:AO$237,Import!$F$2:$F$237,$F222,Import!$G$2:$G$237,$G222)</f>
        <v>0</v>
      </c>
      <c r="AP222" s="2">
        <f>SUMIFS(Import!AP$2:AP$237,Import!$F$2:$F$237,$F222,Import!$G$2:$G$237,$G222)</f>
        <v>0</v>
      </c>
      <c r="AQ222" s="2">
        <f>SUMIFS(Import!AQ$2:AQ$237,Import!$F$2:$F$237,$F222,Import!$G$2:$G$237,$G222)</f>
        <v>4</v>
      </c>
      <c r="AR222" s="2" t="str">
        <f t="shared" ref="AR222:AT237" si="124">VLOOKUP($C222,Import_Donnees,COLUMN()-2,FALSE)</f>
        <v>F</v>
      </c>
      <c r="AS222" s="2" t="str">
        <f t="shared" si="124"/>
        <v>ATGER</v>
      </c>
      <c r="AT222" s="2" t="str">
        <f t="shared" si="124"/>
        <v>Corinne</v>
      </c>
      <c r="AU222" s="2">
        <f>SUMIFS(Import!AU$2:AU$237,Import!$F$2:$F$237,$F222,Import!$G$2:$G$237,$G222)</f>
        <v>9</v>
      </c>
      <c r="AV222" s="2">
        <f>SUMIFS(Import!AV$2:AV$237,Import!$F$2:$F$237,$F222,Import!$G$2:$G$237,$G222)</f>
        <v>1.1100000000000001</v>
      </c>
      <c r="AW222" s="2">
        <f>SUMIFS(Import!AW$2:AW$237,Import!$F$2:$F$237,$F222,Import!$G$2:$G$237,$G222)</f>
        <v>1.61</v>
      </c>
      <c r="AX222" s="2">
        <f>SUMIFS(Import!AX$2:AX$237,Import!$F$2:$F$237,$F222,Import!$G$2:$G$237,$G222)</f>
        <v>5</v>
      </c>
      <c r="AY222" s="2" t="str">
        <f t="shared" ref="AY222:BA237" si="125">VLOOKUP($C222,Import_Donnees,COLUMN()-2,FALSE)</f>
        <v>M</v>
      </c>
      <c r="AZ222" s="2" t="str">
        <f t="shared" si="125"/>
        <v>BROTHERSON</v>
      </c>
      <c r="BA222" s="2" t="str">
        <f t="shared" si="125"/>
        <v>Moetai, Charles</v>
      </c>
      <c r="BB222" s="2">
        <f>SUMIFS(Import!BB$2:BB$237,Import!$F$2:$F$237,$F222,Import!$G$2:$G$237,$G222)</f>
        <v>78</v>
      </c>
      <c r="BC222" s="2">
        <f>SUMIFS(Import!BC$2:BC$237,Import!$F$2:$F$237,$F222,Import!$G$2:$G$237,$G222)</f>
        <v>9.65</v>
      </c>
      <c r="BD222" s="2">
        <f>SUMIFS(Import!BD$2:BD$237,Import!$F$2:$F$237,$F222,Import!$G$2:$G$237,$G222)</f>
        <v>13.98</v>
      </c>
      <c r="BE222" s="2">
        <f>SUMIFS(Import!BE$2:BE$237,Import!$F$2:$F$237,$F222,Import!$G$2:$G$237,$G222)</f>
        <v>6</v>
      </c>
      <c r="BF222" s="2" t="str">
        <f t="shared" ref="BF222:BH237" si="126">VLOOKUP($C222,Import_Donnees,COLUMN()-2,FALSE)</f>
        <v>M</v>
      </c>
      <c r="BG222" s="2" t="str">
        <f t="shared" si="126"/>
        <v>DUBOIS</v>
      </c>
      <c r="BH222" s="2" t="str">
        <f t="shared" si="126"/>
        <v>Vincent</v>
      </c>
      <c r="BI222" s="2">
        <f>SUMIFS(Import!BI$2:BI$237,Import!$F$2:$F$237,$F222,Import!$G$2:$G$237,$G222)</f>
        <v>192</v>
      </c>
      <c r="BJ222" s="2">
        <f>SUMIFS(Import!BJ$2:BJ$237,Import!$F$2:$F$237,$F222,Import!$G$2:$G$237,$G222)</f>
        <v>23.76</v>
      </c>
      <c r="BK222" s="2">
        <f>SUMIFS(Import!BK$2:BK$237,Import!$F$2:$F$237,$F222,Import!$G$2:$G$237,$G222)</f>
        <v>34.409999999999997</v>
      </c>
      <c r="BL222" s="2">
        <f>SUMIFS(Import!BL$2:BL$237,Import!$F$2:$F$237,$F222,Import!$G$2:$G$237,$G222)</f>
        <v>7</v>
      </c>
      <c r="BM222" s="2" t="str">
        <f t="shared" ref="BM222:BO237" si="127">VLOOKUP($C222,Import_Donnees,COLUMN()-2,FALSE)</f>
        <v>M</v>
      </c>
      <c r="BN222" s="2" t="str">
        <f t="shared" si="127"/>
        <v>ROI</v>
      </c>
      <c r="BO222" s="2" t="str">
        <f t="shared" si="127"/>
        <v>Albert</v>
      </c>
      <c r="BP222" s="2">
        <f>SUMIFS(Import!BP$2:BP$237,Import!$F$2:$F$237,$F222,Import!$G$2:$G$237,$G222)</f>
        <v>8</v>
      </c>
      <c r="BQ222" s="2">
        <f>SUMIFS(Import!BQ$2:BQ$237,Import!$F$2:$F$237,$F222,Import!$G$2:$G$237,$G222)</f>
        <v>0.99</v>
      </c>
      <c r="BR222" s="2">
        <f>SUMIFS(Import!BR$2:BR$237,Import!$F$2:$F$237,$F222,Import!$G$2:$G$237,$G222)</f>
        <v>1.43</v>
      </c>
      <c r="BS222" s="2">
        <f>SUMIFS(Import!BS$2:BS$237,Import!$F$2:$F$237,$F222,Import!$G$2:$G$237,$G222)</f>
        <v>8</v>
      </c>
      <c r="BT222" s="2" t="str">
        <f t="shared" ref="BT222:BV237" si="128">VLOOKUP($C222,Import_Donnees,COLUMN()-2,FALSE)</f>
        <v>F</v>
      </c>
      <c r="BU222" s="2" t="str">
        <f t="shared" si="128"/>
        <v>TIXIER</v>
      </c>
      <c r="BV222" s="2" t="str">
        <f t="shared" si="128"/>
        <v>Dominique</v>
      </c>
      <c r="BW222" s="2">
        <f>SUMIFS(Import!BW$2:BW$237,Import!$F$2:$F$237,$F222,Import!$G$2:$G$237,$G222)</f>
        <v>0</v>
      </c>
      <c r="BX222" s="2">
        <f>SUMIFS(Import!BX$2:BX$237,Import!$F$2:$F$237,$F222,Import!$G$2:$G$237,$G222)</f>
        <v>0</v>
      </c>
      <c r="BY222" s="2">
        <f>SUMIFS(Import!BY$2:BY$237,Import!$F$2:$F$237,$F222,Import!$G$2:$G$237,$G222)</f>
        <v>0</v>
      </c>
      <c r="BZ222" s="2">
        <f>SUMIFS(Import!BZ$2:BZ$237,Import!$F$2:$F$237,$F222,Import!$G$2:$G$237,$G222)</f>
        <v>0</v>
      </c>
      <c r="CA222" s="2">
        <f t="shared" ref="CA222:CC237" si="129">VLOOKUP($C222,Import_Donnees,COLUMN()-2,FALSE)</f>
        <v>0</v>
      </c>
      <c r="CB222" s="2">
        <f t="shared" si="129"/>
        <v>0</v>
      </c>
      <c r="CC222" s="2">
        <f t="shared" si="129"/>
        <v>0</v>
      </c>
      <c r="CD222" s="2">
        <f>SUMIFS(Import!CD$2:CD$237,Import!$F$2:$F$237,$F222,Import!$G$2:$G$237,$G222)</f>
        <v>0</v>
      </c>
      <c r="CE222" s="2">
        <f>SUMIFS(Import!CE$2:CE$237,Import!$F$2:$F$237,$F222,Import!$G$2:$G$237,$G222)</f>
        <v>0</v>
      </c>
      <c r="CF222" s="2">
        <f>SUMIFS(Import!CF$2:CF$237,Import!$F$2:$F$237,$F222,Import!$G$2:$G$237,$G222)</f>
        <v>0</v>
      </c>
      <c r="CG222" s="2">
        <f>SUMIFS(Import!CG$2:CG$237,Import!$F$2:$F$237,$F222,Import!$G$2:$G$237,$G222)</f>
        <v>0</v>
      </c>
      <c r="CH222" s="2">
        <f t="shared" ref="CH222:CJ237" si="130">VLOOKUP($C222,Import_Donnees,COLUMN()-2,FALSE)</f>
        <v>0</v>
      </c>
      <c r="CI222" s="2">
        <f t="shared" si="130"/>
        <v>0</v>
      </c>
      <c r="CJ222" s="2">
        <f t="shared" si="130"/>
        <v>0</v>
      </c>
      <c r="CK222" s="2">
        <f>SUMIFS(Import!CK$2:CK$237,Import!$F$2:$F$237,$F222,Import!$G$2:$G$237,$G222)</f>
        <v>0</v>
      </c>
      <c r="CL222" s="2">
        <f>SUMIFS(Import!CL$2:CL$237,Import!$F$2:$F$237,$F222,Import!$G$2:$G$237,$G222)</f>
        <v>0</v>
      </c>
      <c r="CM222" s="2">
        <f>SUMIFS(Import!CM$2:CM$237,Import!$F$2:$F$237,$F222,Import!$G$2:$G$237,$G222)</f>
        <v>0</v>
      </c>
      <c r="CN222" s="2">
        <f>SUMIFS(Import!CN$2:CN$237,Import!$F$2:$F$237,$F222,Import!$G$2:$G$237,$G222)</f>
        <v>0</v>
      </c>
      <c r="CO222" s="3">
        <f t="shared" ref="CO222:CQ237" si="131">VLOOKUP($C222,Import_Donnees,COLUMN()-2,FALSE)</f>
        <v>0</v>
      </c>
      <c r="CP222" s="3">
        <f t="shared" si="131"/>
        <v>0</v>
      </c>
      <c r="CQ222" s="3">
        <f t="shared" si="131"/>
        <v>0</v>
      </c>
      <c r="CR222" s="2">
        <f>SUMIFS(Import!CR$2:CR$237,Import!$F$2:$F$237,$F222,Import!$G$2:$G$237,$G222)</f>
        <v>0</v>
      </c>
      <c r="CS222" s="2">
        <f>SUMIFS(Import!CS$2:CS$237,Import!$F$2:$F$237,$F222,Import!$G$2:$G$237,$G222)</f>
        <v>0</v>
      </c>
      <c r="CT222" s="2">
        <f>SUMIFS(Import!CT$2:CT$237,Import!$F$2:$F$237,$F222,Import!$G$2:$G$237,$G222)</f>
        <v>0</v>
      </c>
    </row>
    <row r="223" spans="1:98">
      <c r="A223" s="2" t="s">
        <v>38</v>
      </c>
      <c r="B223" s="2" t="s">
        <v>39</v>
      </c>
      <c r="C223" s="2">
        <v>3</v>
      </c>
      <c r="D223" s="2" t="s">
        <v>44</v>
      </c>
      <c r="E223" s="2">
        <v>54</v>
      </c>
      <c r="F223" s="2" t="s">
        <v>86</v>
      </c>
      <c r="G223" s="2">
        <v>3</v>
      </c>
      <c r="H223" s="2">
        <f>IF(SUMIFS(Import!H$2:H$237,Import!$F$2:$F$237,$F223,Import!$G$2:$G$237,$G223)=0,Data_T1!$H223,SUMIFS(Import!H$2:H$237,Import!$F$2:$F$237,$F223,Import!$G$2:$G$237,$G223))</f>
        <v>405</v>
      </c>
      <c r="I223" s="2">
        <f>SUMIFS(Import!I$2:I$237,Import!$F$2:$F$237,$F223,Import!$G$2:$G$237,$G223)</f>
        <v>121</v>
      </c>
      <c r="J223" s="2">
        <f>SUMIFS(Import!J$2:J$237,Import!$F$2:$F$237,$F223,Import!$G$2:$G$237,$G223)</f>
        <v>29.88</v>
      </c>
      <c r="K223" s="2">
        <f>SUMIFS(Import!K$2:K$237,Import!$F$2:$F$237,$F223,Import!$G$2:$G$237,$G223)</f>
        <v>284</v>
      </c>
      <c r="L223" s="2">
        <f>SUMIFS(Import!L$2:L$237,Import!$F$2:$F$237,$F223,Import!$G$2:$G$237,$G223)</f>
        <v>70.12</v>
      </c>
      <c r="M223" s="2">
        <f>SUMIFS(Import!M$2:M$237,Import!$F$2:$F$237,$F223,Import!$G$2:$G$237,$G223)</f>
        <v>1</v>
      </c>
      <c r="N223" s="2">
        <f>SUMIFS(Import!N$2:N$237,Import!$F$2:$F$237,$F223,Import!$G$2:$G$237,$G223)</f>
        <v>0.25</v>
      </c>
      <c r="O223" s="2">
        <f>SUMIFS(Import!O$2:O$237,Import!$F$2:$F$237,$F223,Import!$G$2:$G$237,$G223)</f>
        <v>0.35</v>
      </c>
      <c r="P223" s="2">
        <f>SUMIFS(Import!P$2:P$237,Import!$F$2:$F$237,$F223,Import!$G$2:$G$237,$G223)</f>
        <v>16</v>
      </c>
      <c r="Q223" s="2">
        <f>SUMIFS(Import!Q$2:Q$237,Import!$F$2:$F$237,$F223,Import!$G$2:$G$237,$G223)</f>
        <v>3.95</v>
      </c>
      <c r="R223" s="2">
        <f>SUMIFS(Import!R$2:R$237,Import!$F$2:$F$237,$F223,Import!$G$2:$G$237,$G223)</f>
        <v>5.63</v>
      </c>
      <c r="S223" s="2">
        <f>SUMIFS(Import!S$2:S$237,Import!$F$2:$F$237,$F223,Import!$G$2:$G$237,$G223)</f>
        <v>267</v>
      </c>
      <c r="T223" s="2">
        <f>SUMIFS(Import!T$2:T$237,Import!$F$2:$F$237,$F223,Import!$G$2:$G$237,$G223)</f>
        <v>65.930000000000007</v>
      </c>
      <c r="U223" s="2">
        <f>SUMIFS(Import!U$2:U$237,Import!$F$2:$F$237,$F223,Import!$G$2:$G$237,$G223)</f>
        <v>94.01</v>
      </c>
      <c r="V223" s="2">
        <f>SUMIFS(Import!V$2:V$237,Import!$F$2:$F$237,$F223,Import!$G$2:$G$237,$G223)</f>
        <v>1</v>
      </c>
      <c r="W223" s="2" t="str">
        <f t="shared" si="121"/>
        <v>M</v>
      </c>
      <c r="X223" s="2" t="str">
        <f t="shared" si="121"/>
        <v>HOWELL</v>
      </c>
      <c r="Y223" s="2" t="str">
        <f t="shared" si="121"/>
        <v>Patrick</v>
      </c>
      <c r="Z223" s="2">
        <f>SUMIFS(Import!Z$2:Z$237,Import!$F$2:$F$237,$F223,Import!$G$2:$G$237,$G223)</f>
        <v>127</v>
      </c>
      <c r="AA223" s="2">
        <f>SUMIFS(Import!AA$2:AA$237,Import!$F$2:$F$237,$F223,Import!$G$2:$G$237,$G223)</f>
        <v>31.36</v>
      </c>
      <c r="AB223" s="2">
        <f>SUMIFS(Import!AB$2:AB$237,Import!$F$2:$F$237,$F223,Import!$G$2:$G$237,$G223)</f>
        <v>47.57</v>
      </c>
      <c r="AC223" s="2">
        <f>SUMIFS(Import!AC$2:AC$237,Import!$F$2:$F$237,$F223,Import!$G$2:$G$237,$G223)</f>
        <v>2</v>
      </c>
      <c r="AD223" s="2" t="str">
        <f t="shared" si="122"/>
        <v>F</v>
      </c>
      <c r="AE223" s="2" t="str">
        <f t="shared" si="122"/>
        <v>MARA</v>
      </c>
      <c r="AF223" s="2" t="str">
        <f t="shared" si="122"/>
        <v>Astride</v>
      </c>
      <c r="AG223" s="2">
        <f>SUMIFS(Import!AG$2:AG$237,Import!$F$2:$F$237,$F223,Import!$G$2:$G$237,$G223)</f>
        <v>0</v>
      </c>
      <c r="AH223" s="2">
        <f>SUMIFS(Import!AH$2:AH$237,Import!$F$2:$F$237,$F223,Import!$G$2:$G$237,$G223)</f>
        <v>0</v>
      </c>
      <c r="AI223" s="2">
        <f>SUMIFS(Import!AI$2:AI$237,Import!$F$2:$F$237,$F223,Import!$G$2:$G$237,$G223)</f>
        <v>0</v>
      </c>
      <c r="AJ223" s="2">
        <f>SUMIFS(Import!AJ$2:AJ$237,Import!$F$2:$F$237,$F223,Import!$G$2:$G$237,$G223)</f>
        <v>3</v>
      </c>
      <c r="AK223" s="2" t="str">
        <f t="shared" si="123"/>
        <v>M</v>
      </c>
      <c r="AL223" s="2" t="str">
        <f t="shared" si="123"/>
        <v>LANTEIRES</v>
      </c>
      <c r="AM223" s="2" t="str">
        <f t="shared" si="123"/>
        <v>Teiva</v>
      </c>
      <c r="AN223" s="2">
        <f>SUMIFS(Import!AN$2:AN$237,Import!$F$2:$F$237,$F223,Import!$G$2:$G$237,$G223)</f>
        <v>1</v>
      </c>
      <c r="AO223" s="2">
        <f>SUMIFS(Import!AO$2:AO$237,Import!$F$2:$F$237,$F223,Import!$G$2:$G$237,$G223)</f>
        <v>0.25</v>
      </c>
      <c r="AP223" s="2">
        <f>SUMIFS(Import!AP$2:AP$237,Import!$F$2:$F$237,$F223,Import!$G$2:$G$237,$G223)</f>
        <v>0.37</v>
      </c>
      <c r="AQ223" s="2">
        <f>SUMIFS(Import!AQ$2:AQ$237,Import!$F$2:$F$237,$F223,Import!$G$2:$G$237,$G223)</f>
        <v>4</v>
      </c>
      <c r="AR223" s="2" t="str">
        <f t="shared" si="124"/>
        <v>F</v>
      </c>
      <c r="AS223" s="2" t="str">
        <f t="shared" si="124"/>
        <v>ATGER</v>
      </c>
      <c r="AT223" s="2" t="str">
        <f t="shared" si="124"/>
        <v>Corinne</v>
      </c>
      <c r="AU223" s="2">
        <f>SUMIFS(Import!AU$2:AU$237,Import!$F$2:$F$237,$F223,Import!$G$2:$G$237,$G223)</f>
        <v>0</v>
      </c>
      <c r="AV223" s="2">
        <f>SUMIFS(Import!AV$2:AV$237,Import!$F$2:$F$237,$F223,Import!$G$2:$G$237,$G223)</f>
        <v>0</v>
      </c>
      <c r="AW223" s="2">
        <f>SUMIFS(Import!AW$2:AW$237,Import!$F$2:$F$237,$F223,Import!$G$2:$G$237,$G223)</f>
        <v>0</v>
      </c>
      <c r="AX223" s="2">
        <f>SUMIFS(Import!AX$2:AX$237,Import!$F$2:$F$237,$F223,Import!$G$2:$G$237,$G223)</f>
        <v>5</v>
      </c>
      <c r="AY223" s="2" t="str">
        <f t="shared" si="125"/>
        <v>M</v>
      </c>
      <c r="AZ223" s="2" t="str">
        <f t="shared" si="125"/>
        <v>BROTHERSON</v>
      </c>
      <c r="BA223" s="2" t="str">
        <f t="shared" si="125"/>
        <v>Moetai, Charles</v>
      </c>
      <c r="BB223" s="2">
        <f>SUMIFS(Import!BB$2:BB$237,Import!$F$2:$F$237,$F223,Import!$G$2:$G$237,$G223)</f>
        <v>35</v>
      </c>
      <c r="BC223" s="2">
        <f>SUMIFS(Import!BC$2:BC$237,Import!$F$2:$F$237,$F223,Import!$G$2:$G$237,$G223)</f>
        <v>8.64</v>
      </c>
      <c r="BD223" s="2">
        <f>SUMIFS(Import!BD$2:BD$237,Import!$F$2:$F$237,$F223,Import!$G$2:$G$237,$G223)</f>
        <v>13.11</v>
      </c>
      <c r="BE223" s="2">
        <f>SUMIFS(Import!BE$2:BE$237,Import!$F$2:$F$237,$F223,Import!$G$2:$G$237,$G223)</f>
        <v>6</v>
      </c>
      <c r="BF223" s="2" t="str">
        <f t="shared" si="126"/>
        <v>M</v>
      </c>
      <c r="BG223" s="2" t="str">
        <f t="shared" si="126"/>
        <v>DUBOIS</v>
      </c>
      <c r="BH223" s="2" t="str">
        <f t="shared" si="126"/>
        <v>Vincent</v>
      </c>
      <c r="BI223" s="2">
        <f>SUMIFS(Import!BI$2:BI$237,Import!$F$2:$F$237,$F223,Import!$G$2:$G$237,$G223)</f>
        <v>102</v>
      </c>
      <c r="BJ223" s="2">
        <f>SUMIFS(Import!BJ$2:BJ$237,Import!$F$2:$F$237,$F223,Import!$G$2:$G$237,$G223)</f>
        <v>25.19</v>
      </c>
      <c r="BK223" s="2">
        <f>SUMIFS(Import!BK$2:BK$237,Import!$F$2:$F$237,$F223,Import!$G$2:$G$237,$G223)</f>
        <v>38.200000000000003</v>
      </c>
      <c r="BL223" s="2">
        <f>SUMIFS(Import!BL$2:BL$237,Import!$F$2:$F$237,$F223,Import!$G$2:$G$237,$G223)</f>
        <v>7</v>
      </c>
      <c r="BM223" s="2" t="str">
        <f t="shared" si="127"/>
        <v>M</v>
      </c>
      <c r="BN223" s="2" t="str">
        <f t="shared" si="127"/>
        <v>ROI</v>
      </c>
      <c r="BO223" s="2" t="str">
        <f t="shared" si="127"/>
        <v>Albert</v>
      </c>
      <c r="BP223" s="2">
        <f>SUMIFS(Import!BP$2:BP$237,Import!$F$2:$F$237,$F223,Import!$G$2:$G$237,$G223)</f>
        <v>0</v>
      </c>
      <c r="BQ223" s="2">
        <f>SUMIFS(Import!BQ$2:BQ$237,Import!$F$2:$F$237,$F223,Import!$G$2:$G$237,$G223)</f>
        <v>0</v>
      </c>
      <c r="BR223" s="2">
        <f>SUMIFS(Import!BR$2:BR$237,Import!$F$2:$F$237,$F223,Import!$G$2:$G$237,$G223)</f>
        <v>0</v>
      </c>
      <c r="BS223" s="2">
        <f>SUMIFS(Import!BS$2:BS$237,Import!$F$2:$F$237,$F223,Import!$G$2:$G$237,$G223)</f>
        <v>8</v>
      </c>
      <c r="BT223" s="2" t="str">
        <f t="shared" si="128"/>
        <v>F</v>
      </c>
      <c r="BU223" s="2" t="str">
        <f t="shared" si="128"/>
        <v>TIXIER</v>
      </c>
      <c r="BV223" s="2" t="str">
        <f t="shared" si="128"/>
        <v>Dominique</v>
      </c>
      <c r="BW223" s="2">
        <f>SUMIFS(Import!BW$2:BW$237,Import!$F$2:$F$237,$F223,Import!$G$2:$G$237,$G223)</f>
        <v>2</v>
      </c>
      <c r="BX223" s="2">
        <f>SUMIFS(Import!BX$2:BX$237,Import!$F$2:$F$237,$F223,Import!$G$2:$G$237,$G223)</f>
        <v>0.49</v>
      </c>
      <c r="BY223" s="2">
        <f>SUMIFS(Import!BY$2:BY$237,Import!$F$2:$F$237,$F223,Import!$G$2:$G$237,$G223)</f>
        <v>0.75</v>
      </c>
      <c r="BZ223" s="2">
        <f>SUMIFS(Import!BZ$2:BZ$237,Import!$F$2:$F$237,$F223,Import!$G$2:$G$237,$G223)</f>
        <v>0</v>
      </c>
      <c r="CA223" s="2">
        <f t="shared" si="129"/>
        <v>0</v>
      </c>
      <c r="CB223" s="2">
        <f t="shared" si="129"/>
        <v>0</v>
      </c>
      <c r="CC223" s="2">
        <f t="shared" si="129"/>
        <v>0</v>
      </c>
      <c r="CD223" s="2">
        <f>SUMIFS(Import!CD$2:CD$237,Import!$F$2:$F$237,$F223,Import!$G$2:$G$237,$G223)</f>
        <v>0</v>
      </c>
      <c r="CE223" s="2">
        <f>SUMIFS(Import!CE$2:CE$237,Import!$F$2:$F$237,$F223,Import!$G$2:$G$237,$G223)</f>
        <v>0</v>
      </c>
      <c r="CF223" s="2">
        <f>SUMIFS(Import!CF$2:CF$237,Import!$F$2:$F$237,$F223,Import!$G$2:$G$237,$G223)</f>
        <v>0</v>
      </c>
      <c r="CG223" s="2">
        <f>SUMIFS(Import!CG$2:CG$237,Import!$F$2:$F$237,$F223,Import!$G$2:$G$237,$G223)</f>
        <v>0</v>
      </c>
      <c r="CH223" s="2">
        <f t="shared" si="130"/>
        <v>0</v>
      </c>
      <c r="CI223" s="2">
        <f t="shared" si="130"/>
        <v>0</v>
      </c>
      <c r="CJ223" s="2">
        <f t="shared" si="130"/>
        <v>0</v>
      </c>
      <c r="CK223" s="2">
        <f>SUMIFS(Import!CK$2:CK$237,Import!$F$2:$F$237,$F223,Import!$G$2:$G$237,$G223)</f>
        <v>0</v>
      </c>
      <c r="CL223" s="2">
        <f>SUMIFS(Import!CL$2:CL$237,Import!$F$2:$F$237,$F223,Import!$G$2:$G$237,$G223)</f>
        <v>0</v>
      </c>
      <c r="CM223" s="2">
        <f>SUMIFS(Import!CM$2:CM$237,Import!$F$2:$F$237,$F223,Import!$G$2:$G$237,$G223)</f>
        <v>0</v>
      </c>
      <c r="CN223" s="2">
        <f>SUMIFS(Import!CN$2:CN$237,Import!$F$2:$F$237,$F223,Import!$G$2:$G$237,$G223)</f>
        <v>0</v>
      </c>
      <c r="CO223" s="3">
        <f t="shared" si="131"/>
        <v>0</v>
      </c>
      <c r="CP223" s="3">
        <f t="shared" si="131"/>
        <v>0</v>
      </c>
      <c r="CQ223" s="3">
        <f t="shared" si="131"/>
        <v>0</v>
      </c>
      <c r="CR223" s="2">
        <f>SUMIFS(Import!CR$2:CR$237,Import!$F$2:$F$237,$F223,Import!$G$2:$G$237,$G223)</f>
        <v>0</v>
      </c>
      <c r="CS223" s="2">
        <f>SUMIFS(Import!CS$2:CS$237,Import!$F$2:$F$237,$F223,Import!$G$2:$G$237,$G223)</f>
        <v>0</v>
      </c>
      <c r="CT223" s="2">
        <f>SUMIFS(Import!CT$2:CT$237,Import!$F$2:$F$237,$F223,Import!$G$2:$G$237,$G223)</f>
        <v>0</v>
      </c>
    </row>
    <row r="224" spans="1:98">
      <c r="A224" s="2" t="s">
        <v>38</v>
      </c>
      <c r="B224" s="2" t="s">
        <v>39</v>
      </c>
      <c r="C224" s="2">
        <v>3</v>
      </c>
      <c r="D224" s="2" t="s">
        <v>44</v>
      </c>
      <c r="E224" s="2">
        <v>54</v>
      </c>
      <c r="F224" s="2" t="s">
        <v>86</v>
      </c>
      <c r="G224" s="2">
        <v>4</v>
      </c>
      <c r="H224" s="2">
        <f>IF(SUMIFS(Import!H$2:H$237,Import!$F$2:$F$237,$F224,Import!$G$2:$G$237,$G224)=0,Data_T1!$H224,SUMIFS(Import!H$2:H$237,Import!$F$2:$F$237,$F224,Import!$G$2:$G$237,$G224))</f>
        <v>761</v>
      </c>
      <c r="I224" s="2">
        <f>SUMIFS(Import!I$2:I$237,Import!$F$2:$F$237,$F224,Import!$G$2:$G$237,$G224)</f>
        <v>306</v>
      </c>
      <c r="J224" s="2">
        <f>SUMIFS(Import!J$2:J$237,Import!$F$2:$F$237,$F224,Import!$G$2:$G$237,$G224)</f>
        <v>40.21</v>
      </c>
      <c r="K224" s="2">
        <f>SUMIFS(Import!K$2:K$237,Import!$F$2:$F$237,$F224,Import!$G$2:$G$237,$G224)</f>
        <v>455</v>
      </c>
      <c r="L224" s="2">
        <f>SUMIFS(Import!L$2:L$237,Import!$F$2:$F$237,$F224,Import!$G$2:$G$237,$G224)</f>
        <v>59.79</v>
      </c>
      <c r="M224" s="2">
        <f>SUMIFS(Import!M$2:M$237,Import!$F$2:$F$237,$F224,Import!$G$2:$G$237,$G224)</f>
        <v>9</v>
      </c>
      <c r="N224" s="2">
        <f>SUMIFS(Import!N$2:N$237,Import!$F$2:$F$237,$F224,Import!$G$2:$G$237,$G224)</f>
        <v>1.18</v>
      </c>
      <c r="O224" s="2">
        <f>SUMIFS(Import!O$2:O$237,Import!$F$2:$F$237,$F224,Import!$G$2:$G$237,$G224)</f>
        <v>1.98</v>
      </c>
      <c r="P224" s="2">
        <f>SUMIFS(Import!P$2:P$237,Import!$F$2:$F$237,$F224,Import!$G$2:$G$237,$G224)</f>
        <v>7</v>
      </c>
      <c r="Q224" s="2">
        <f>SUMIFS(Import!Q$2:Q$237,Import!$F$2:$F$237,$F224,Import!$G$2:$G$237,$G224)</f>
        <v>0.92</v>
      </c>
      <c r="R224" s="2">
        <f>SUMIFS(Import!R$2:R$237,Import!$F$2:$F$237,$F224,Import!$G$2:$G$237,$G224)</f>
        <v>1.54</v>
      </c>
      <c r="S224" s="2">
        <f>SUMIFS(Import!S$2:S$237,Import!$F$2:$F$237,$F224,Import!$G$2:$G$237,$G224)</f>
        <v>439</v>
      </c>
      <c r="T224" s="2">
        <f>SUMIFS(Import!T$2:T$237,Import!$F$2:$F$237,$F224,Import!$G$2:$G$237,$G224)</f>
        <v>57.69</v>
      </c>
      <c r="U224" s="2">
        <f>SUMIFS(Import!U$2:U$237,Import!$F$2:$F$237,$F224,Import!$G$2:$G$237,$G224)</f>
        <v>96.48</v>
      </c>
      <c r="V224" s="2">
        <f>SUMIFS(Import!V$2:V$237,Import!$F$2:$F$237,$F224,Import!$G$2:$G$237,$G224)</f>
        <v>1</v>
      </c>
      <c r="W224" s="2" t="str">
        <f t="shared" si="121"/>
        <v>M</v>
      </c>
      <c r="X224" s="2" t="str">
        <f t="shared" si="121"/>
        <v>HOWELL</v>
      </c>
      <c r="Y224" s="2" t="str">
        <f t="shared" si="121"/>
        <v>Patrick</v>
      </c>
      <c r="Z224" s="2">
        <f>SUMIFS(Import!Z$2:Z$237,Import!$F$2:$F$237,$F224,Import!$G$2:$G$237,$G224)</f>
        <v>126</v>
      </c>
      <c r="AA224" s="2">
        <f>SUMIFS(Import!AA$2:AA$237,Import!$F$2:$F$237,$F224,Import!$G$2:$G$237,$G224)</f>
        <v>16.559999999999999</v>
      </c>
      <c r="AB224" s="2">
        <f>SUMIFS(Import!AB$2:AB$237,Import!$F$2:$F$237,$F224,Import!$G$2:$G$237,$G224)</f>
        <v>28.7</v>
      </c>
      <c r="AC224" s="2">
        <f>SUMIFS(Import!AC$2:AC$237,Import!$F$2:$F$237,$F224,Import!$G$2:$G$237,$G224)</f>
        <v>2</v>
      </c>
      <c r="AD224" s="2" t="str">
        <f t="shared" si="122"/>
        <v>F</v>
      </c>
      <c r="AE224" s="2" t="str">
        <f t="shared" si="122"/>
        <v>MARA</v>
      </c>
      <c r="AF224" s="2" t="str">
        <f t="shared" si="122"/>
        <v>Astride</v>
      </c>
      <c r="AG224" s="2">
        <f>SUMIFS(Import!AG$2:AG$237,Import!$F$2:$F$237,$F224,Import!$G$2:$G$237,$G224)</f>
        <v>2</v>
      </c>
      <c r="AH224" s="2">
        <f>SUMIFS(Import!AH$2:AH$237,Import!$F$2:$F$237,$F224,Import!$G$2:$G$237,$G224)</f>
        <v>0.26</v>
      </c>
      <c r="AI224" s="2">
        <f>SUMIFS(Import!AI$2:AI$237,Import!$F$2:$F$237,$F224,Import!$G$2:$G$237,$G224)</f>
        <v>0.46</v>
      </c>
      <c r="AJ224" s="2">
        <f>SUMIFS(Import!AJ$2:AJ$237,Import!$F$2:$F$237,$F224,Import!$G$2:$G$237,$G224)</f>
        <v>3</v>
      </c>
      <c r="AK224" s="2" t="str">
        <f t="shared" si="123"/>
        <v>M</v>
      </c>
      <c r="AL224" s="2" t="str">
        <f t="shared" si="123"/>
        <v>LANTEIRES</v>
      </c>
      <c r="AM224" s="2" t="str">
        <f t="shared" si="123"/>
        <v>Teiva</v>
      </c>
      <c r="AN224" s="2">
        <f>SUMIFS(Import!AN$2:AN$237,Import!$F$2:$F$237,$F224,Import!$G$2:$G$237,$G224)</f>
        <v>0</v>
      </c>
      <c r="AO224" s="2">
        <f>SUMIFS(Import!AO$2:AO$237,Import!$F$2:$F$237,$F224,Import!$G$2:$G$237,$G224)</f>
        <v>0</v>
      </c>
      <c r="AP224" s="2">
        <f>SUMIFS(Import!AP$2:AP$237,Import!$F$2:$F$237,$F224,Import!$G$2:$G$237,$G224)</f>
        <v>0</v>
      </c>
      <c r="AQ224" s="2">
        <f>SUMIFS(Import!AQ$2:AQ$237,Import!$F$2:$F$237,$F224,Import!$G$2:$G$237,$G224)</f>
        <v>4</v>
      </c>
      <c r="AR224" s="2" t="str">
        <f t="shared" si="124"/>
        <v>F</v>
      </c>
      <c r="AS224" s="2" t="str">
        <f t="shared" si="124"/>
        <v>ATGER</v>
      </c>
      <c r="AT224" s="2" t="str">
        <f t="shared" si="124"/>
        <v>Corinne</v>
      </c>
      <c r="AU224" s="2">
        <f>SUMIFS(Import!AU$2:AU$237,Import!$F$2:$F$237,$F224,Import!$G$2:$G$237,$G224)</f>
        <v>0</v>
      </c>
      <c r="AV224" s="2">
        <f>SUMIFS(Import!AV$2:AV$237,Import!$F$2:$F$237,$F224,Import!$G$2:$G$237,$G224)</f>
        <v>0</v>
      </c>
      <c r="AW224" s="2">
        <f>SUMIFS(Import!AW$2:AW$237,Import!$F$2:$F$237,$F224,Import!$G$2:$G$237,$G224)</f>
        <v>0</v>
      </c>
      <c r="AX224" s="2">
        <f>SUMIFS(Import!AX$2:AX$237,Import!$F$2:$F$237,$F224,Import!$G$2:$G$237,$G224)</f>
        <v>5</v>
      </c>
      <c r="AY224" s="2" t="str">
        <f t="shared" si="125"/>
        <v>M</v>
      </c>
      <c r="AZ224" s="2" t="str">
        <f t="shared" si="125"/>
        <v>BROTHERSON</v>
      </c>
      <c r="BA224" s="2" t="str">
        <f t="shared" si="125"/>
        <v>Moetai, Charles</v>
      </c>
      <c r="BB224" s="2">
        <f>SUMIFS(Import!BB$2:BB$237,Import!$F$2:$F$237,$F224,Import!$G$2:$G$237,$G224)</f>
        <v>196</v>
      </c>
      <c r="BC224" s="2">
        <f>SUMIFS(Import!BC$2:BC$237,Import!$F$2:$F$237,$F224,Import!$G$2:$G$237,$G224)</f>
        <v>25.76</v>
      </c>
      <c r="BD224" s="2">
        <f>SUMIFS(Import!BD$2:BD$237,Import!$F$2:$F$237,$F224,Import!$G$2:$G$237,$G224)</f>
        <v>44.65</v>
      </c>
      <c r="BE224" s="2">
        <f>SUMIFS(Import!BE$2:BE$237,Import!$F$2:$F$237,$F224,Import!$G$2:$G$237,$G224)</f>
        <v>6</v>
      </c>
      <c r="BF224" s="2" t="str">
        <f t="shared" si="126"/>
        <v>M</v>
      </c>
      <c r="BG224" s="2" t="str">
        <f t="shared" si="126"/>
        <v>DUBOIS</v>
      </c>
      <c r="BH224" s="2" t="str">
        <f t="shared" si="126"/>
        <v>Vincent</v>
      </c>
      <c r="BI224" s="2">
        <f>SUMIFS(Import!BI$2:BI$237,Import!$F$2:$F$237,$F224,Import!$G$2:$G$237,$G224)</f>
        <v>108</v>
      </c>
      <c r="BJ224" s="2">
        <f>SUMIFS(Import!BJ$2:BJ$237,Import!$F$2:$F$237,$F224,Import!$G$2:$G$237,$G224)</f>
        <v>14.19</v>
      </c>
      <c r="BK224" s="2">
        <f>SUMIFS(Import!BK$2:BK$237,Import!$F$2:$F$237,$F224,Import!$G$2:$G$237,$G224)</f>
        <v>24.6</v>
      </c>
      <c r="BL224" s="2">
        <f>SUMIFS(Import!BL$2:BL$237,Import!$F$2:$F$237,$F224,Import!$G$2:$G$237,$G224)</f>
        <v>7</v>
      </c>
      <c r="BM224" s="2" t="str">
        <f t="shared" si="127"/>
        <v>M</v>
      </c>
      <c r="BN224" s="2" t="str">
        <f t="shared" si="127"/>
        <v>ROI</v>
      </c>
      <c r="BO224" s="2" t="str">
        <f t="shared" si="127"/>
        <v>Albert</v>
      </c>
      <c r="BP224" s="2">
        <f>SUMIFS(Import!BP$2:BP$237,Import!$F$2:$F$237,$F224,Import!$G$2:$G$237,$G224)</f>
        <v>2</v>
      </c>
      <c r="BQ224" s="2">
        <f>SUMIFS(Import!BQ$2:BQ$237,Import!$F$2:$F$237,$F224,Import!$G$2:$G$237,$G224)</f>
        <v>0.26</v>
      </c>
      <c r="BR224" s="2">
        <f>SUMIFS(Import!BR$2:BR$237,Import!$F$2:$F$237,$F224,Import!$G$2:$G$237,$G224)</f>
        <v>0.46</v>
      </c>
      <c r="BS224" s="2">
        <f>SUMIFS(Import!BS$2:BS$237,Import!$F$2:$F$237,$F224,Import!$G$2:$G$237,$G224)</f>
        <v>8</v>
      </c>
      <c r="BT224" s="2" t="str">
        <f t="shared" si="128"/>
        <v>F</v>
      </c>
      <c r="BU224" s="2" t="str">
        <f t="shared" si="128"/>
        <v>TIXIER</v>
      </c>
      <c r="BV224" s="2" t="str">
        <f t="shared" si="128"/>
        <v>Dominique</v>
      </c>
      <c r="BW224" s="2">
        <f>SUMIFS(Import!BW$2:BW$237,Import!$F$2:$F$237,$F224,Import!$G$2:$G$237,$G224)</f>
        <v>5</v>
      </c>
      <c r="BX224" s="2">
        <f>SUMIFS(Import!BX$2:BX$237,Import!$F$2:$F$237,$F224,Import!$G$2:$G$237,$G224)</f>
        <v>0.66</v>
      </c>
      <c r="BY224" s="2">
        <f>SUMIFS(Import!BY$2:BY$237,Import!$F$2:$F$237,$F224,Import!$G$2:$G$237,$G224)</f>
        <v>1.1399999999999999</v>
      </c>
      <c r="BZ224" s="2">
        <f>SUMIFS(Import!BZ$2:BZ$237,Import!$F$2:$F$237,$F224,Import!$G$2:$G$237,$G224)</f>
        <v>0</v>
      </c>
      <c r="CA224" s="2">
        <f t="shared" si="129"/>
        <v>0</v>
      </c>
      <c r="CB224" s="2">
        <f t="shared" si="129"/>
        <v>0</v>
      </c>
      <c r="CC224" s="2">
        <f t="shared" si="129"/>
        <v>0</v>
      </c>
      <c r="CD224" s="2">
        <f>SUMIFS(Import!CD$2:CD$237,Import!$F$2:$F$237,$F224,Import!$G$2:$G$237,$G224)</f>
        <v>0</v>
      </c>
      <c r="CE224" s="2">
        <f>SUMIFS(Import!CE$2:CE$237,Import!$F$2:$F$237,$F224,Import!$G$2:$G$237,$G224)</f>
        <v>0</v>
      </c>
      <c r="CF224" s="2">
        <f>SUMIFS(Import!CF$2:CF$237,Import!$F$2:$F$237,$F224,Import!$G$2:$G$237,$G224)</f>
        <v>0</v>
      </c>
      <c r="CG224" s="2">
        <f>SUMIFS(Import!CG$2:CG$237,Import!$F$2:$F$237,$F224,Import!$G$2:$G$237,$G224)</f>
        <v>0</v>
      </c>
      <c r="CH224" s="2">
        <f t="shared" si="130"/>
        <v>0</v>
      </c>
      <c r="CI224" s="2">
        <f t="shared" si="130"/>
        <v>0</v>
      </c>
      <c r="CJ224" s="2">
        <f t="shared" si="130"/>
        <v>0</v>
      </c>
      <c r="CK224" s="2">
        <f>SUMIFS(Import!CK$2:CK$237,Import!$F$2:$F$237,$F224,Import!$G$2:$G$237,$G224)</f>
        <v>0</v>
      </c>
      <c r="CL224" s="2">
        <f>SUMIFS(Import!CL$2:CL$237,Import!$F$2:$F$237,$F224,Import!$G$2:$G$237,$G224)</f>
        <v>0</v>
      </c>
      <c r="CM224" s="2">
        <f>SUMIFS(Import!CM$2:CM$237,Import!$F$2:$F$237,$F224,Import!$G$2:$G$237,$G224)</f>
        <v>0</v>
      </c>
      <c r="CN224" s="2">
        <f>SUMIFS(Import!CN$2:CN$237,Import!$F$2:$F$237,$F224,Import!$G$2:$G$237,$G224)</f>
        <v>0</v>
      </c>
      <c r="CO224" s="3">
        <f t="shared" si="131"/>
        <v>0</v>
      </c>
      <c r="CP224" s="3">
        <f t="shared" si="131"/>
        <v>0</v>
      </c>
      <c r="CQ224" s="3">
        <f t="shared" si="131"/>
        <v>0</v>
      </c>
      <c r="CR224" s="2">
        <f>SUMIFS(Import!CR$2:CR$237,Import!$F$2:$F$237,$F224,Import!$G$2:$G$237,$G224)</f>
        <v>0</v>
      </c>
      <c r="CS224" s="2">
        <f>SUMIFS(Import!CS$2:CS$237,Import!$F$2:$F$237,$F224,Import!$G$2:$G$237,$G224)</f>
        <v>0</v>
      </c>
      <c r="CT224" s="2">
        <f>SUMIFS(Import!CT$2:CT$237,Import!$F$2:$F$237,$F224,Import!$G$2:$G$237,$G224)</f>
        <v>0</v>
      </c>
    </row>
    <row r="225" spans="1:98">
      <c r="A225" s="2" t="s">
        <v>38</v>
      </c>
      <c r="B225" s="2" t="s">
        <v>39</v>
      </c>
      <c r="C225" s="2">
        <v>3</v>
      </c>
      <c r="D225" s="2" t="s">
        <v>44</v>
      </c>
      <c r="E225" s="2">
        <v>54</v>
      </c>
      <c r="F225" s="2" t="s">
        <v>86</v>
      </c>
      <c r="G225" s="2">
        <v>5</v>
      </c>
      <c r="H225" s="2">
        <f>IF(SUMIFS(Import!H$2:H$237,Import!$F$2:$F$237,$F225,Import!$G$2:$G$237,$G225)=0,Data_T1!$H225,SUMIFS(Import!H$2:H$237,Import!$F$2:$F$237,$F225,Import!$G$2:$G$237,$G225))</f>
        <v>335</v>
      </c>
      <c r="I225" s="2">
        <f>SUMIFS(Import!I$2:I$237,Import!$F$2:$F$237,$F225,Import!$G$2:$G$237,$G225)</f>
        <v>150</v>
      </c>
      <c r="J225" s="2">
        <f>SUMIFS(Import!J$2:J$237,Import!$F$2:$F$237,$F225,Import!$G$2:$G$237,$G225)</f>
        <v>44.78</v>
      </c>
      <c r="K225" s="2">
        <f>SUMIFS(Import!K$2:K$237,Import!$F$2:$F$237,$F225,Import!$G$2:$G$237,$G225)</f>
        <v>185</v>
      </c>
      <c r="L225" s="2">
        <f>SUMIFS(Import!L$2:L$237,Import!$F$2:$F$237,$F225,Import!$G$2:$G$237,$G225)</f>
        <v>55.22</v>
      </c>
      <c r="M225" s="2">
        <f>SUMIFS(Import!M$2:M$237,Import!$F$2:$F$237,$F225,Import!$G$2:$G$237,$G225)</f>
        <v>0</v>
      </c>
      <c r="N225" s="2">
        <f>SUMIFS(Import!N$2:N$237,Import!$F$2:$F$237,$F225,Import!$G$2:$G$237,$G225)</f>
        <v>0</v>
      </c>
      <c r="O225" s="2">
        <f>SUMIFS(Import!O$2:O$237,Import!$F$2:$F$237,$F225,Import!$G$2:$G$237,$G225)</f>
        <v>0</v>
      </c>
      <c r="P225" s="2">
        <f>SUMIFS(Import!P$2:P$237,Import!$F$2:$F$237,$F225,Import!$G$2:$G$237,$G225)</f>
        <v>0</v>
      </c>
      <c r="Q225" s="2">
        <f>SUMIFS(Import!Q$2:Q$237,Import!$F$2:$F$237,$F225,Import!$G$2:$G$237,$G225)</f>
        <v>0</v>
      </c>
      <c r="R225" s="2">
        <f>SUMIFS(Import!R$2:R$237,Import!$F$2:$F$237,$F225,Import!$G$2:$G$237,$G225)</f>
        <v>0</v>
      </c>
      <c r="S225" s="2">
        <f>SUMIFS(Import!S$2:S$237,Import!$F$2:$F$237,$F225,Import!$G$2:$G$237,$G225)</f>
        <v>185</v>
      </c>
      <c r="T225" s="2">
        <f>SUMIFS(Import!T$2:T$237,Import!$F$2:$F$237,$F225,Import!$G$2:$G$237,$G225)</f>
        <v>55.22</v>
      </c>
      <c r="U225" s="2">
        <f>SUMIFS(Import!U$2:U$237,Import!$F$2:$F$237,$F225,Import!$G$2:$G$237,$G225)</f>
        <v>100</v>
      </c>
      <c r="V225" s="2">
        <f>SUMIFS(Import!V$2:V$237,Import!$F$2:$F$237,$F225,Import!$G$2:$G$237,$G225)</f>
        <v>1</v>
      </c>
      <c r="W225" s="2" t="str">
        <f t="shared" si="121"/>
        <v>M</v>
      </c>
      <c r="X225" s="2" t="str">
        <f t="shared" si="121"/>
        <v>HOWELL</v>
      </c>
      <c r="Y225" s="2" t="str">
        <f t="shared" si="121"/>
        <v>Patrick</v>
      </c>
      <c r="Z225" s="2">
        <f>SUMIFS(Import!Z$2:Z$237,Import!$F$2:$F$237,$F225,Import!$G$2:$G$237,$G225)</f>
        <v>81</v>
      </c>
      <c r="AA225" s="2">
        <f>SUMIFS(Import!AA$2:AA$237,Import!$F$2:$F$237,$F225,Import!$G$2:$G$237,$G225)</f>
        <v>24.18</v>
      </c>
      <c r="AB225" s="2">
        <f>SUMIFS(Import!AB$2:AB$237,Import!$F$2:$F$237,$F225,Import!$G$2:$G$237,$G225)</f>
        <v>43.78</v>
      </c>
      <c r="AC225" s="2">
        <f>SUMIFS(Import!AC$2:AC$237,Import!$F$2:$F$237,$F225,Import!$G$2:$G$237,$G225)</f>
        <v>2</v>
      </c>
      <c r="AD225" s="2" t="str">
        <f t="shared" si="122"/>
        <v>F</v>
      </c>
      <c r="AE225" s="2" t="str">
        <f t="shared" si="122"/>
        <v>MARA</v>
      </c>
      <c r="AF225" s="2" t="str">
        <f t="shared" si="122"/>
        <v>Astride</v>
      </c>
      <c r="AG225" s="2">
        <f>SUMIFS(Import!AG$2:AG$237,Import!$F$2:$F$237,$F225,Import!$G$2:$G$237,$G225)</f>
        <v>0</v>
      </c>
      <c r="AH225" s="2">
        <f>SUMIFS(Import!AH$2:AH$237,Import!$F$2:$F$237,$F225,Import!$G$2:$G$237,$G225)</f>
        <v>0</v>
      </c>
      <c r="AI225" s="2">
        <f>SUMIFS(Import!AI$2:AI$237,Import!$F$2:$F$237,$F225,Import!$G$2:$G$237,$G225)</f>
        <v>0</v>
      </c>
      <c r="AJ225" s="2">
        <f>SUMIFS(Import!AJ$2:AJ$237,Import!$F$2:$F$237,$F225,Import!$G$2:$G$237,$G225)</f>
        <v>3</v>
      </c>
      <c r="AK225" s="2" t="str">
        <f t="shared" si="123"/>
        <v>M</v>
      </c>
      <c r="AL225" s="2" t="str">
        <f t="shared" si="123"/>
        <v>LANTEIRES</v>
      </c>
      <c r="AM225" s="2" t="str">
        <f t="shared" si="123"/>
        <v>Teiva</v>
      </c>
      <c r="AN225" s="2">
        <f>SUMIFS(Import!AN$2:AN$237,Import!$F$2:$F$237,$F225,Import!$G$2:$G$237,$G225)</f>
        <v>2</v>
      </c>
      <c r="AO225" s="2">
        <f>SUMIFS(Import!AO$2:AO$237,Import!$F$2:$F$237,$F225,Import!$G$2:$G$237,$G225)</f>
        <v>0.6</v>
      </c>
      <c r="AP225" s="2">
        <f>SUMIFS(Import!AP$2:AP$237,Import!$F$2:$F$237,$F225,Import!$G$2:$G$237,$G225)</f>
        <v>1.08</v>
      </c>
      <c r="AQ225" s="2">
        <f>SUMIFS(Import!AQ$2:AQ$237,Import!$F$2:$F$237,$F225,Import!$G$2:$G$237,$G225)</f>
        <v>4</v>
      </c>
      <c r="AR225" s="2" t="str">
        <f t="shared" si="124"/>
        <v>F</v>
      </c>
      <c r="AS225" s="2" t="str">
        <f t="shared" si="124"/>
        <v>ATGER</v>
      </c>
      <c r="AT225" s="2" t="str">
        <f t="shared" si="124"/>
        <v>Corinne</v>
      </c>
      <c r="AU225" s="2">
        <f>SUMIFS(Import!AU$2:AU$237,Import!$F$2:$F$237,$F225,Import!$G$2:$G$237,$G225)</f>
        <v>0</v>
      </c>
      <c r="AV225" s="2">
        <f>SUMIFS(Import!AV$2:AV$237,Import!$F$2:$F$237,$F225,Import!$G$2:$G$237,$G225)</f>
        <v>0</v>
      </c>
      <c r="AW225" s="2">
        <f>SUMIFS(Import!AW$2:AW$237,Import!$F$2:$F$237,$F225,Import!$G$2:$G$237,$G225)</f>
        <v>0</v>
      </c>
      <c r="AX225" s="2">
        <f>SUMIFS(Import!AX$2:AX$237,Import!$F$2:$F$237,$F225,Import!$G$2:$G$237,$G225)</f>
        <v>5</v>
      </c>
      <c r="AY225" s="2" t="str">
        <f t="shared" si="125"/>
        <v>M</v>
      </c>
      <c r="AZ225" s="2" t="str">
        <f t="shared" si="125"/>
        <v>BROTHERSON</v>
      </c>
      <c r="BA225" s="2" t="str">
        <f t="shared" si="125"/>
        <v>Moetai, Charles</v>
      </c>
      <c r="BB225" s="2">
        <f>SUMIFS(Import!BB$2:BB$237,Import!$F$2:$F$237,$F225,Import!$G$2:$G$237,$G225)</f>
        <v>51</v>
      </c>
      <c r="BC225" s="2">
        <f>SUMIFS(Import!BC$2:BC$237,Import!$F$2:$F$237,$F225,Import!$G$2:$G$237,$G225)</f>
        <v>15.22</v>
      </c>
      <c r="BD225" s="2">
        <f>SUMIFS(Import!BD$2:BD$237,Import!$F$2:$F$237,$F225,Import!$G$2:$G$237,$G225)</f>
        <v>27.57</v>
      </c>
      <c r="BE225" s="2">
        <f>SUMIFS(Import!BE$2:BE$237,Import!$F$2:$F$237,$F225,Import!$G$2:$G$237,$G225)</f>
        <v>6</v>
      </c>
      <c r="BF225" s="2" t="str">
        <f t="shared" si="126"/>
        <v>M</v>
      </c>
      <c r="BG225" s="2" t="str">
        <f t="shared" si="126"/>
        <v>DUBOIS</v>
      </c>
      <c r="BH225" s="2" t="str">
        <f t="shared" si="126"/>
        <v>Vincent</v>
      </c>
      <c r="BI225" s="2">
        <f>SUMIFS(Import!BI$2:BI$237,Import!$F$2:$F$237,$F225,Import!$G$2:$G$237,$G225)</f>
        <v>51</v>
      </c>
      <c r="BJ225" s="2">
        <f>SUMIFS(Import!BJ$2:BJ$237,Import!$F$2:$F$237,$F225,Import!$G$2:$G$237,$G225)</f>
        <v>15.22</v>
      </c>
      <c r="BK225" s="2">
        <f>SUMIFS(Import!BK$2:BK$237,Import!$F$2:$F$237,$F225,Import!$G$2:$G$237,$G225)</f>
        <v>27.57</v>
      </c>
      <c r="BL225" s="2">
        <f>SUMIFS(Import!BL$2:BL$237,Import!$F$2:$F$237,$F225,Import!$G$2:$G$237,$G225)</f>
        <v>7</v>
      </c>
      <c r="BM225" s="2" t="str">
        <f t="shared" si="127"/>
        <v>M</v>
      </c>
      <c r="BN225" s="2" t="str">
        <f t="shared" si="127"/>
        <v>ROI</v>
      </c>
      <c r="BO225" s="2" t="str">
        <f t="shared" si="127"/>
        <v>Albert</v>
      </c>
      <c r="BP225" s="2">
        <f>SUMIFS(Import!BP$2:BP$237,Import!$F$2:$F$237,$F225,Import!$G$2:$G$237,$G225)</f>
        <v>0</v>
      </c>
      <c r="BQ225" s="2">
        <f>SUMIFS(Import!BQ$2:BQ$237,Import!$F$2:$F$237,$F225,Import!$G$2:$G$237,$G225)</f>
        <v>0</v>
      </c>
      <c r="BR225" s="2">
        <f>SUMIFS(Import!BR$2:BR$237,Import!$F$2:$F$237,$F225,Import!$G$2:$G$237,$G225)</f>
        <v>0</v>
      </c>
      <c r="BS225" s="2">
        <f>SUMIFS(Import!BS$2:BS$237,Import!$F$2:$F$237,$F225,Import!$G$2:$G$237,$G225)</f>
        <v>8</v>
      </c>
      <c r="BT225" s="2" t="str">
        <f t="shared" si="128"/>
        <v>F</v>
      </c>
      <c r="BU225" s="2" t="str">
        <f t="shared" si="128"/>
        <v>TIXIER</v>
      </c>
      <c r="BV225" s="2" t="str">
        <f t="shared" si="128"/>
        <v>Dominique</v>
      </c>
      <c r="BW225" s="2">
        <f>SUMIFS(Import!BW$2:BW$237,Import!$F$2:$F$237,$F225,Import!$G$2:$G$237,$G225)</f>
        <v>0</v>
      </c>
      <c r="BX225" s="2">
        <f>SUMIFS(Import!BX$2:BX$237,Import!$F$2:$F$237,$F225,Import!$G$2:$G$237,$G225)</f>
        <v>0</v>
      </c>
      <c r="BY225" s="2">
        <f>SUMIFS(Import!BY$2:BY$237,Import!$F$2:$F$237,$F225,Import!$G$2:$G$237,$G225)</f>
        <v>0</v>
      </c>
      <c r="BZ225" s="2">
        <f>SUMIFS(Import!BZ$2:BZ$237,Import!$F$2:$F$237,$F225,Import!$G$2:$G$237,$G225)</f>
        <v>0</v>
      </c>
      <c r="CA225" s="2">
        <f t="shared" si="129"/>
        <v>0</v>
      </c>
      <c r="CB225" s="2">
        <f t="shared" si="129"/>
        <v>0</v>
      </c>
      <c r="CC225" s="2">
        <f t="shared" si="129"/>
        <v>0</v>
      </c>
      <c r="CD225" s="2">
        <f>SUMIFS(Import!CD$2:CD$237,Import!$F$2:$F$237,$F225,Import!$G$2:$G$237,$G225)</f>
        <v>0</v>
      </c>
      <c r="CE225" s="2">
        <f>SUMIFS(Import!CE$2:CE$237,Import!$F$2:$F$237,$F225,Import!$G$2:$G$237,$G225)</f>
        <v>0</v>
      </c>
      <c r="CF225" s="2">
        <f>SUMIFS(Import!CF$2:CF$237,Import!$F$2:$F$237,$F225,Import!$G$2:$G$237,$G225)</f>
        <v>0</v>
      </c>
      <c r="CG225" s="2">
        <f>SUMIFS(Import!CG$2:CG$237,Import!$F$2:$F$237,$F225,Import!$G$2:$G$237,$G225)</f>
        <v>0</v>
      </c>
      <c r="CH225" s="2">
        <f t="shared" si="130"/>
        <v>0</v>
      </c>
      <c r="CI225" s="2">
        <f t="shared" si="130"/>
        <v>0</v>
      </c>
      <c r="CJ225" s="2">
        <f t="shared" si="130"/>
        <v>0</v>
      </c>
      <c r="CK225" s="2">
        <f>SUMIFS(Import!CK$2:CK$237,Import!$F$2:$F$237,$F225,Import!$G$2:$G$237,$G225)</f>
        <v>0</v>
      </c>
      <c r="CL225" s="2">
        <f>SUMIFS(Import!CL$2:CL$237,Import!$F$2:$F$237,$F225,Import!$G$2:$G$237,$G225)</f>
        <v>0</v>
      </c>
      <c r="CM225" s="2">
        <f>SUMIFS(Import!CM$2:CM$237,Import!$F$2:$F$237,$F225,Import!$G$2:$G$237,$G225)</f>
        <v>0</v>
      </c>
      <c r="CN225" s="2">
        <f>SUMIFS(Import!CN$2:CN$237,Import!$F$2:$F$237,$F225,Import!$G$2:$G$237,$G225)</f>
        <v>0</v>
      </c>
      <c r="CO225" s="3">
        <f t="shared" si="131"/>
        <v>0</v>
      </c>
      <c r="CP225" s="3">
        <f t="shared" si="131"/>
        <v>0</v>
      </c>
      <c r="CQ225" s="3">
        <f t="shared" si="131"/>
        <v>0</v>
      </c>
      <c r="CR225" s="2">
        <f>SUMIFS(Import!CR$2:CR$237,Import!$F$2:$F$237,$F225,Import!$G$2:$G$237,$G225)</f>
        <v>0</v>
      </c>
      <c r="CS225" s="2">
        <f>SUMIFS(Import!CS$2:CS$237,Import!$F$2:$F$237,$F225,Import!$G$2:$G$237,$G225)</f>
        <v>0</v>
      </c>
      <c r="CT225" s="2">
        <f>SUMIFS(Import!CT$2:CT$237,Import!$F$2:$F$237,$F225,Import!$G$2:$G$237,$G225)</f>
        <v>0</v>
      </c>
    </row>
    <row r="226" spans="1:98">
      <c r="A226" s="2" t="s">
        <v>38</v>
      </c>
      <c r="B226" s="2" t="s">
        <v>39</v>
      </c>
      <c r="C226" s="2">
        <v>1</v>
      </c>
      <c r="D226" s="2" t="s">
        <v>40</v>
      </c>
      <c r="E226" s="2">
        <v>55</v>
      </c>
      <c r="F226" s="2" t="s">
        <v>87</v>
      </c>
      <c r="G226" s="2">
        <v>1</v>
      </c>
      <c r="H226" s="2">
        <f>IF(SUMIFS(Import!H$2:H$237,Import!$F$2:$F$237,$F226,Import!$G$2:$G$237,$G226)=0,Data_T1!$H226,SUMIFS(Import!H$2:H$237,Import!$F$2:$F$237,$F226,Import!$G$2:$G$237,$G226))</f>
        <v>237</v>
      </c>
      <c r="I226" s="2">
        <f>SUMIFS(Import!I$2:I$237,Import!$F$2:$F$237,$F226,Import!$G$2:$G$237,$G226)</f>
        <v>115</v>
      </c>
      <c r="J226" s="2">
        <f>SUMIFS(Import!J$2:J$237,Import!$F$2:$F$237,$F226,Import!$G$2:$G$237,$G226)</f>
        <v>48.52</v>
      </c>
      <c r="K226" s="2">
        <f>SUMIFS(Import!K$2:K$237,Import!$F$2:$F$237,$F226,Import!$G$2:$G$237,$G226)</f>
        <v>122</v>
      </c>
      <c r="L226" s="2">
        <f>SUMIFS(Import!L$2:L$237,Import!$F$2:$F$237,$F226,Import!$G$2:$G$237,$G226)</f>
        <v>51.48</v>
      </c>
      <c r="M226" s="2">
        <f>SUMIFS(Import!M$2:M$237,Import!$F$2:$F$237,$F226,Import!$G$2:$G$237,$G226)</f>
        <v>0</v>
      </c>
      <c r="N226" s="2">
        <f>SUMIFS(Import!N$2:N$237,Import!$F$2:$F$237,$F226,Import!$G$2:$G$237,$G226)</f>
        <v>0</v>
      </c>
      <c r="O226" s="2">
        <f>SUMIFS(Import!O$2:O$237,Import!$F$2:$F$237,$F226,Import!$G$2:$G$237,$G226)</f>
        <v>0</v>
      </c>
      <c r="P226" s="2">
        <f>SUMIFS(Import!P$2:P$237,Import!$F$2:$F$237,$F226,Import!$G$2:$G$237,$G226)</f>
        <v>1</v>
      </c>
      <c r="Q226" s="2">
        <f>SUMIFS(Import!Q$2:Q$237,Import!$F$2:$F$237,$F226,Import!$G$2:$G$237,$G226)</f>
        <v>0.42</v>
      </c>
      <c r="R226" s="2">
        <f>SUMIFS(Import!R$2:R$237,Import!$F$2:$F$237,$F226,Import!$G$2:$G$237,$G226)</f>
        <v>0.82</v>
      </c>
      <c r="S226" s="2">
        <f>SUMIFS(Import!S$2:S$237,Import!$F$2:$F$237,$F226,Import!$G$2:$G$237,$G226)</f>
        <v>121</v>
      </c>
      <c r="T226" s="2">
        <f>SUMIFS(Import!T$2:T$237,Import!$F$2:$F$237,$F226,Import!$G$2:$G$237,$G226)</f>
        <v>51.05</v>
      </c>
      <c r="U226" s="2">
        <f>SUMIFS(Import!U$2:U$237,Import!$F$2:$F$237,$F226,Import!$G$2:$G$237,$G226)</f>
        <v>99.18</v>
      </c>
      <c r="V226" s="2">
        <f>SUMIFS(Import!V$2:V$237,Import!$F$2:$F$237,$F226,Import!$G$2:$G$237,$G226)</f>
        <v>1</v>
      </c>
      <c r="W226" s="2" t="str">
        <f t="shared" si="121"/>
        <v>M</v>
      </c>
      <c r="X226" s="2" t="str">
        <f t="shared" si="121"/>
        <v>GREIG</v>
      </c>
      <c r="Y226" s="2" t="str">
        <f t="shared" si="121"/>
        <v>Moana</v>
      </c>
      <c r="Z226" s="2">
        <f>SUMIFS(Import!Z$2:Z$237,Import!$F$2:$F$237,$F226,Import!$G$2:$G$237,$G226)</f>
        <v>20</v>
      </c>
      <c r="AA226" s="2">
        <f>SUMIFS(Import!AA$2:AA$237,Import!$F$2:$F$237,$F226,Import!$G$2:$G$237,$G226)</f>
        <v>8.44</v>
      </c>
      <c r="AB226" s="2">
        <f>SUMIFS(Import!AB$2:AB$237,Import!$F$2:$F$237,$F226,Import!$G$2:$G$237,$G226)</f>
        <v>16.53</v>
      </c>
      <c r="AC226" s="2">
        <f>SUMIFS(Import!AC$2:AC$237,Import!$F$2:$F$237,$F226,Import!$G$2:$G$237,$G226)</f>
        <v>2</v>
      </c>
      <c r="AD226" s="2" t="str">
        <f t="shared" si="122"/>
        <v>M</v>
      </c>
      <c r="AE226" s="2" t="str">
        <f t="shared" si="122"/>
        <v>MINARDI</v>
      </c>
      <c r="AF226" s="2" t="str">
        <f t="shared" si="122"/>
        <v>Eric</v>
      </c>
      <c r="AG226" s="2">
        <f>SUMIFS(Import!AG$2:AG$237,Import!$F$2:$F$237,$F226,Import!$G$2:$G$237,$G226)</f>
        <v>0</v>
      </c>
      <c r="AH226" s="2">
        <f>SUMIFS(Import!AH$2:AH$237,Import!$F$2:$F$237,$F226,Import!$G$2:$G$237,$G226)</f>
        <v>0</v>
      </c>
      <c r="AI226" s="2">
        <f>SUMIFS(Import!AI$2:AI$237,Import!$F$2:$F$237,$F226,Import!$G$2:$G$237,$G226)</f>
        <v>0</v>
      </c>
      <c r="AJ226" s="2">
        <f>SUMIFS(Import!AJ$2:AJ$237,Import!$F$2:$F$237,$F226,Import!$G$2:$G$237,$G226)</f>
        <v>3</v>
      </c>
      <c r="AK226" s="2" t="str">
        <f t="shared" si="123"/>
        <v>F</v>
      </c>
      <c r="AL226" s="2" t="str">
        <f t="shared" si="123"/>
        <v>SAGE</v>
      </c>
      <c r="AM226" s="2" t="str">
        <f t="shared" si="123"/>
        <v>Maina</v>
      </c>
      <c r="AN226" s="2">
        <f>SUMIFS(Import!AN$2:AN$237,Import!$F$2:$F$237,$F226,Import!$G$2:$G$237,$G226)</f>
        <v>75</v>
      </c>
      <c r="AO226" s="2">
        <f>SUMIFS(Import!AO$2:AO$237,Import!$F$2:$F$237,$F226,Import!$G$2:$G$237,$G226)</f>
        <v>31.65</v>
      </c>
      <c r="AP226" s="2">
        <f>SUMIFS(Import!AP$2:AP$237,Import!$F$2:$F$237,$F226,Import!$G$2:$G$237,$G226)</f>
        <v>61.98</v>
      </c>
      <c r="AQ226" s="2">
        <f>SUMIFS(Import!AQ$2:AQ$237,Import!$F$2:$F$237,$F226,Import!$G$2:$G$237,$G226)</f>
        <v>4</v>
      </c>
      <c r="AR226" s="2" t="str">
        <f t="shared" si="124"/>
        <v>M</v>
      </c>
      <c r="AS226" s="2" t="str">
        <f t="shared" si="124"/>
        <v>BRUNEAU</v>
      </c>
      <c r="AT226" s="2" t="str">
        <f t="shared" si="124"/>
        <v>Jean-Marie</v>
      </c>
      <c r="AU226" s="2">
        <f>SUMIFS(Import!AU$2:AU$237,Import!$F$2:$F$237,$F226,Import!$G$2:$G$237,$G226)</f>
        <v>1</v>
      </c>
      <c r="AV226" s="2">
        <f>SUMIFS(Import!AV$2:AV$237,Import!$F$2:$F$237,$F226,Import!$G$2:$G$237,$G226)</f>
        <v>0.42</v>
      </c>
      <c r="AW226" s="2">
        <f>SUMIFS(Import!AW$2:AW$237,Import!$F$2:$F$237,$F226,Import!$G$2:$G$237,$G226)</f>
        <v>0.83</v>
      </c>
      <c r="AX226" s="2">
        <f>SUMIFS(Import!AX$2:AX$237,Import!$F$2:$F$237,$F226,Import!$G$2:$G$237,$G226)</f>
        <v>5</v>
      </c>
      <c r="AY226" s="2" t="str">
        <f t="shared" si="125"/>
        <v>M</v>
      </c>
      <c r="AZ226" s="2" t="str">
        <f t="shared" si="125"/>
        <v>RAMEL</v>
      </c>
      <c r="BA226" s="2" t="str">
        <f t="shared" si="125"/>
        <v>Michel</v>
      </c>
      <c r="BB226" s="2">
        <f>SUMIFS(Import!BB$2:BB$237,Import!$F$2:$F$237,$F226,Import!$G$2:$G$237,$G226)</f>
        <v>0</v>
      </c>
      <c r="BC226" s="2">
        <f>SUMIFS(Import!BC$2:BC$237,Import!$F$2:$F$237,$F226,Import!$G$2:$G$237,$G226)</f>
        <v>0</v>
      </c>
      <c r="BD226" s="2">
        <f>SUMIFS(Import!BD$2:BD$237,Import!$F$2:$F$237,$F226,Import!$G$2:$G$237,$G226)</f>
        <v>0</v>
      </c>
      <c r="BE226" s="2">
        <f>SUMIFS(Import!BE$2:BE$237,Import!$F$2:$F$237,$F226,Import!$G$2:$G$237,$G226)</f>
        <v>6</v>
      </c>
      <c r="BF226" s="2" t="str">
        <f t="shared" si="126"/>
        <v>M</v>
      </c>
      <c r="BG226" s="2" t="str">
        <f t="shared" si="126"/>
        <v>NENA</v>
      </c>
      <c r="BH226" s="2" t="str">
        <f t="shared" si="126"/>
        <v>Tauhiti</v>
      </c>
      <c r="BI226" s="2">
        <f>SUMIFS(Import!BI$2:BI$237,Import!$F$2:$F$237,$F226,Import!$G$2:$G$237,$G226)</f>
        <v>1</v>
      </c>
      <c r="BJ226" s="2">
        <f>SUMIFS(Import!BJ$2:BJ$237,Import!$F$2:$F$237,$F226,Import!$G$2:$G$237,$G226)</f>
        <v>0.42</v>
      </c>
      <c r="BK226" s="2">
        <f>SUMIFS(Import!BK$2:BK$237,Import!$F$2:$F$237,$F226,Import!$G$2:$G$237,$G226)</f>
        <v>0.83</v>
      </c>
      <c r="BL226" s="2">
        <f>SUMIFS(Import!BL$2:BL$237,Import!$F$2:$F$237,$F226,Import!$G$2:$G$237,$G226)</f>
        <v>7</v>
      </c>
      <c r="BM226" s="2" t="str">
        <f t="shared" si="127"/>
        <v>M</v>
      </c>
      <c r="BN226" s="2" t="str">
        <f t="shared" si="127"/>
        <v>REGURON</v>
      </c>
      <c r="BO226" s="2" t="str">
        <f t="shared" si="127"/>
        <v>Karl</v>
      </c>
      <c r="BP226" s="2">
        <f>SUMIFS(Import!BP$2:BP$237,Import!$F$2:$F$237,$F226,Import!$G$2:$G$237,$G226)</f>
        <v>1</v>
      </c>
      <c r="BQ226" s="2">
        <f>SUMIFS(Import!BQ$2:BQ$237,Import!$F$2:$F$237,$F226,Import!$G$2:$G$237,$G226)</f>
        <v>0.42</v>
      </c>
      <c r="BR226" s="2">
        <f>SUMIFS(Import!BR$2:BR$237,Import!$F$2:$F$237,$F226,Import!$G$2:$G$237,$G226)</f>
        <v>0.83</v>
      </c>
      <c r="BS226" s="2">
        <f>SUMIFS(Import!BS$2:BS$237,Import!$F$2:$F$237,$F226,Import!$G$2:$G$237,$G226)</f>
        <v>8</v>
      </c>
      <c r="BT226" s="2" t="str">
        <f t="shared" si="128"/>
        <v>M</v>
      </c>
      <c r="BU226" s="2" t="str">
        <f t="shared" si="128"/>
        <v>TUHEIAVA</v>
      </c>
      <c r="BV226" s="2" t="str">
        <f t="shared" si="128"/>
        <v>Richard, Ariihau</v>
      </c>
      <c r="BW226" s="2">
        <f>SUMIFS(Import!BW$2:BW$237,Import!$F$2:$F$237,$F226,Import!$G$2:$G$237,$G226)</f>
        <v>23</v>
      </c>
      <c r="BX226" s="2">
        <f>SUMIFS(Import!BX$2:BX$237,Import!$F$2:$F$237,$F226,Import!$G$2:$G$237,$G226)</f>
        <v>9.6999999999999993</v>
      </c>
      <c r="BY226" s="2">
        <f>SUMIFS(Import!BY$2:BY$237,Import!$F$2:$F$237,$F226,Import!$G$2:$G$237,$G226)</f>
        <v>19.010000000000002</v>
      </c>
      <c r="BZ226" s="2">
        <f>SUMIFS(Import!BZ$2:BZ$237,Import!$F$2:$F$237,$F226,Import!$G$2:$G$237,$G226)</f>
        <v>0</v>
      </c>
      <c r="CA226" s="2">
        <f t="shared" si="129"/>
        <v>0</v>
      </c>
      <c r="CB226" s="2">
        <f t="shared" si="129"/>
        <v>0</v>
      </c>
      <c r="CC226" s="2">
        <f t="shared" si="129"/>
        <v>0</v>
      </c>
      <c r="CD226" s="2">
        <f>SUMIFS(Import!CD$2:CD$237,Import!$F$2:$F$237,$F226,Import!$G$2:$G$237,$G226)</f>
        <v>0</v>
      </c>
      <c r="CE226" s="2">
        <f>SUMIFS(Import!CE$2:CE$237,Import!$F$2:$F$237,$F226,Import!$G$2:$G$237,$G226)</f>
        <v>0</v>
      </c>
      <c r="CF226" s="2">
        <f>SUMIFS(Import!CF$2:CF$237,Import!$F$2:$F$237,$F226,Import!$G$2:$G$237,$G226)</f>
        <v>0</v>
      </c>
      <c r="CG226" s="2">
        <f>SUMIFS(Import!CG$2:CG$237,Import!$F$2:$F$237,$F226,Import!$G$2:$G$237,$G226)</f>
        <v>0</v>
      </c>
      <c r="CH226" s="2">
        <f t="shared" si="130"/>
        <v>0</v>
      </c>
      <c r="CI226" s="2">
        <f t="shared" si="130"/>
        <v>0</v>
      </c>
      <c r="CJ226" s="2">
        <f t="shared" si="130"/>
        <v>0</v>
      </c>
      <c r="CK226" s="2">
        <f>SUMIFS(Import!CK$2:CK$237,Import!$F$2:$F$237,$F226,Import!$G$2:$G$237,$G226)</f>
        <v>0</v>
      </c>
      <c r="CL226" s="2">
        <f>SUMIFS(Import!CL$2:CL$237,Import!$F$2:$F$237,$F226,Import!$G$2:$G$237,$G226)</f>
        <v>0</v>
      </c>
      <c r="CM226" s="2">
        <f>SUMIFS(Import!CM$2:CM$237,Import!$F$2:$F$237,$F226,Import!$G$2:$G$237,$G226)</f>
        <v>0</v>
      </c>
      <c r="CN226" s="2">
        <f>SUMIFS(Import!CN$2:CN$237,Import!$F$2:$F$237,$F226,Import!$G$2:$G$237,$G226)</f>
        <v>0</v>
      </c>
      <c r="CO226" s="3">
        <f t="shared" si="131"/>
        <v>0</v>
      </c>
      <c r="CP226" s="3">
        <f t="shared" si="131"/>
        <v>0</v>
      </c>
      <c r="CQ226" s="3">
        <f t="shared" si="131"/>
        <v>0</v>
      </c>
      <c r="CR226" s="2">
        <f>SUMIFS(Import!CR$2:CR$237,Import!$F$2:$F$237,$F226,Import!$G$2:$G$237,$G226)</f>
        <v>0</v>
      </c>
      <c r="CS226" s="2">
        <f>SUMIFS(Import!CS$2:CS$237,Import!$F$2:$F$237,$F226,Import!$G$2:$G$237,$G226)</f>
        <v>0</v>
      </c>
      <c r="CT226" s="2">
        <f>SUMIFS(Import!CT$2:CT$237,Import!$F$2:$F$237,$F226,Import!$G$2:$G$237,$G226)</f>
        <v>0</v>
      </c>
    </row>
    <row r="227" spans="1:98">
      <c r="A227" s="2" t="s">
        <v>38</v>
      </c>
      <c r="B227" s="2" t="s">
        <v>39</v>
      </c>
      <c r="C227" s="2">
        <v>1</v>
      </c>
      <c r="D227" s="2" t="s">
        <v>40</v>
      </c>
      <c r="E227" s="2">
        <v>56</v>
      </c>
      <c r="F227" s="2" t="s">
        <v>88</v>
      </c>
      <c r="G227" s="2">
        <v>1</v>
      </c>
      <c r="H227" s="2">
        <f>IF(SUMIFS(Import!H$2:H$237,Import!$F$2:$F$237,$F227,Import!$G$2:$G$237,$G227)=0,Data_T1!$H227,SUMIFS(Import!H$2:H$237,Import!$F$2:$F$237,$F227,Import!$G$2:$G$237,$G227))</f>
        <v>264</v>
      </c>
      <c r="I227" s="2">
        <f>SUMIFS(Import!I$2:I$237,Import!$F$2:$F$237,$F227,Import!$G$2:$G$237,$G227)</f>
        <v>82</v>
      </c>
      <c r="J227" s="2">
        <f>SUMIFS(Import!J$2:J$237,Import!$F$2:$F$237,$F227,Import!$G$2:$G$237,$G227)</f>
        <v>31.06</v>
      </c>
      <c r="K227" s="2">
        <f>SUMIFS(Import!K$2:K$237,Import!$F$2:$F$237,$F227,Import!$G$2:$G$237,$G227)</f>
        <v>182</v>
      </c>
      <c r="L227" s="2">
        <f>SUMIFS(Import!L$2:L$237,Import!$F$2:$F$237,$F227,Import!$G$2:$G$237,$G227)</f>
        <v>68.94</v>
      </c>
      <c r="M227" s="2">
        <f>SUMIFS(Import!M$2:M$237,Import!$F$2:$F$237,$F227,Import!$G$2:$G$237,$G227)</f>
        <v>0</v>
      </c>
      <c r="N227" s="2">
        <f>SUMIFS(Import!N$2:N$237,Import!$F$2:$F$237,$F227,Import!$G$2:$G$237,$G227)</f>
        <v>0</v>
      </c>
      <c r="O227" s="2">
        <f>SUMIFS(Import!O$2:O$237,Import!$F$2:$F$237,$F227,Import!$G$2:$G$237,$G227)</f>
        <v>0</v>
      </c>
      <c r="P227" s="2">
        <f>SUMIFS(Import!P$2:P$237,Import!$F$2:$F$237,$F227,Import!$G$2:$G$237,$G227)</f>
        <v>0</v>
      </c>
      <c r="Q227" s="2">
        <f>SUMIFS(Import!Q$2:Q$237,Import!$F$2:$F$237,$F227,Import!$G$2:$G$237,$G227)</f>
        <v>0</v>
      </c>
      <c r="R227" s="2">
        <f>SUMIFS(Import!R$2:R$237,Import!$F$2:$F$237,$F227,Import!$G$2:$G$237,$G227)</f>
        <v>0</v>
      </c>
      <c r="S227" s="2">
        <f>SUMIFS(Import!S$2:S$237,Import!$F$2:$F$237,$F227,Import!$G$2:$G$237,$G227)</f>
        <v>182</v>
      </c>
      <c r="T227" s="2">
        <f>SUMIFS(Import!T$2:T$237,Import!$F$2:$F$237,$F227,Import!$G$2:$G$237,$G227)</f>
        <v>68.94</v>
      </c>
      <c r="U227" s="2">
        <f>SUMIFS(Import!U$2:U$237,Import!$F$2:$F$237,$F227,Import!$G$2:$G$237,$G227)</f>
        <v>100</v>
      </c>
      <c r="V227" s="2">
        <f>SUMIFS(Import!V$2:V$237,Import!$F$2:$F$237,$F227,Import!$G$2:$G$237,$G227)</f>
        <v>1</v>
      </c>
      <c r="W227" s="2" t="str">
        <f t="shared" si="121"/>
        <v>M</v>
      </c>
      <c r="X227" s="2" t="str">
        <f t="shared" si="121"/>
        <v>GREIG</v>
      </c>
      <c r="Y227" s="2" t="str">
        <f t="shared" si="121"/>
        <v>Moana</v>
      </c>
      <c r="Z227" s="2">
        <f>SUMIFS(Import!Z$2:Z$237,Import!$F$2:$F$237,$F227,Import!$G$2:$G$237,$G227)</f>
        <v>48</v>
      </c>
      <c r="AA227" s="2">
        <f>SUMIFS(Import!AA$2:AA$237,Import!$F$2:$F$237,$F227,Import!$G$2:$G$237,$G227)</f>
        <v>18.18</v>
      </c>
      <c r="AB227" s="2">
        <f>SUMIFS(Import!AB$2:AB$237,Import!$F$2:$F$237,$F227,Import!$G$2:$G$237,$G227)</f>
        <v>26.37</v>
      </c>
      <c r="AC227" s="2">
        <f>SUMIFS(Import!AC$2:AC$237,Import!$F$2:$F$237,$F227,Import!$G$2:$G$237,$G227)</f>
        <v>2</v>
      </c>
      <c r="AD227" s="2" t="str">
        <f t="shared" si="122"/>
        <v>M</v>
      </c>
      <c r="AE227" s="2" t="str">
        <f t="shared" si="122"/>
        <v>MINARDI</v>
      </c>
      <c r="AF227" s="2" t="str">
        <f t="shared" si="122"/>
        <v>Eric</v>
      </c>
      <c r="AG227" s="2">
        <f>SUMIFS(Import!AG$2:AG$237,Import!$F$2:$F$237,$F227,Import!$G$2:$G$237,$G227)</f>
        <v>1</v>
      </c>
      <c r="AH227" s="2">
        <f>SUMIFS(Import!AH$2:AH$237,Import!$F$2:$F$237,$F227,Import!$G$2:$G$237,$G227)</f>
        <v>0.38</v>
      </c>
      <c r="AI227" s="2">
        <f>SUMIFS(Import!AI$2:AI$237,Import!$F$2:$F$237,$F227,Import!$G$2:$G$237,$G227)</f>
        <v>0.55000000000000004</v>
      </c>
      <c r="AJ227" s="2">
        <f>SUMIFS(Import!AJ$2:AJ$237,Import!$F$2:$F$237,$F227,Import!$G$2:$G$237,$G227)</f>
        <v>3</v>
      </c>
      <c r="AK227" s="2" t="str">
        <f t="shared" si="123"/>
        <v>F</v>
      </c>
      <c r="AL227" s="2" t="str">
        <f t="shared" si="123"/>
        <v>SAGE</v>
      </c>
      <c r="AM227" s="2" t="str">
        <f t="shared" si="123"/>
        <v>Maina</v>
      </c>
      <c r="AN227" s="2">
        <f>SUMIFS(Import!AN$2:AN$237,Import!$F$2:$F$237,$F227,Import!$G$2:$G$237,$G227)</f>
        <v>117</v>
      </c>
      <c r="AO227" s="2">
        <f>SUMIFS(Import!AO$2:AO$237,Import!$F$2:$F$237,$F227,Import!$G$2:$G$237,$G227)</f>
        <v>44.32</v>
      </c>
      <c r="AP227" s="2">
        <f>SUMIFS(Import!AP$2:AP$237,Import!$F$2:$F$237,$F227,Import!$G$2:$G$237,$G227)</f>
        <v>64.290000000000006</v>
      </c>
      <c r="AQ227" s="2">
        <f>SUMIFS(Import!AQ$2:AQ$237,Import!$F$2:$F$237,$F227,Import!$G$2:$G$237,$G227)</f>
        <v>4</v>
      </c>
      <c r="AR227" s="2" t="str">
        <f t="shared" si="124"/>
        <v>M</v>
      </c>
      <c r="AS227" s="2" t="str">
        <f t="shared" si="124"/>
        <v>BRUNEAU</v>
      </c>
      <c r="AT227" s="2" t="str">
        <f t="shared" si="124"/>
        <v>Jean-Marie</v>
      </c>
      <c r="AU227" s="2">
        <f>SUMIFS(Import!AU$2:AU$237,Import!$F$2:$F$237,$F227,Import!$G$2:$G$237,$G227)</f>
        <v>0</v>
      </c>
      <c r="AV227" s="2">
        <f>SUMIFS(Import!AV$2:AV$237,Import!$F$2:$F$237,$F227,Import!$G$2:$G$237,$G227)</f>
        <v>0</v>
      </c>
      <c r="AW227" s="2">
        <f>SUMIFS(Import!AW$2:AW$237,Import!$F$2:$F$237,$F227,Import!$G$2:$G$237,$G227)</f>
        <v>0</v>
      </c>
      <c r="AX227" s="2">
        <f>SUMIFS(Import!AX$2:AX$237,Import!$F$2:$F$237,$F227,Import!$G$2:$G$237,$G227)</f>
        <v>5</v>
      </c>
      <c r="AY227" s="2" t="str">
        <f t="shared" si="125"/>
        <v>M</v>
      </c>
      <c r="AZ227" s="2" t="str">
        <f t="shared" si="125"/>
        <v>RAMEL</v>
      </c>
      <c r="BA227" s="2" t="str">
        <f t="shared" si="125"/>
        <v>Michel</v>
      </c>
      <c r="BB227" s="2">
        <f>SUMIFS(Import!BB$2:BB$237,Import!$F$2:$F$237,$F227,Import!$G$2:$G$237,$G227)</f>
        <v>0</v>
      </c>
      <c r="BC227" s="2">
        <f>SUMIFS(Import!BC$2:BC$237,Import!$F$2:$F$237,$F227,Import!$G$2:$G$237,$G227)</f>
        <v>0</v>
      </c>
      <c r="BD227" s="2">
        <f>SUMIFS(Import!BD$2:BD$237,Import!$F$2:$F$237,$F227,Import!$G$2:$G$237,$G227)</f>
        <v>0</v>
      </c>
      <c r="BE227" s="2">
        <f>SUMIFS(Import!BE$2:BE$237,Import!$F$2:$F$237,$F227,Import!$G$2:$G$237,$G227)</f>
        <v>6</v>
      </c>
      <c r="BF227" s="2" t="str">
        <f t="shared" si="126"/>
        <v>M</v>
      </c>
      <c r="BG227" s="2" t="str">
        <f t="shared" si="126"/>
        <v>NENA</v>
      </c>
      <c r="BH227" s="2" t="str">
        <f t="shared" si="126"/>
        <v>Tauhiti</v>
      </c>
      <c r="BI227" s="2">
        <f>SUMIFS(Import!BI$2:BI$237,Import!$F$2:$F$237,$F227,Import!$G$2:$G$237,$G227)</f>
        <v>1</v>
      </c>
      <c r="BJ227" s="2">
        <f>SUMIFS(Import!BJ$2:BJ$237,Import!$F$2:$F$237,$F227,Import!$G$2:$G$237,$G227)</f>
        <v>0.38</v>
      </c>
      <c r="BK227" s="2">
        <f>SUMIFS(Import!BK$2:BK$237,Import!$F$2:$F$237,$F227,Import!$G$2:$G$237,$G227)</f>
        <v>0.55000000000000004</v>
      </c>
      <c r="BL227" s="2">
        <f>SUMIFS(Import!BL$2:BL$237,Import!$F$2:$F$237,$F227,Import!$G$2:$G$237,$G227)</f>
        <v>7</v>
      </c>
      <c r="BM227" s="2" t="str">
        <f t="shared" si="127"/>
        <v>M</v>
      </c>
      <c r="BN227" s="2" t="str">
        <f t="shared" si="127"/>
        <v>REGURON</v>
      </c>
      <c r="BO227" s="2" t="str">
        <f t="shared" si="127"/>
        <v>Karl</v>
      </c>
      <c r="BP227" s="2">
        <f>SUMIFS(Import!BP$2:BP$237,Import!$F$2:$F$237,$F227,Import!$G$2:$G$237,$G227)</f>
        <v>9</v>
      </c>
      <c r="BQ227" s="2">
        <f>SUMIFS(Import!BQ$2:BQ$237,Import!$F$2:$F$237,$F227,Import!$G$2:$G$237,$G227)</f>
        <v>3.41</v>
      </c>
      <c r="BR227" s="2">
        <f>SUMIFS(Import!BR$2:BR$237,Import!$F$2:$F$237,$F227,Import!$G$2:$G$237,$G227)</f>
        <v>4.95</v>
      </c>
      <c r="BS227" s="2">
        <f>SUMIFS(Import!BS$2:BS$237,Import!$F$2:$F$237,$F227,Import!$G$2:$G$237,$G227)</f>
        <v>8</v>
      </c>
      <c r="BT227" s="2" t="str">
        <f t="shared" si="128"/>
        <v>M</v>
      </c>
      <c r="BU227" s="2" t="str">
        <f t="shared" si="128"/>
        <v>TUHEIAVA</v>
      </c>
      <c r="BV227" s="2" t="str">
        <f t="shared" si="128"/>
        <v>Richard, Ariihau</v>
      </c>
      <c r="BW227" s="2">
        <f>SUMIFS(Import!BW$2:BW$237,Import!$F$2:$F$237,$F227,Import!$G$2:$G$237,$G227)</f>
        <v>6</v>
      </c>
      <c r="BX227" s="2">
        <f>SUMIFS(Import!BX$2:BX$237,Import!$F$2:$F$237,$F227,Import!$G$2:$G$237,$G227)</f>
        <v>2.27</v>
      </c>
      <c r="BY227" s="2">
        <f>SUMIFS(Import!BY$2:BY$237,Import!$F$2:$F$237,$F227,Import!$G$2:$G$237,$G227)</f>
        <v>3.3</v>
      </c>
      <c r="BZ227" s="2">
        <f>SUMIFS(Import!BZ$2:BZ$237,Import!$F$2:$F$237,$F227,Import!$G$2:$G$237,$G227)</f>
        <v>0</v>
      </c>
      <c r="CA227" s="2">
        <f t="shared" si="129"/>
        <v>0</v>
      </c>
      <c r="CB227" s="2">
        <f t="shared" si="129"/>
        <v>0</v>
      </c>
      <c r="CC227" s="2">
        <f t="shared" si="129"/>
        <v>0</v>
      </c>
      <c r="CD227" s="2">
        <f>SUMIFS(Import!CD$2:CD$237,Import!$F$2:$F$237,$F227,Import!$G$2:$G$237,$G227)</f>
        <v>0</v>
      </c>
      <c r="CE227" s="2">
        <f>SUMIFS(Import!CE$2:CE$237,Import!$F$2:$F$237,$F227,Import!$G$2:$G$237,$G227)</f>
        <v>0</v>
      </c>
      <c r="CF227" s="2">
        <f>SUMIFS(Import!CF$2:CF$237,Import!$F$2:$F$237,$F227,Import!$G$2:$G$237,$G227)</f>
        <v>0</v>
      </c>
      <c r="CG227" s="2">
        <f>SUMIFS(Import!CG$2:CG$237,Import!$F$2:$F$237,$F227,Import!$G$2:$G$237,$G227)</f>
        <v>0</v>
      </c>
      <c r="CH227" s="2">
        <f t="shared" si="130"/>
        <v>0</v>
      </c>
      <c r="CI227" s="2">
        <f t="shared" si="130"/>
        <v>0</v>
      </c>
      <c r="CJ227" s="2">
        <f t="shared" si="130"/>
        <v>0</v>
      </c>
      <c r="CK227" s="2">
        <f>SUMIFS(Import!CK$2:CK$237,Import!$F$2:$F$237,$F227,Import!$G$2:$G$237,$G227)</f>
        <v>0</v>
      </c>
      <c r="CL227" s="2">
        <f>SUMIFS(Import!CL$2:CL$237,Import!$F$2:$F$237,$F227,Import!$G$2:$G$237,$G227)</f>
        <v>0</v>
      </c>
      <c r="CM227" s="2">
        <f>SUMIFS(Import!CM$2:CM$237,Import!$F$2:$F$237,$F227,Import!$G$2:$G$237,$G227)</f>
        <v>0</v>
      </c>
      <c r="CN227" s="2">
        <f>SUMIFS(Import!CN$2:CN$237,Import!$F$2:$F$237,$F227,Import!$G$2:$G$237,$G227)</f>
        <v>0</v>
      </c>
      <c r="CO227" s="3">
        <f t="shared" si="131"/>
        <v>0</v>
      </c>
      <c r="CP227" s="3">
        <f t="shared" si="131"/>
        <v>0</v>
      </c>
      <c r="CQ227" s="3">
        <f t="shared" si="131"/>
        <v>0</v>
      </c>
      <c r="CR227" s="2">
        <f>SUMIFS(Import!CR$2:CR$237,Import!$F$2:$F$237,$F227,Import!$G$2:$G$237,$G227)</f>
        <v>0</v>
      </c>
      <c r="CS227" s="2">
        <f>SUMIFS(Import!CS$2:CS$237,Import!$F$2:$F$237,$F227,Import!$G$2:$G$237,$G227)</f>
        <v>0</v>
      </c>
      <c r="CT227" s="2">
        <f>SUMIFS(Import!CT$2:CT$237,Import!$F$2:$F$237,$F227,Import!$G$2:$G$237,$G227)</f>
        <v>0</v>
      </c>
    </row>
    <row r="228" spans="1:98">
      <c r="A228" s="2" t="s">
        <v>38</v>
      </c>
      <c r="B228" s="2" t="s">
        <v>39</v>
      </c>
      <c r="C228" s="2">
        <v>1</v>
      </c>
      <c r="D228" s="2" t="s">
        <v>40</v>
      </c>
      <c r="E228" s="2">
        <v>56</v>
      </c>
      <c r="F228" s="2" t="s">
        <v>88</v>
      </c>
      <c r="G228" s="2">
        <v>2</v>
      </c>
      <c r="H228" s="2">
        <f>IF(SUMIFS(Import!H$2:H$237,Import!$F$2:$F$237,$F228,Import!$G$2:$G$237,$G228)=0,Data_T1!$H228,SUMIFS(Import!H$2:H$237,Import!$F$2:$F$237,$F228,Import!$G$2:$G$237,$G228))</f>
        <v>261</v>
      </c>
      <c r="I228" s="2">
        <f>SUMIFS(Import!I$2:I$237,Import!$F$2:$F$237,$F228,Import!$G$2:$G$237,$G228)</f>
        <v>70</v>
      </c>
      <c r="J228" s="2">
        <f>SUMIFS(Import!J$2:J$237,Import!$F$2:$F$237,$F228,Import!$G$2:$G$237,$G228)</f>
        <v>26.82</v>
      </c>
      <c r="K228" s="2">
        <f>SUMIFS(Import!K$2:K$237,Import!$F$2:$F$237,$F228,Import!$G$2:$G$237,$G228)</f>
        <v>191</v>
      </c>
      <c r="L228" s="2">
        <f>SUMIFS(Import!L$2:L$237,Import!$F$2:$F$237,$F228,Import!$G$2:$G$237,$G228)</f>
        <v>73.180000000000007</v>
      </c>
      <c r="M228" s="2">
        <f>SUMIFS(Import!M$2:M$237,Import!$F$2:$F$237,$F228,Import!$G$2:$G$237,$G228)</f>
        <v>0</v>
      </c>
      <c r="N228" s="2">
        <f>SUMIFS(Import!N$2:N$237,Import!$F$2:$F$237,$F228,Import!$G$2:$G$237,$G228)</f>
        <v>0</v>
      </c>
      <c r="O228" s="2">
        <f>SUMIFS(Import!O$2:O$237,Import!$F$2:$F$237,$F228,Import!$G$2:$G$237,$G228)</f>
        <v>0</v>
      </c>
      <c r="P228" s="2">
        <f>SUMIFS(Import!P$2:P$237,Import!$F$2:$F$237,$F228,Import!$G$2:$G$237,$G228)</f>
        <v>0</v>
      </c>
      <c r="Q228" s="2">
        <f>SUMIFS(Import!Q$2:Q$237,Import!$F$2:$F$237,$F228,Import!$G$2:$G$237,$G228)</f>
        <v>0</v>
      </c>
      <c r="R228" s="2">
        <f>SUMIFS(Import!R$2:R$237,Import!$F$2:$F$237,$F228,Import!$G$2:$G$237,$G228)</f>
        <v>0</v>
      </c>
      <c r="S228" s="2">
        <f>SUMIFS(Import!S$2:S$237,Import!$F$2:$F$237,$F228,Import!$G$2:$G$237,$G228)</f>
        <v>191</v>
      </c>
      <c r="T228" s="2">
        <f>SUMIFS(Import!T$2:T$237,Import!$F$2:$F$237,$F228,Import!$G$2:$G$237,$G228)</f>
        <v>73.180000000000007</v>
      </c>
      <c r="U228" s="2">
        <f>SUMIFS(Import!U$2:U$237,Import!$F$2:$F$237,$F228,Import!$G$2:$G$237,$G228)</f>
        <v>100</v>
      </c>
      <c r="V228" s="2">
        <f>SUMIFS(Import!V$2:V$237,Import!$F$2:$F$237,$F228,Import!$G$2:$G$237,$G228)</f>
        <v>1</v>
      </c>
      <c r="W228" s="2" t="str">
        <f t="shared" si="121"/>
        <v>M</v>
      </c>
      <c r="X228" s="2" t="str">
        <f t="shared" si="121"/>
        <v>GREIG</v>
      </c>
      <c r="Y228" s="2" t="str">
        <f t="shared" si="121"/>
        <v>Moana</v>
      </c>
      <c r="Z228" s="2">
        <f>SUMIFS(Import!Z$2:Z$237,Import!$F$2:$F$237,$F228,Import!$G$2:$G$237,$G228)</f>
        <v>20</v>
      </c>
      <c r="AA228" s="2">
        <f>SUMIFS(Import!AA$2:AA$237,Import!$F$2:$F$237,$F228,Import!$G$2:$G$237,$G228)</f>
        <v>7.66</v>
      </c>
      <c r="AB228" s="2">
        <f>SUMIFS(Import!AB$2:AB$237,Import!$F$2:$F$237,$F228,Import!$G$2:$G$237,$G228)</f>
        <v>10.47</v>
      </c>
      <c r="AC228" s="2">
        <f>SUMIFS(Import!AC$2:AC$237,Import!$F$2:$F$237,$F228,Import!$G$2:$G$237,$G228)</f>
        <v>2</v>
      </c>
      <c r="AD228" s="2" t="str">
        <f t="shared" si="122"/>
        <v>M</v>
      </c>
      <c r="AE228" s="2" t="str">
        <f t="shared" si="122"/>
        <v>MINARDI</v>
      </c>
      <c r="AF228" s="2" t="str">
        <f t="shared" si="122"/>
        <v>Eric</v>
      </c>
      <c r="AG228" s="2">
        <f>SUMIFS(Import!AG$2:AG$237,Import!$F$2:$F$237,$F228,Import!$G$2:$G$237,$G228)</f>
        <v>0</v>
      </c>
      <c r="AH228" s="2">
        <f>SUMIFS(Import!AH$2:AH$237,Import!$F$2:$F$237,$F228,Import!$G$2:$G$237,$G228)</f>
        <v>0</v>
      </c>
      <c r="AI228" s="2">
        <f>SUMIFS(Import!AI$2:AI$237,Import!$F$2:$F$237,$F228,Import!$G$2:$G$237,$G228)</f>
        <v>0</v>
      </c>
      <c r="AJ228" s="2">
        <f>SUMIFS(Import!AJ$2:AJ$237,Import!$F$2:$F$237,$F228,Import!$G$2:$G$237,$G228)</f>
        <v>3</v>
      </c>
      <c r="AK228" s="2" t="str">
        <f t="shared" si="123"/>
        <v>F</v>
      </c>
      <c r="AL228" s="2" t="str">
        <f t="shared" si="123"/>
        <v>SAGE</v>
      </c>
      <c r="AM228" s="2" t="str">
        <f t="shared" si="123"/>
        <v>Maina</v>
      </c>
      <c r="AN228" s="2">
        <f>SUMIFS(Import!AN$2:AN$237,Import!$F$2:$F$237,$F228,Import!$G$2:$G$237,$G228)</f>
        <v>161</v>
      </c>
      <c r="AO228" s="2">
        <f>SUMIFS(Import!AO$2:AO$237,Import!$F$2:$F$237,$F228,Import!$G$2:$G$237,$G228)</f>
        <v>61.69</v>
      </c>
      <c r="AP228" s="2">
        <f>SUMIFS(Import!AP$2:AP$237,Import!$F$2:$F$237,$F228,Import!$G$2:$G$237,$G228)</f>
        <v>84.29</v>
      </c>
      <c r="AQ228" s="2">
        <f>SUMIFS(Import!AQ$2:AQ$237,Import!$F$2:$F$237,$F228,Import!$G$2:$G$237,$G228)</f>
        <v>4</v>
      </c>
      <c r="AR228" s="2" t="str">
        <f t="shared" si="124"/>
        <v>M</v>
      </c>
      <c r="AS228" s="2" t="str">
        <f t="shared" si="124"/>
        <v>BRUNEAU</v>
      </c>
      <c r="AT228" s="2" t="str">
        <f t="shared" si="124"/>
        <v>Jean-Marie</v>
      </c>
      <c r="AU228" s="2">
        <f>SUMIFS(Import!AU$2:AU$237,Import!$F$2:$F$237,$F228,Import!$G$2:$G$237,$G228)</f>
        <v>0</v>
      </c>
      <c r="AV228" s="2">
        <f>SUMIFS(Import!AV$2:AV$237,Import!$F$2:$F$237,$F228,Import!$G$2:$G$237,$G228)</f>
        <v>0</v>
      </c>
      <c r="AW228" s="2">
        <f>SUMIFS(Import!AW$2:AW$237,Import!$F$2:$F$237,$F228,Import!$G$2:$G$237,$G228)</f>
        <v>0</v>
      </c>
      <c r="AX228" s="2">
        <f>SUMIFS(Import!AX$2:AX$237,Import!$F$2:$F$237,$F228,Import!$G$2:$G$237,$G228)</f>
        <v>5</v>
      </c>
      <c r="AY228" s="2" t="str">
        <f t="shared" si="125"/>
        <v>M</v>
      </c>
      <c r="AZ228" s="2" t="str">
        <f t="shared" si="125"/>
        <v>RAMEL</v>
      </c>
      <c r="BA228" s="2" t="str">
        <f t="shared" si="125"/>
        <v>Michel</v>
      </c>
      <c r="BB228" s="2">
        <f>SUMIFS(Import!BB$2:BB$237,Import!$F$2:$F$237,$F228,Import!$G$2:$G$237,$G228)</f>
        <v>0</v>
      </c>
      <c r="BC228" s="2">
        <f>SUMIFS(Import!BC$2:BC$237,Import!$F$2:$F$237,$F228,Import!$G$2:$G$237,$G228)</f>
        <v>0</v>
      </c>
      <c r="BD228" s="2">
        <f>SUMIFS(Import!BD$2:BD$237,Import!$F$2:$F$237,$F228,Import!$G$2:$G$237,$G228)</f>
        <v>0</v>
      </c>
      <c r="BE228" s="2">
        <f>SUMIFS(Import!BE$2:BE$237,Import!$F$2:$F$237,$F228,Import!$G$2:$G$237,$G228)</f>
        <v>6</v>
      </c>
      <c r="BF228" s="2" t="str">
        <f t="shared" si="126"/>
        <v>M</v>
      </c>
      <c r="BG228" s="2" t="str">
        <f t="shared" si="126"/>
        <v>NENA</v>
      </c>
      <c r="BH228" s="2" t="str">
        <f t="shared" si="126"/>
        <v>Tauhiti</v>
      </c>
      <c r="BI228" s="2">
        <f>SUMIFS(Import!BI$2:BI$237,Import!$F$2:$F$237,$F228,Import!$G$2:$G$237,$G228)</f>
        <v>2</v>
      </c>
      <c r="BJ228" s="2">
        <f>SUMIFS(Import!BJ$2:BJ$237,Import!$F$2:$F$237,$F228,Import!$G$2:$G$237,$G228)</f>
        <v>0.77</v>
      </c>
      <c r="BK228" s="2">
        <f>SUMIFS(Import!BK$2:BK$237,Import!$F$2:$F$237,$F228,Import!$G$2:$G$237,$G228)</f>
        <v>1.05</v>
      </c>
      <c r="BL228" s="2">
        <f>SUMIFS(Import!BL$2:BL$237,Import!$F$2:$F$237,$F228,Import!$G$2:$G$237,$G228)</f>
        <v>7</v>
      </c>
      <c r="BM228" s="2" t="str">
        <f t="shared" si="127"/>
        <v>M</v>
      </c>
      <c r="BN228" s="2" t="str">
        <f t="shared" si="127"/>
        <v>REGURON</v>
      </c>
      <c r="BO228" s="2" t="str">
        <f t="shared" si="127"/>
        <v>Karl</v>
      </c>
      <c r="BP228" s="2">
        <f>SUMIFS(Import!BP$2:BP$237,Import!$F$2:$F$237,$F228,Import!$G$2:$G$237,$G228)</f>
        <v>0</v>
      </c>
      <c r="BQ228" s="2">
        <f>SUMIFS(Import!BQ$2:BQ$237,Import!$F$2:$F$237,$F228,Import!$G$2:$G$237,$G228)</f>
        <v>0</v>
      </c>
      <c r="BR228" s="2">
        <f>SUMIFS(Import!BR$2:BR$237,Import!$F$2:$F$237,$F228,Import!$G$2:$G$237,$G228)</f>
        <v>0</v>
      </c>
      <c r="BS228" s="2">
        <f>SUMIFS(Import!BS$2:BS$237,Import!$F$2:$F$237,$F228,Import!$G$2:$G$237,$G228)</f>
        <v>8</v>
      </c>
      <c r="BT228" s="2" t="str">
        <f t="shared" si="128"/>
        <v>M</v>
      </c>
      <c r="BU228" s="2" t="str">
        <f t="shared" si="128"/>
        <v>TUHEIAVA</v>
      </c>
      <c r="BV228" s="2" t="str">
        <f t="shared" si="128"/>
        <v>Richard, Ariihau</v>
      </c>
      <c r="BW228" s="2">
        <f>SUMIFS(Import!BW$2:BW$237,Import!$F$2:$F$237,$F228,Import!$G$2:$G$237,$G228)</f>
        <v>8</v>
      </c>
      <c r="BX228" s="2">
        <f>SUMIFS(Import!BX$2:BX$237,Import!$F$2:$F$237,$F228,Import!$G$2:$G$237,$G228)</f>
        <v>3.07</v>
      </c>
      <c r="BY228" s="2">
        <f>SUMIFS(Import!BY$2:BY$237,Import!$F$2:$F$237,$F228,Import!$G$2:$G$237,$G228)</f>
        <v>4.1900000000000004</v>
      </c>
      <c r="BZ228" s="2">
        <f>SUMIFS(Import!BZ$2:BZ$237,Import!$F$2:$F$237,$F228,Import!$G$2:$G$237,$G228)</f>
        <v>0</v>
      </c>
      <c r="CA228" s="2">
        <f t="shared" si="129"/>
        <v>0</v>
      </c>
      <c r="CB228" s="2">
        <f t="shared" si="129"/>
        <v>0</v>
      </c>
      <c r="CC228" s="2">
        <f t="shared" si="129"/>
        <v>0</v>
      </c>
      <c r="CD228" s="2">
        <f>SUMIFS(Import!CD$2:CD$237,Import!$F$2:$F$237,$F228,Import!$G$2:$G$237,$G228)</f>
        <v>0</v>
      </c>
      <c r="CE228" s="2">
        <f>SUMIFS(Import!CE$2:CE$237,Import!$F$2:$F$237,$F228,Import!$G$2:$G$237,$G228)</f>
        <v>0</v>
      </c>
      <c r="CF228" s="2">
        <f>SUMIFS(Import!CF$2:CF$237,Import!$F$2:$F$237,$F228,Import!$G$2:$G$237,$G228)</f>
        <v>0</v>
      </c>
      <c r="CG228" s="2">
        <f>SUMIFS(Import!CG$2:CG$237,Import!$F$2:$F$237,$F228,Import!$G$2:$G$237,$G228)</f>
        <v>0</v>
      </c>
      <c r="CH228" s="2">
        <f t="shared" si="130"/>
        <v>0</v>
      </c>
      <c r="CI228" s="2">
        <f t="shared" si="130"/>
        <v>0</v>
      </c>
      <c r="CJ228" s="2">
        <f t="shared" si="130"/>
        <v>0</v>
      </c>
      <c r="CK228" s="2">
        <f>SUMIFS(Import!CK$2:CK$237,Import!$F$2:$F$237,$F228,Import!$G$2:$G$237,$G228)</f>
        <v>0</v>
      </c>
      <c r="CL228" s="2">
        <f>SUMIFS(Import!CL$2:CL$237,Import!$F$2:$F$237,$F228,Import!$G$2:$G$237,$G228)</f>
        <v>0</v>
      </c>
      <c r="CM228" s="2">
        <f>SUMIFS(Import!CM$2:CM$237,Import!$F$2:$F$237,$F228,Import!$G$2:$G$237,$G228)</f>
        <v>0</v>
      </c>
      <c r="CN228" s="2">
        <f>SUMIFS(Import!CN$2:CN$237,Import!$F$2:$F$237,$F228,Import!$G$2:$G$237,$G228)</f>
        <v>0</v>
      </c>
      <c r="CO228" s="3">
        <f t="shared" si="131"/>
        <v>0</v>
      </c>
      <c r="CP228" s="3">
        <f t="shared" si="131"/>
        <v>0</v>
      </c>
      <c r="CQ228" s="3">
        <f t="shared" si="131"/>
        <v>0</v>
      </c>
      <c r="CR228" s="2">
        <f>SUMIFS(Import!CR$2:CR$237,Import!$F$2:$F$237,$F228,Import!$G$2:$G$237,$G228)</f>
        <v>0</v>
      </c>
      <c r="CS228" s="2">
        <f>SUMIFS(Import!CS$2:CS$237,Import!$F$2:$F$237,$F228,Import!$G$2:$G$237,$G228)</f>
        <v>0</v>
      </c>
      <c r="CT228" s="2">
        <f>SUMIFS(Import!CT$2:CT$237,Import!$F$2:$F$237,$F228,Import!$G$2:$G$237,$G228)</f>
        <v>0</v>
      </c>
    </row>
    <row r="229" spans="1:98">
      <c r="A229" s="2" t="s">
        <v>38</v>
      </c>
      <c r="B229" s="2" t="s">
        <v>39</v>
      </c>
      <c r="C229" s="2">
        <v>1</v>
      </c>
      <c r="D229" s="2" t="s">
        <v>40</v>
      </c>
      <c r="E229" s="2">
        <v>57</v>
      </c>
      <c r="F229" s="2" t="s">
        <v>89</v>
      </c>
      <c r="G229" s="2">
        <v>1</v>
      </c>
      <c r="H229" s="2">
        <f>IF(SUMIFS(Import!H$2:H$237,Import!$F$2:$F$237,$F229,Import!$G$2:$G$237,$G229)=0,Data_T1!$H229,SUMIFS(Import!H$2:H$237,Import!$F$2:$F$237,$F229,Import!$G$2:$G$237,$G229))</f>
        <v>959</v>
      </c>
      <c r="I229" s="2">
        <f>SUMIFS(Import!I$2:I$237,Import!$F$2:$F$237,$F229,Import!$G$2:$G$237,$G229)</f>
        <v>363</v>
      </c>
      <c r="J229" s="2">
        <f>SUMIFS(Import!J$2:J$237,Import!$F$2:$F$237,$F229,Import!$G$2:$G$237,$G229)</f>
        <v>37.85</v>
      </c>
      <c r="K229" s="2">
        <f>SUMIFS(Import!K$2:K$237,Import!$F$2:$F$237,$F229,Import!$G$2:$G$237,$G229)</f>
        <v>596</v>
      </c>
      <c r="L229" s="2">
        <f>SUMIFS(Import!L$2:L$237,Import!$F$2:$F$237,$F229,Import!$G$2:$G$237,$G229)</f>
        <v>62.15</v>
      </c>
      <c r="M229" s="2">
        <f>SUMIFS(Import!M$2:M$237,Import!$F$2:$F$237,$F229,Import!$G$2:$G$237,$G229)</f>
        <v>1</v>
      </c>
      <c r="N229" s="2">
        <f>SUMIFS(Import!N$2:N$237,Import!$F$2:$F$237,$F229,Import!$G$2:$G$237,$G229)</f>
        <v>0.1</v>
      </c>
      <c r="O229" s="2">
        <f>SUMIFS(Import!O$2:O$237,Import!$F$2:$F$237,$F229,Import!$G$2:$G$237,$G229)</f>
        <v>0.17</v>
      </c>
      <c r="P229" s="2">
        <f>SUMIFS(Import!P$2:P$237,Import!$F$2:$F$237,$F229,Import!$G$2:$G$237,$G229)</f>
        <v>4</v>
      </c>
      <c r="Q229" s="2">
        <f>SUMIFS(Import!Q$2:Q$237,Import!$F$2:$F$237,$F229,Import!$G$2:$G$237,$G229)</f>
        <v>0.42</v>
      </c>
      <c r="R229" s="2">
        <f>SUMIFS(Import!R$2:R$237,Import!$F$2:$F$237,$F229,Import!$G$2:$G$237,$G229)</f>
        <v>0.67</v>
      </c>
      <c r="S229" s="2">
        <f>SUMIFS(Import!S$2:S$237,Import!$F$2:$F$237,$F229,Import!$G$2:$G$237,$G229)</f>
        <v>591</v>
      </c>
      <c r="T229" s="2">
        <f>SUMIFS(Import!T$2:T$237,Import!$F$2:$F$237,$F229,Import!$G$2:$G$237,$G229)</f>
        <v>61.63</v>
      </c>
      <c r="U229" s="2">
        <f>SUMIFS(Import!U$2:U$237,Import!$F$2:$F$237,$F229,Import!$G$2:$G$237,$G229)</f>
        <v>99.16</v>
      </c>
      <c r="V229" s="2">
        <f>SUMIFS(Import!V$2:V$237,Import!$F$2:$F$237,$F229,Import!$G$2:$G$237,$G229)</f>
        <v>1</v>
      </c>
      <c r="W229" s="2" t="str">
        <f t="shared" si="121"/>
        <v>M</v>
      </c>
      <c r="X229" s="2" t="str">
        <f t="shared" si="121"/>
        <v>GREIG</v>
      </c>
      <c r="Y229" s="2" t="str">
        <f t="shared" si="121"/>
        <v>Moana</v>
      </c>
      <c r="Z229" s="2">
        <f>SUMIFS(Import!Z$2:Z$237,Import!$F$2:$F$237,$F229,Import!$G$2:$G$237,$G229)</f>
        <v>221</v>
      </c>
      <c r="AA229" s="2">
        <f>SUMIFS(Import!AA$2:AA$237,Import!$F$2:$F$237,$F229,Import!$G$2:$G$237,$G229)</f>
        <v>23.04</v>
      </c>
      <c r="AB229" s="2">
        <f>SUMIFS(Import!AB$2:AB$237,Import!$F$2:$F$237,$F229,Import!$G$2:$G$237,$G229)</f>
        <v>37.39</v>
      </c>
      <c r="AC229" s="2">
        <f>SUMIFS(Import!AC$2:AC$237,Import!$F$2:$F$237,$F229,Import!$G$2:$G$237,$G229)</f>
        <v>2</v>
      </c>
      <c r="AD229" s="2" t="str">
        <f t="shared" si="122"/>
        <v>M</v>
      </c>
      <c r="AE229" s="2" t="str">
        <f t="shared" si="122"/>
        <v>MINARDI</v>
      </c>
      <c r="AF229" s="2" t="str">
        <f t="shared" si="122"/>
        <v>Eric</v>
      </c>
      <c r="AG229" s="2">
        <f>SUMIFS(Import!AG$2:AG$237,Import!$F$2:$F$237,$F229,Import!$G$2:$G$237,$G229)</f>
        <v>4</v>
      </c>
      <c r="AH229" s="2">
        <f>SUMIFS(Import!AH$2:AH$237,Import!$F$2:$F$237,$F229,Import!$G$2:$G$237,$G229)</f>
        <v>0.42</v>
      </c>
      <c r="AI229" s="2">
        <f>SUMIFS(Import!AI$2:AI$237,Import!$F$2:$F$237,$F229,Import!$G$2:$G$237,$G229)</f>
        <v>0.68</v>
      </c>
      <c r="AJ229" s="2">
        <f>SUMIFS(Import!AJ$2:AJ$237,Import!$F$2:$F$237,$F229,Import!$G$2:$G$237,$G229)</f>
        <v>3</v>
      </c>
      <c r="AK229" s="2" t="str">
        <f t="shared" si="123"/>
        <v>F</v>
      </c>
      <c r="AL229" s="2" t="str">
        <f t="shared" si="123"/>
        <v>SAGE</v>
      </c>
      <c r="AM229" s="2" t="str">
        <f t="shared" si="123"/>
        <v>Maina</v>
      </c>
      <c r="AN229" s="2">
        <f>SUMIFS(Import!AN$2:AN$237,Import!$F$2:$F$237,$F229,Import!$G$2:$G$237,$G229)</f>
        <v>282</v>
      </c>
      <c r="AO229" s="2">
        <f>SUMIFS(Import!AO$2:AO$237,Import!$F$2:$F$237,$F229,Import!$G$2:$G$237,$G229)</f>
        <v>29.41</v>
      </c>
      <c r="AP229" s="2">
        <f>SUMIFS(Import!AP$2:AP$237,Import!$F$2:$F$237,$F229,Import!$G$2:$G$237,$G229)</f>
        <v>47.72</v>
      </c>
      <c r="AQ229" s="2">
        <f>SUMIFS(Import!AQ$2:AQ$237,Import!$F$2:$F$237,$F229,Import!$G$2:$G$237,$G229)</f>
        <v>4</v>
      </c>
      <c r="AR229" s="2" t="str">
        <f t="shared" si="124"/>
        <v>M</v>
      </c>
      <c r="AS229" s="2" t="str">
        <f t="shared" si="124"/>
        <v>BRUNEAU</v>
      </c>
      <c r="AT229" s="2" t="str">
        <f t="shared" si="124"/>
        <v>Jean-Marie</v>
      </c>
      <c r="AU229" s="2">
        <f>SUMIFS(Import!AU$2:AU$237,Import!$F$2:$F$237,$F229,Import!$G$2:$G$237,$G229)</f>
        <v>9</v>
      </c>
      <c r="AV229" s="2">
        <f>SUMIFS(Import!AV$2:AV$237,Import!$F$2:$F$237,$F229,Import!$G$2:$G$237,$G229)</f>
        <v>0.94</v>
      </c>
      <c r="AW229" s="2">
        <f>SUMIFS(Import!AW$2:AW$237,Import!$F$2:$F$237,$F229,Import!$G$2:$G$237,$G229)</f>
        <v>1.52</v>
      </c>
      <c r="AX229" s="2">
        <f>SUMIFS(Import!AX$2:AX$237,Import!$F$2:$F$237,$F229,Import!$G$2:$G$237,$G229)</f>
        <v>5</v>
      </c>
      <c r="AY229" s="2" t="str">
        <f t="shared" si="125"/>
        <v>M</v>
      </c>
      <c r="AZ229" s="2" t="str">
        <f t="shared" si="125"/>
        <v>RAMEL</v>
      </c>
      <c r="BA229" s="2" t="str">
        <f t="shared" si="125"/>
        <v>Michel</v>
      </c>
      <c r="BB229" s="2">
        <f>SUMIFS(Import!BB$2:BB$237,Import!$F$2:$F$237,$F229,Import!$G$2:$G$237,$G229)</f>
        <v>1</v>
      </c>
      <c r="BC229" s="2">
        <f>SUMIFS(Import!BC$2:BC$237,Import!$F$2:$F$237,$F229,Import!$G$2:$G$237,$G229)</f>
        <v>0.1</v>
      </c>
      <c r="BD229" s="2">
        <f>SUMIFS(Import!BD$2:BD$237,Import!$F$2:$F$237,$F229,Import!$G$2:$G$237,$G229)</f>
        <v>0.17</v>
      </c>
      <c r="BE229" s="2">
        <f>SUMIFS(Import!BE$2:BE$237,Import!$F$2:$F$237,$F229,Import!$G$2:$G$237,$G229)</f>
        <v>6</v>
      </c>
      <c r="BF229" s="2" t="str">
        <f t="shared" si="126"/>
        <v>M</v>
      </c>
      <c r="BG229" s="2" t="str">
        <f t="shared" si="126"/>
        <v>NENA</v>
      </c>
      <c r="BH229" s="2" t="str">
        <f t="shared" si="126"/>
        <v>Tauhiti</v>
      </c>
      <c r="BI229" s="2">
        <f>SUMIFS(Import!BI$2:BI$237,Import!$F$2:$F$237,$F229,Import!$G$2:$G$237,$G229)</f>
        <v>21</v>
      </c>
      <c r="BJ229" s="2">
        <f>SUMIFS(Import!BJ$2:BJ$237,Import!$F$2:$F$237,$F229,Import!$G$2:$G$237,$G229)</f>
        <v>2.19</v>
      </c>
      <c r="BK229" s="2">
        <f>SUMIFS(Import!BK$2:BK$237,Import!$F$2:$F$237,$F229,Import!$G$2:$G$237,$G229)</f>
        <v>3.55</v>
      </c>
      <c r="BL229" s="2">
        <f>SUMIFS(Import!BL$2:BL$237,Import!$F$2:$F$237,$F229,Import!$G$2:$G$237,$G229)</f>
        <v>7</v>
      </c>
      <c r="BM229" s="2" t="str">
        <f t="shared" si="127"/>
        <v>M</v>
      </c>
      <c r="BN229" s="2" t="str">
        <f t="shared" si="127"/>
        <v>REGURON</v>
      </c>
      <c r="BO229" s="2" t="str">
        <f t="shared" si="127"/>
        <v>Karl</v>
      </c>
      <c r="BP229" s="2">
        <f>SUMIFS(Import!BP$2:BP$237,Import!$F$2:$F$237,$F229,Import!$G$2:$G$237,$G229)</f>
        <v>6</v>
      </c>
      <c r="BQ229" s="2">
        <f>SUMIFS(Import!BQ$2:BQ$237,Import!$F$2:$F$237,$F229,Import!$G$2:$G$237,$G229)</f>
        <v>0.63</v>
      </c>
      <c r="BR229" s="2">
        <f>SUMIFS(Import!BR$2:BR$237,Import!$F$2:$F$237,$F229,Import!$G$2:$G$237,$G229)</f>
        <v>1.02</v>
      </c>
      <c r="BS229" s="2">
        <f>SUMIFS(Import!BS$2:BS$237,Import!$F$2:$F$237,$F229,Import!$G$2:$G$237,$G229)</f>
        <v>8</v>
      </c>
      <c r="BT229" s="2" t="str">
        <f t="shared" si="128"/>
        <v>M</v>
      </c>
      <c r="BU229" s="2" t="str">
        <f t="shared" si="128"/>
        <v>TUHEIAVA</v>
      </c>
      <c r="BV229" s="2" t="str">
        <f t="shared" si="128"/>
        <v>Richard, Ariihau</v>
      </c>
      <c r="BW229" s="2">
        <f>SUMIFS(Import!BW$2:BW$237,Import!$F$2:$F$237,$F229,Import!$G$2:$G$237,$G229)</f>
        <v>47</v>
      </c>
      <c r="BX229" s="2">
        <f>SUMIFS(Import!BX$2:BX$237,Import!$F$2:$F$237,$F229,Import!$G$2:$G$237,$G229)</f>
        <v>4.9000000000000004</v>
      </c>
      <c r="BY229" s="2">
        <f>SUMIFS(Import!BY$2:BY$237,Import!$F$2:$F$237,$F229,Import!$G$2:$G$237,$G229)</f>
        <v>7.95</v>
      </c>
      <c r="BZ229" s="2">
        <f>SUMIFS(Import!BZ$2:BZ$237,Import!$F$2:$F$237,$F229,Import!$G$2:$G$237,$G229)</f>
        <v>0</v>
      </c>
      <c r="CA229" s="2">
        <f t="shared" si="129"/>
        <v>0</v>
      </c>
      <c r="CB229" s="2">
        <f t="shared" si="129"/>
        <v>0</v>
      </c>
      <c r="CC229" s="2">
        <f t="shared" si="129"/>
        <v>0</v>
      </c>
      <c r="CD229" s="2">
        <f>SUMIFS(Import!CD$2:CD$237,Import!$F$2:$F$237,$F229,Import!$G$2:$G$237,$G229)</f>
        <v>0</v>
      </c>
      <c r="CE229" s="2">
        <f>SUMIFS(Import!CE$2:CE$237,Import!$F$2:$F$237,$F229,Import!$G$2:$G$237,$G229)</f>
        <v>0</v>
      </c>
      <c r="CF229" s="2">
        <f>SUMIFS(Import!CF$2:CF$237,Import!$F$2:$F$237,$F229,Import!$G$2:$G$237,$G229)</f>
        <v>0</v>
      </c>
      <c r="CG229" s="2">
        <f>SUMIFS(Import!CG$2:CG$237,Import!$F$2:$F$237,$F229,Import!$G$2:$G$237,$G229)</f>
        <v>0</v>
      </c>
      <c r="CH229" s="2">
        <f t="shared" si="130"/>
        <v>0</v>
      </c>
      <c r="CI229" s="2">
        <f t="shared" si="130"/>
        <v>0</v>
      </c>
      <c r="CJ229" s="2">
        <f t="shared" si="130"/>
        <v>0</v>
      </c>
      <c r="CK229" s="2">
        <f>SUMIFS(Import!CK$2:CK$237,Import!$F$2:$F$237,$F229,Import!$G$2:$G$237,$G229)</f>
        <v>0</v>
      </c>
      <c r="CL229" s="2">
        <f>SUMIFS(Import!CL$2:CL$237,Import!$F$2:$F$237,$F229,Import!$G$2:$G$237,$G229)</f>
        <v>0</v>
      </c>
      <c r="CM229" s="2">
        <f>SUMIFS(Import!CM$2:CM$237,Import!$F$2:$F$237,$F229,Import!$G$2:$G$237,$G229)</f>
        <v>0</v>
      </c>
      <c r="CN229" s="2">
        <f>SUMIFS(Import!CN$2:CN$237,Import!$F$2:$F$237,$F229,Import!$G$2:$G$237,$G229)</f>
        <v>0</v>
      </c>
      <c r="CO229" s="3">
        <f t="shared" si="131"/>
        <v>0</v>
      </c>
      <c r="CP229" s="3">
        <f t="shared" si="131"/>
        <v>0</v>
      </c>
      <c r="CQ229" s="3">
        <f t="shared" si="131"/>
        <v>0</v>
      </c>
      <c r="CR229" s="2">
        <f>SUMIFS(Import!CR$2:CR$237,Import!$F$2:$F$237,$F229,Import!$G$2:$G$237,$G229)</f>
        <v>0</v>
      </c>
      <c r="CS229" s="2">
        <f>SUMIFS(Import!CS$2:CS$237,Import!$F$2:$F$237,$F229,Import!$G$2:$G$237,$G229)</f>
        <v>0</v>
      </c>
      <c r="CT229" s="2">
        <f>SUMIFS(Import!CT$2:CT$237,Import!$F$2:$F$237,$F229,Import!$G$2:$G$237,$G229)</f>
        <v>0</v>
      </c>
    </row>
    <row r="230" spans="1:98">
      <c r="A230" s="2" t="s">
        <v>38</v>
      </c>
      <c r="B230" s="2" t="s">
        <v>39</v>
      </c>
      <c r="C230" s="2">
        <v>1</v>
      </c>
      <c r="D230" s="2" t="s">
        <v>40</v>
      </c>
      <c r="E230" s="2">
        <v>57</v>
      </c>
      <c r="F230" s="2" t="s">
        <v>89</v>
      </c>
      <c r="G230" s="2">
        <v>2</v>
      </c>
      <c r="H230" s="2">
        <f>IF(SUMIFS(Import!H$2:H$237,Import!$F$2:$F$237,$F230,Import!$G$2:$G$237,$G230)=0,Data_T1!$H230,SUMIFS(Import!H$2:H$237,Import!$F$2:$F$237,$F230,Import!$G$2:$G$237,$G230))</f>
        <v>148</v>
      </c>
      <c r="I230" s="2">
        <f>SUMIFS(Import!I$2:I$237,Import!$F$2:$F$237,$F230,Import!$G$2:$G$237,$G230)</f>
        <v>52</v>
      </c>
      <c r="J230" s="2">
        <f>SUMIFS(Import!J$2:J$237,Import!$F$2:$F$237,$F230,Import!$G$2:$G$237,$G230)</f>
        <v>35.14</v>
      </c>
      <c r="K230" s="2">
        <f>SUMIFS(Import!K$2:K$237,Import!$F$2:$F$237,$F230,Import!$G$2:$G$237,$G230)</f>
        <v>96</v>
      </c>
      <c r="L230" s="2">
        <f>SUMIFS(Import!L$2:L$237,Import!$F$2:$F$237,$F230,Import!$G$2:$G$237,$G230)</f>
        <v>64.86</v>
      </c>
      <c r="M230" s="2">
        <f>SUMIFS(Import!M$2:M$237,Import!$F$2:$F$237,$F230,Import!$G$2:$G$237,$G230)</f>
        <v>1</v>
      </c>
      <c r="N230" s="2">
        <f>SUMIFS(Import!N$2:N$237,Import!$F$2:$F$237,$F230,Import!$G$2:$G$237,$G230)</f>
        <v>0.68</v>
      </c>
      <c r="O230" s="2">
        <f>SUMIFS(Import!O$2:O$237,Import!$F$2:$F$237,$F230,Import!$G$2:$G$237,$G230)</f>
        <v>1.04</v>
      </c>
      <c r="P230" s="2">
        <f>SUMIFS(Import!P$2:P$237,Import!$F$2:$F$237,$F230,Import!$G$2:$G$237,$G230)</f>
        <v>0</v>
      </c>
      <c r="Q230" s="2">
        <f>SUMIFS(Import!Q$2:Q$237,Import!$F$2:$F$237,$F230,Import!$G$2:$G$237,$G230)</f>
        <v>0</v>
      </c>
      <c r="R230" s="2">
        <f>SUMIFS(Import!R$2:R$237,Import!$F$2:$F$237,$F230,Import!$G$2:$G$237,$G230)</f>
        <v>0</v>
      </c>
      <c r="S230" s="2">
        <f>SUMIFS(Import!S$2:S$237,Import!$F$2:$F$237,$F230,Import!$G$2:$G$237,$G230)</f>
        <v>95</v>
      </c>
      <c r="T230" s="2">
        <f>SUMIFS(Import!T$2:T$237,Import!$F$2:$F$237,$F230,Import!$G$2:$G$237,$G230)</f>
        <v>64.19</v>
      </c>
      <c r="U230" s="2">
        <f>SUMIFS(Import!U$2:U$237,Import!$F$2:$F$237,$F230,Import!$G$2:$G$237,$G230)</f>
        <v>98.96</v>
      </c>
      <c r="V230" s="2">
        <f>SUMIFS(Import!V$2:V$237,Import!$F$2:$F$237,$F230,Import!$G$2:$G$237,$G230)</f>
        <v>1</v>
      </c>
      <c r="W230" s="2" t="str">
        <f t="shared" si="121"/>
        <v>M</v>
      </c>
      <c r="X230" s="2" t="str">
        <f t="shared" si="121"/>
        <v>GREIG</v>
      </c>
      <c r="Y230" s="2" t="str">
        <f t="shared" si="121"/>
        <v>Moana</v>
      </c>
      <c r="Z230" s="2">
        <f>SUMIFS(Import!Z$2:Z$237,Import!$F$2:$F$237,$F230,Import!$G$2:$G$237,$G230)</f>
        <v>51</v>
      </c>
      <c r="AA230" s="2">
        <f>SUMIFS(Import!AA$2:AA$237,Import!$F$2:$F$237,$F230,Import!$G$2:$G$237,$G230)</f>
        <v>34.46</v>
      </c>
      <c r="AB230" s="2">
        <f>SUMIFS(Import!AB$2:AB$237,Import!$F$2:$F$237,$F230,Import!$G$2:$G$237,$G230)</f>
        <v>53.68</v>
      </c>
      <c r="AC230" s="2">
        <f>SUMIFS(Import!AC$2:AC$237,Import!$F$2:$F$237,$F230,Import!$G$2:$G$237,$G230)</f>
        <v>2</v>
      </c>
      <c r="AD230" s="2" t="str">
        <f t="shared" si="122"/>
        <v>M</v>
      </c>
      <c r="AE230" s="2" t="str">
        <f t="shared" si="122"/>
        <v>MINARDI</v>
      </c>
      <c r="AF230" s="2" t="str">
        <f t="shared" si="122"/>
        <v>Eric</v>
      </c>
      <c r="AG230" s="2">
        <f>SUMIFS(Import!AG$2:AG$237,Import!$F$2:$F$237,$F230,Import!$G$2:$G$237,$G230)</f>
        <v>0</v>
      </c>
      <c r="AH230" s="2">
        <f>SUMIFS(Import!AH$2:AH$237,Import!$F$2:$F$237,$F230,Import!$G$2:$G$237,$G230)</f>
        <v>0</v>
      </c>
      <c r="AI230" s="2">
        <f>SUMIFS(Import!AI$2:AI$237,Import!$F$2:$F$237,$F230,Import!$G$2:$G$237,$G230)</f>
        <v>0</v>
      </c>
      <c r="AJ230" s="2">
        <f>SUMIFS(Import!AJ$2:AJ$237,Import!$F$2:$F$237,$F230,Import!$G$2:$G$237,$G230)</f>
        <v>3</v>
      </c>
      <c r="AK230" s="2" t="str">
        <f t="shared" si="123"/>
        <v>F</v>
      </c>
      <c r="AL230" s="2" t="str">
        <f t="shared" si="123"/>
        <v>SAGE</v>
      </c>
      <c r="AM230" s="2" t="str">
        <f t="shared" si="123"/>
        <v>Maina</v>
      </c>
      <c r="AN230" s="2">
        <f>SUMIFS(Import!AN$2:AN$237,Import!$F$2:$F$237,$F230,Import!$G$2:$G$237,$G230)</f>
        <v>18</v>
      </c>
      <c r="AO230" s="2">
        <f>SUMIFS(Import!AO$2:AO$237,Import!$F$2:$F$237,$F230,Import!$G$2:$G$237,$G230)</f>
        <v>12.16</v>
      </c>
      <c r="AP230" s="2">
        <f>SUMIFS(Import!AP$2:AP$237,Import!$F$2:$F$237,$F230,Import!$G$2:$G$237,$G230)</f>
        <v>18.95</v>
      </c>
      <c r="AQ230" s="2">
        <f>SUMIFS(Import!AQ$2:AQ$237,Import!$F$2:$F$237,$F230,Import!$G$2:$G$237,$G230)</f>
        <v>4</v>
      </c>
      <c r="AR230" s="2" t="str">
        <f t="shared" si="124"/>
        <v>M</v>
      </c>
      <c r="AS230" s="2" t="str">
        <f t="shared" si="124"/>
        <v>BRUNEAU</v>
      </c>
      <c r="AT230" s="2" t="str">
        <f t="shared" si="124"/>
        <v>Jean-Marie</v>
      </c>
      <c r="AU230" s="2">
        <f>SUMIFS(Import!AU$2:AU$237,Import!$F$2:$F$237,$F230,Import!$G$2:$G$237,$G230)</f>
        <v>0</v>
      </c>
      <c r="AV230" s="2">
        <f>SUMIFS(Import!AV$2:AV$237,Import!$F$2:$F$237,$F230,Import!$G$2:$G$237,$G230)</f>
        <v>0</v>
      </c>
      <c r="AW230" s="2">
        <f>SUMIFS(Import!AW$2:AW$237,Import!$F$2:$F$237,$F230,Import!$G$2:$G$237,$G230)</f>
        <v>0</v>
      </c>
      <c r="AX230" s="2">
        <f>SUMIFS(Import!AX$2:AX$237,Import!$F$2:$F$237,$F230,Import!$G$2:$G$237,$G230)</f>
        <v>5</v>
      </c>
      <c r="AY230" s="2" t="str">
        <f t="shared" si="125"/>
        <v>M</v>
      </c>
      <c r="AZ230" s="2" t="str">
        <f t="shared" si="125"/>
        <v>RAMEL</v>
      </c>
      <c r="BA230" s="2" t="str">
        <f t="shared" si="125"/>
        <v>Michel</v>
      </c>
      <c r="BB230" s="2">
        <f>SUMIFS(Import!BB$2:BB$237,Import!$F$2:$F$237,$F230,Import!$G$2:$G$237,$G230)</f>
        <v>0</v>
      </c>
      <c r="BC230" s="2">
        <f>SUMIFS(Import!BC$2:BC$237,Import!$F$2:$F$237,$F230,Import!$G$2:$G$237,$G230)</f>
        <v>0</v>
      </c>
      <c r="BD230" s="2">
        <f>SUMIFS(Import!BD$2:BD$237,Import!$F$2:$F$237,$F230,Import!$G$2:$G$237,$G230)</f>
        <v>0</v>
      </c>
      <c r="BE230" s="2">
        <f>SUMIFS(Import!BE$2:BE$237,Import!$F$2:$F$237,$F230,Import!$G$2:$G$237,$G230)</f>
        <v>6</v>
      </c>
      <c r="BF230" s="2" t="str">
        <f t="shared" si="126"/>
        <v>M</v>
      </c>
      <c r="BG230" s="2" t="str">
        <f t="shared" si="126"/>
        <v>NENA</v>
      </c>
      <c r="BH230" s="2" t="str">
        <f t="shared" si="126"/>
        <v>Tauhiti</v>
      </c>
      <c r="BI230" s="2">
        <f>SUMIFS(Import!BI$2:BI$237,Import!$F$2:$F$237,$F230,Import!$G$2:$G$237,$G230)</f>
        <v>6</v>
      </c>
      <c r="BJ230" s="2">
        <f>SUMIFS(Import!BJ$2:BJ$237,Import!$F$2:$F$237,$F230,Import!$G$2:$G$237,$G230)</f>
        <v>4.05</v>
      </c>
      <c r="BK230" s="2">
        <f>SUMIFS(Import!BK$2:BK$237,Import!$F$2:$F$237,$F230,Import!$G$2:$G$237,$G230)</f>
        <v>6.32</v>
      </c>
      <c r="BL230" s="2">
        <f>SUMIFS(Import!BL$2:BL$237,Import!$F$2:$F$237,$F230,Import!$G$2:$G$237,$G230)</f>
        <v>7</v>
      </c>
      <c r="BM230" s="2" t="str">
        <f t="shared" si="127"/>
        <v>M</v>
      </c>
      <c r="BN230" s="2" t="str">
        <f t="shared" si="127"/>
        <v>REGURON</v>
      </c>
      <c r="BO230" s="2" t="str">
        <f t="shared" si="127"/>
        <v>Karl</v>
      </c>
      <c r="BP230" s="2">
        <f>SUMIFS(Import!BP$2:BP$237,Import!$F$2:$F$237,$F230,Import!$G$2:$G$237,$G230)</f>
        <v>2</v>
      </c>
      <c r="BQ230" s="2">
        <f>SUMIFS(Import!BQ$2:BQ$237,Import!$F$2:$F$237,$F230,Import!$G$2:$G$237,$G230)</f>
        <v>1.35</v>
      </c>
      <c r="BR230" s="2">
        <f>SUMIFS(Import!BR$2:BR$237,Import!$F$2:$F$237,$F230,Import!$G$2:$G$237,$G230)</f>
        <v>2.11</v>
      </c>
      <c r="BS230" s="2">
        <f>SUMIFS(Import!BS$2:BS$237,Import!$F$2:$F$237,$F230,Import!$G$2:$G$237,$G230)</f>
        <v>8</v>
      </c>
      <c r="BT230" s="2" t="str">
        <f t="shared" si="128"/>
        <v>M</v>
      </c>
      <c r="BU230" s="2" t="str">
        <f t="shared" si="128"/>
        <v>TUHEIAVA</v>
      </c>
      <c r="BV230" s="2" t="str">
        <f t="shared" si="128"/>
        <v>Richard, Ariihau</v>
      </c>
      <c r="BW230" s="2">
        <f>SUMIFS(Import!BW$2:BW$237,Import!$F$2:$F$237,$F230,Import!$G$2:$G$237,$G230)</f>
        <v>18</v>
      </c>
      <c r="BX230" s="2">
        <f>SUMIFS(Import!BX$2:BX$237,Import!$F$2:$F$237,$F230,Import!$G$2:$G$237,$G230)</f>
        <v>12.16</v>
      </c>
      <c r="BY230" s="2">
        <f>SUMIFS(Import!BY$2:BY$237,Import!$F$2:$F$237,$F230,Import!$G$2:$G$237,$G230)</f>
        <v>18.95</v>
      </c>
      <c r="BZ230" s="2">
        <f>SUMIFS(Import!BZ$2:BZ$237,Import!$F$2:$F$237,$F230,Import!$G$2:$G$237,$G230)</f>
        <v>0</v>
      </c>
      <c r="CA230" s="2">
        <f t="shared" si="129"/>
        <v>0</v>
      </c>
      <c r="CB230" s="2">
        <f t="shared" si="129"/>
        <v>0</v>
      </c>
      <c r="CC230" s="2">
        <f t="shared" si="129"/>
        <v>0</v>
      </c>
      <c r="CD230" s="2">
        <f>SUMIFS(Import!CD$2:CD$237,Import!$F$2:$F$237,$F230,Import!$G$2:$G$237,$G230)</f>
        <v>0</v>
      </c>
      <c r="CE230" s="2">
        <f>SUMIFS(Import!CE$2:CE$237,Import!$F$2:$F$237,$F230,Import!$G$2:$G$237,$G230)</f>
        <v>0</v>
      </c>
      <c r="CF230" s="2">
        <f>SUMIFS(Import!CF$2:CF$237,Import!$F$2:$F$237,$F230,Import!$G$2:$G$237,$G230)</f>
        <v>0</v>
      </c>
      <c r="CG230" s="2">
        <f>SUMIFS(Import!CG$2:CG$237,Import!$F$2:$F$237,$F230,Import!$G$2:$G$237,$G230)</f>
        <v>0</v>
      </c>
      <c r="CH230" s="2">
        <f t="shared" si="130"/>
        <v>0</v>
      </c>
      <c r="CI230" s="2">
        <f t="shared" si="130"/>
        <v>0</v>
      </c>
      <c r="CJ230" s="2">
        <f t="shared" si="130"/>
        <v>0</v>
      </c>
      <c r="CK230" s="2">
        <f>SUMIFS(Import!CK$2:CK$237,Import!$F$2:$F$237,$F230,Import!$G$2:$G$237,$G230)</f>
        <v>0</v>
      </c>
      <c r="CL230" s="2">
        <f>SUMIFS(Import!CL$2:CL$237,Import!$F$2:$F$237,$F230,Import!$G$2:$G$237,$G230)</f>
        <v>0</v>
      </c>
      <c r="CM230" s="2">
        <f>SUMIFS(Import!CM$2:CM$237,Import!$F$2:$F$237,$F230,Import!$G$2:$G$237,$G230)</f>
        <v>0</v>
      </c>
      <c r="CN230" s="2">
        <f>SUMIFS(Import!CN$2:CN$237,Import!$F$2:$F$237,$F230,Import!$G$2:$G$237,$G230)</f>
        <v>0</v>
      </c>
      <c r="CO230" s="3">
        <f t="shared" si="131"/>
        <v>0</v>
      </c>
      <c r="CP230" s="3">
        <f t="shared" si="131"/>
        <v>0</v>
      </c>
      <c r="CQ230" s="3">
        <f t="shared" si="131"/>
        <v>0</v>
      </c>
      <c r="CR230" s="2">
        <f>SUMIFS(Import!CR$2:CR$237,Import!$F$2:$F$237,$F230,Import!$G$2:$G$237,$G230)</f>
        <v>0</v>
      </c>
      <c r="CS230" s="2">
        <f>SUMIFS(Import!CS$2:CS$237,Import!$F$2:$F$237,$F230,Import!$G$2:$G$237,$G230)</f>
        <v>0</v>
      </c>
      <c r="CT230" s="2">
        <f>SUMIFS(Import!CT$2:CT$237,Import!$F$2:$F$237,$F230,Import!$G$2:$G$237,$G230)</f>
        <v>0</v>
      </c>
    </row>
    <row r="231" spans="1:98">
      <c r="A231" s="2" t="s">
        <v>38</v>
      </c>
      <c r="B231" s="2" t="s">
        <v>39</v>
      </c>
      <c r="C231" s="2">
        <v>1</v>
      </c>
      <c r="D231" s="2" t="s">
        <v>40</v>
      </c>
      <c r="E231" s="2">
        <v>57</v>
      </c>
      <c r="F231" s="2" t="s">
        <v>89</v>
      </c>
      <c r="G231" s="2">
        <v>3</v>
      </c>
      <c r="H231" s="2">
        <f>IF(SUMIFS(Import!H$2:H$237,Import!$F$2:$F$237,$F231,Import!$G$2:$G$237,$G231)=0,Data_T1!$H231,SUMIFS(Import!H$2:H$237,Import!$F$2:$F$237,$F231,Import!$G$2:$G$237,$G231))</f>
        <v>132</v>
      </c>
      <c r="I231" s="2">
        <f>SUMIFS(Import!I$2:I$237,Import!$F$2:$F$237,$F231,Import!$G$2:$G$237,$G231)</f>
        <v>46</v>
      </c>
      <c r="J231" s="2">
        <f>SUMIFS(Import!J$2:J$237,Import!$F$2:$F$237,$F231,Import!$G$2:$G$237,$G231)</f>
        <v>34.85</v>
      </c>
      <c r="K231" s="2">
        <f>SUMIFS(Import!K$2:K$237,Import!$F$2:$F$237,$F231,Import!$G$2:$G$237,$G231)</f>
        <v>86</v>
      </c>
      <c r="L231" s="2">
        <f>SUMIFS(Import!L$2:L$237,Import!$F$2:$F$237,$F231,Import!$G$2:$G$237,$G231)</f>
        <v>65.150000000000006</v>
      </c>
      <c r="M231" s="2">
        <f>SUMIFS(Import!M$2:M$237,Import!$F$2:$F$237,$F231,Import!$G$2:$G$237,$G231)</f>
        <v>0</v>
      </c>
      <c r="N231" s="2">
        <f>SUMIFS(Import!N$2:N$237,Import!$F$2:$F$237,$F231,Import!$G$2:$G$237,$G231)</f>
        <v>0</v>
      </c>
      <c r="O231" s="2">
        <f>SUMIFS(Import!O$2:O$237,Import!$F$2:$F$237,$F231,Import!$G$2:$G$237,$G231)</f>
        <v>0</v>
      </c>
      <c r="P231" s="2">
        <f>SUMIFS(Import!P$2:P$237,Import!$F$2:$F$237,$F231,Import!$G$2:$G$237,$G231)</f>
        <v>0</v>
      </c>
      <c r="Q231" s="2">
        <f>SUMIFS(Import!Q$2:Q$237,Import!$F$2:$F$237,$F231,Import!$G$2:$G$237,$G231)</f>
        <v>0</v>
      </c>
      <c r="R231" s="2">
        <f>SUMIFS(Import!R$2:R$237,Import!$F$2:$F$237,$F231,Import!$G$2:$G$237,$G231)</f>
        <v>0</v>
      </c>
      <c r="S231" s="2">
        <f>SUMIFS(Import!S$2:S$237,Import!$F$2:$F$237,$F231,Import!$G$2:$G$237,$G231)</f>
        <v>86</v>
      </c>
      <c r="T231" s="2">
        <f>SUMIFS(Import!T$2:T$237,Import!$F$2:$F$237,$F231,Import!$G$2:$G$237,$G231)</f>
        <v>65.150000000000006</v>
      </c>
      <c r="U231" s="2">
        <f>SUMIFS(Import!U$2:U$237,Import!$F$2:$F$237,$F231,Import!$G$2:$G$237,$G231)</f>
        <v>100</v>
      </c>
      <c r="V231" s="2">
        <f>SUMIFS(Import!V$2:V$237,Import!$F$2:$F$237,$F231,Import!$G$2:$G$237,$G231)</f>
        <v>1</v>
      </c>
      <c r="W231" s="2" t="str">
        <f t="shared" si="121"/>
        <v>M</v>
      </c>
      <c r="X231" s="2" t="str">
        <f t="shared" si="121"/>
        <v>GREIG</v>
      </c>
      <c r="Y231" s="2" t="str">
        <f t="shared" si="121"/>
        <v>Moana</v>
      </c>
      <c r="Z231" s="2">
        <f>SUMIFS(Import!Z$2:Z$237,Import!$F$2:$F$237,$F231,Import!$G$2:$G$237,$G231)</f>
        <v>65</v>
      </c>
      <c r="AA231" s="2">
        <f>SUMIFS(Import!AA$2:AA$237,Import!$F$2:$F$237,$F231,Import!$G$2:$G$237,$G231)</f>
        <v>49.24</v>
      </c>
      <c r="AB231" s="2">
        <f>SUMIFS(Import!AB$2:AB$237,Import!$F$2:$F$237,$F231,Import!$G$2:$G$237,$G231)</f>
        <v>75.58</v>
      </c>
      <c r="AC231" s="2">
        <f>SUMIFS(Import!AC$2:AC$237,Import!$F$2:$F$237,$F231,Import!$G$2:$G$237,$G231)</f>
        <v>2</v>
      </c>
      <c r="AD231" s="2" t="str">
        <f t="shared" si="122"/>
        <v>M</v>
      </c>
      <c r="AE231" s="2" t="str">
        <f t="shared" si="122"/>
        <v>MINARDI</v>
      </c>
      <c r="AF231" s="2" t="str">
        <f t="shared" si="122"/>
        <v>Eric</v>
      </c>
      <c r="AG231" s="2">
        <f>SUMIFS(Import!AG$2:AG$237,Import!$F$2:$F$237,$F231,Import!$G$2:$G$237,$G231)</f>
        <v>0</v>
      </c>
      <c r="AH231" s="2">
        <f>SUMIFS(Import!AH$2:AH$237,Import!$F$2:$F$237,$F231,Import!$G$2:$G$237,$G231)</f>
        <v>0</v>
      </c>
      <c r="AI231" s="2">
        <f>SUMIFS(Import!AI$2:AI$237,Import!$F$2:$F$237,$F231,Import!$G$2:$G$237,$G231)</f>
        <v>0</v>
      </c>
      <c r="AJ231" s="2">
        <f>SUMIFS(Import!AJ$2:AJ$237,Import!$F$2:$F$237,$F231,Import!$G$2:$G$237,$G231)</f>
        <v>3</v>
      </c>
      <c r="AK231" s="2" t="str">
        <f t="shared" si="123"/>
        <v>F</v>
      </c>
      <c r="AL231" s="2" t="str">
        <f t="shared" si="123"/>
        <v>SAGE</v>
      </c>
      <c r="AM231" s="2" t="str">
        <f t="shared" si="123"/>
        <v>Maina</v>
      </c>
      <c r="AN231" s="2">
        <f>SUMIFS(Import!AN$2:AN$237,Import!$F$2:$F$237,$F231,Import!$G$2:$G$237,$G231)</f>
        <v>15</v>
      </c>
      <c r="AO231" s="2">
        <f>SUMIFS(Import!AO$2:AO$237,Import!$F$2:$F$237,$F231,Import!$G$2:$G$237,$G231)</f>
        <v>11.36</v>
      </c>
      <c r="AP231" s="2">
        <f>SUMIFS(Import!AP$2:AP$237,Import!$F$2:$F$237,$F231,Import!$G$2:$G$237,$G231)</f>
        <v>17.440000000000001</v>
      </c>
      <c r="AQ231" s="2">
        <f>SUMIFS(Import!AQ$2:AQ$237,Import!$F$2:$F$237,$F231,Import!$G$2:$G$237,$G231)</f>
        <v>4</v>
      </c>
      <c r="AR231" s="2" t="str">
        <f t="shared" si="124"/>
        <v>M</v>
      </c>
      <c r="AS231" s="2" t="str">
        <f t="shared" si="124"/>
        <v>BRUNEAU</v>
      </c>
      <c r="AT231" s="2" t="str">
        <f t="shared" si="124"/>
        <v>Jean-Marie</v>
      </c>
      <c r="AU231" s="2">
        <f>SUMIFS(Import!AU$2:AU$237,Import!$F$2:$F$237,$F231,Import!$G$2:$G$237,$G231)</f>
        <v>1</v>
      </c>
      <c r="AV231" s="2">
        <f>SUMIFS(Import!AV$2:AV$237,Import!$F$2:$F$237,$F231,Import!$G$2:$G$237,$G231)</f>
        <v>0.76</v>
      </c>
      <c r="AW231" s="2">
        <f>SUMIFS(Import!AW$2:AW$237,Import!$F$2:$F$237,$F231,Import!$G$2:$G$237,$G231)</f>
        <v>1.1599999999999999</v>
      </c>
      <c r="AX231" s="2">
        <f>SUMIFS(Import!AX$2:AX$237,Import!$F$2:$F$237,$F231,Import!$G$2:$G$237,$G231)</f>
        <v>5</v>
      </c>
      <c r="AY231" s="2" t="str">
        <f t="shared" si="125"/>
        <v>M</v>
      </c>
      <c r="AZ231" s="2" t="str">
        <f t="shared" si="125"/>
        <v>RAMEL</v>
      </c>
      <c r="BA231" s="2" t="str">
        <f t="shared" si="125"/>
        <v>Michel</v>
      </c>
      <c r="BB231" s="2">
        <f>SUMIFS(Import!BB$2:BB$237,Import!$F$2:$F$237,$F231,Import!$G$2:$G$237,$G231)</f>
        <v>0</v>
      </c>
      <c r="BC231" s="2">
        <f>SUMIFS(Import!BC$2:BC$237,Import!$F$2:$F$237,$F231,Import!$G$2:$G$237,$G231)</f>
        <v>0</v>
      </c>
      <c r="BD231" s="2">
        <f>SUMIFS(Import!BD$2:BD$237,Import!$F$2:$F$237,$F231,Import!$G$2:$G$237,$G231)</f>
        <v>0</v>
      </c>
      <c r="BE231" s="2">
        <f>SUMIFS(Import!BE$2:BE$237,Import!$F$2:$F$237,$F231,Import!$G$2:$G$237,$G231)</f>
        <v>6</v>
      </c>
      <c r="BF231" s="2" t="str">
        <f t="shared" si="126"/>
        <v>M</v>
      </c>
      <c r="BG231" s="2" t="str">
        <f t="shared" si="126"/>
        <v>NENA</v>
      </c>
      <c r="BH231" s="2" t="str">
        <f t="shared" si="126"/>
        <v>Tauhiti</v>
      </c>
      <c r="BI231" s="2">
        <f>SUMIFS(Import!BI$2:BI$237,Import!$F$2:$F$237,$F231,Import!$G$2:$G$237,$G231)</f>
        <v>2</v>
      </c>
      <c r="BJ231" s="2">
        <f>SUMIFS(Import!BJ$2:BJ$237,Import!$F$2:$F$237,$F231,Import!$G$2:$G$237,$G231)</f>
        <v>1.52</v>
      </c>
      <c r="BK231" s="2">
        <f>SUMIFS(Import!BK$2:BK$237,Import!$F$2:$F$237,$F231,Import!$G$2:$G$237,$G231)</f>
        <v>2.33</v>
      </c>
      <c r="BL231" s="2">
        <f>SUMIFS(Import!BL$2:BL$237,Import!$F$2:$F$237,$F231,Import!$G$2:$G$237,$G231)</f>
        <v>7</v>
      </c>
      <c r="BM231" s="2" t="str">
        <f t="shared" si="127"/>
        <v>M</v>
      </c>
      <c r="BN231" s="2" t="str">
        <f t="shared" si="127"/>
        <v>REGURON</v>
      </c>
      <c r="BO231" s="2" t="str">
        <f t="shared" si="127"/>
        <v>Karl</v>
      </c>
      <c r="BP231" s="2">
        <f>SUMIFS(Import!BP$2:BP$237,Import!$F$2:$F$237,$F231,Import!$G$2:$G$237,$G231)</f>
        <v>0</v>
      </c>
      <c r="BQ231" s="2">
        <f>SUMIFS(Import!BQ$2:BQ$237,Import!$F$2:$F$237,$F231,Import!$G$2:$G$237,$G231)</f>
        <v>0</v>
      </c>
      <c r="BR231" s="2">
        <f>SUMIFS(Import!BR$2:BR$237,Import!$F$2:$F$237,$F231,Import!$G$2:$G$237,$G231)</f>
        <v>0</v>
      </c>
      <c r="BS231" s="2">
        <f>SUMIFS(Import!BS$2:BS$237,Import!$F$2:$F$237,$F231,Import!$G$2:$G$237,$G231)</f>
        <v>8</v>
      </c>
      <c r="BT231" s="2" t="str">
        <f t="shared" si="128"/>
        <v>M</v>
      </c>
      <c r="BU231" s="2" t="str">
        <f t="shared" si="128"/>
        <v>TUHEIAVA</v>
      </c>
      <c r="BV231" s="2" t="str">
        <f t="shared" si="128"/>
        <v>Richard, Ariihau</v>
      </c>
      <c r="BW231" s="2">
        <f>SUMIFS(Import!BW$2:BW$237,Import!$F$2:$F$237,$F231,Import!$G$2:$G$237,$G231)</f>
        <v>3</v>
      </c>
      <c r="BX231" s="2">
        <f>SUMIFS(Import!BX$2:BX$237,Import!$F$2:$F$237,$F231,Import!$G$2:$G$237,$G231)</f>
        <v>2.27</v>
      </c>
      <c r="BY231" s="2">
        <f>SUMIFS(Import!BY$2:BY$237,Import!$F$2:$F$237,$F231,Import!$G$2:$G$237,$G231)</f>
        <v>3.49</v>
      </c>
      <c r="BZ231" s="2">
        <f>SUMIFS(Import!BZ$2:BZ$237,Import!$F$2:$F$237,$F231,Import!$G$2:$G$237,$G231)</f>
        <v>0</v>
      </c>
      <c r="CA231" s="2">
        <f t="shared" si="129"/>
        <v>0</v>
      </c>
      <c r="CB231" s="2">
        <f t="shared" si="129"/>
        <v>0</v>
      </c>
      <c r="CC231" s="2">
        <f t="shared" si="129"/>
        <v>0</v>
      </c>
      <c r="CD231" s="2">
        <f>SUMIFS(Import!CD$2:CD$237,Import!$F$2:$F$237,$F231,Import!$G$2:$G$237,$G231)</f>
        <v>0</v>
      </c>
      <c r="CE231" s="2">
        <f>SUMIFS(Import!CE$2:CE$237,Import!$F$2:$F$237,$F231,Import!$G$2:$G$237,$G231)</f>
        <v>0</v>
      </c>
      <c r="CF231" s="2">
        <f>SUMIFS(Import!CF$2:CF$237,Import!$F$2:$F$237,$F231,Import!$G$2:$G$237,$G231)</f>
        <v>0</v>
      </c>
      <c r="CG231" s="2">
        <f>SUMIFS(Import!CG$2:CG$237,Import!$F$2:$F$237,$F231,Import!$G$2:$G$237,$G231)</f>
        <v>0</v>
      </c>
      <c r="CH231" s="2">
        <f t="shared" si="130"/>
        <v>0</v>
      </c>
      <c r="CI231" s="2">
        <f t="shared" si="130"/>
        <v>0</v>
      </c>
      <c r="CJ231" s="2">
        <f t="shared" si="130"/>
        <v>0</v>
      </c>
      <c r="CK231" s="2">
        <f>SUMIFS(Import!CK$2:CK$237,Import!$F$2:$F$237,$F231,Import!$G$2:$G$237,$G231)</f>
        <v>0</v>
      </c>
      <c r="CL231" s="2">
        <f>SUMIFS(Import!CL$2:CL$237,Import!$F$2:$F$237,$F231,Import!$G$2:$G$237,$G231)</f>
        <v>0</v>
      </c>
      <c r="CM231" s="2">
        <f>SUMIFS(Import!CM$2:CM$237,Import!$F$2:$F$237,$F231,Import!$G$2:$G$237,$G231)</f>
        <v>0</v>
      </c>
      <c r="CN231" s="2">
        <f>SUMIFS(Import!CN$2:CN$237,Import!$F$2:$F$237,$F231,Import!$G$2:$G$237,$G231)</f>
        <v>0</v>
      </c>
      <c r="CO231" s="3">
        <f t="shared" si="131"/>
        <v>0</v>
      </c>
      <c r="CP231" s="3">
        <f t="shared" si="131"/>
        <v>0</v>
      </c>
      <c r="CQ231" s="3">
        <f t="shared" si="131"/>
        <v>0</v>
      </c>
      <c r="CR231" s="2">
        <f>SUMIFS(Import!CR$2:CR$237,Import!$F$2:$F$237,$F231,Import!$G$2:$G$237,$G231)</f>
        <v>0</v>
      </c>
      <c r="CS231" s="2">
        <f>SUMIFS(Import!CS$2:CS$237,Import!$F$2:$F$237,$F231,Import!$G$2:$G$237,$G231)</f>
        <v>0</v>
      </c>
      <c r="CT231" s="2">
        <f>SUMIFS(Import!CT$2:CT$237,Import!$F$2:$F$237,$F231,Import!$G$2:$G$237,$G231)</f>
        <v>0</v>
      </c>
    </row>
    <row r="232" spans="1:98">
      <c r="A232" s="2" t="s">
        <v>38</v>
      </c>
      <c r="B232" s="2" t="s">
        <v>39</v>
      </c>
      <c r="C232" s="2">
        <v>1</v>
      </c>
      <c r="D232" s="2" t="s">
        <v>40</v>
      </c>
      <c r="E232" s="2">
        <v>57</v>
      </c>
      <c r="F232" s="2" t="s">
        <v>89</v>
      </c>
      <c r="G232" s="2">
        <v>4</v>
      </c>
      <c r="H232" s="2">
        <f>IF(SUMIFS(Import!H$2:H$237,Import!$F$2:$F$237,$F232,Import!$G$2:$G$237,$G232)=0,Data_T1!$H232,SUMIFS(Import!H$2:H$237,Import!$F$2:$F$237,$F232,Import!$G$2:$G$237,$G232))</f>
        <v>132</v>
      </c>
      <c r="I232" s="2">
        <f>SUMIFS(Import!I$2:I$237,Import!$F$2:$F$237,$F232,Import!$G$2:$G$237,$G232)</f>
        <v>47</v>
      </c>
      <c r="J232" s="2">
        <f>SUMIFS(Import!J$2:J$237,Import!$F$2:$F$237,$F232,Import!$G$2:$G$237,$G232)</f>
        <v>35.61</v>
      </c>
      <c r="K232" s="2">
        <f>SUMIFS(Import!K$2:K$237,Import!$F$2:$F$237,$F232,Import!$G$2:$G$237,$G232)</f>
        <v>85</v>
      </c>
      <c r="L232" s="2">
        <f>SUMIFS(Import!L$2:L$237,Import!$F$2:$F$237,$F232,Import!$G$2:$G$237,$G232)</f>
        <v>64.39</v>
      </c>
      <c r="M232" s="2">
        <f>SUMIFS(Import!M$2:M$237,Import!$F$2:$F$237,$F232,Import!$G$2:$G$237,$G232)</f>
        <v>0</v>
      </c>
      <c r="N232" s="2">
        <f>SUMIFS(Import!N$2:N$237,Import!$F$2:$F$237,$F232,Import!$G$2:$G$237,$G232)</f>
        <v>0</v>
      </c>
      <c r="O232" s="2">
        <f>SUMIFS(Import!O$2:O$237,Import!$F$2:$F$237,$F232,Import!$G$2:$G$237,$G232)</f>
        <v>0</v>
      </c>
      <c r="P232" s="2">
        <f>SUMIFS(Import!P$2:P$237,Import!$F$2:$F$237,$F232,Import!$G$2:$G$237,$G232)</f>
        <v>0</v>
      </c>
      <c r="Q232" s="2">
        <f>SUMIFS(Import!Q$2:Q$237,Import!$F$2:$F$237,$F232,Import!$G$2:$G$237,$G232)</f>
        <v>0</v>
      </c>
      <c r="R232" s="2">
        <f>SUMIFS(Import!R$2:R$237,Import!$F$2:$F$237,$F232,Import!$G$2:$G$237,$G232)</f>
        <v>0</v>
      </c>
      <c r="S232" s="2">
        <f>SUMIFS(Import!S$2:S$237,Import!$F$2:$F$237,$F232,Import!$G$2:$G$237,$G232)</f>
        <v>85</v>
      </c>
      <c r="T232" s="2">
        <f>SUMIFS(Import!T$2:T$237,Import!$F$2:$F$237,$F232,Import!$G$2:$G$237,$G232)</f>
        <v>64.39</v>
      </c>
      <c r="U232" s="2">
        <f>SUMIFS(Import!U$2:U$237,Import!$F$2:$F$237,$F232,Import!$G$2:$G$237,$G232)</f>
        <v>100</v>
      </c>
      <c r="V232" s="2">
        <f>SUMIFS(Import!V$2:V$237,Import!$F$2:$F$237,$F232,Import!$G$2:$G$237,$G232)</f>
        <v>1</v>
      </c>
      <c r="W232" s="2" t="str">
        <f t="shared" si="121"/>
        <v>M</v>
      </c>
      <c r="X232" s="2" t="str">
        <f t="shared" si="121"/>
        <v>GREIG</v>
      </c>
      <c r="Y232" s="2" t="str">
        <f t="shared" si="121"/>
        <v>Moana</v>
      </c>
      <c r="Z232" s="2">
        <f>SUMIFS(Import!Z$2:Z$237,Import!$F$2:$F$237,$F232,Import!$G$2:$G$237,$G232)</f>
        <v>47</v>
      </c>
      <c r="AA232" s="2">
        <f>SUMIFS(Import!AA$2:AA$237,Import!$F$2:$F$237,$F232,Import!$G$2:$G$237,$G232)</f>
        <v>35.61</v>
      </c>
      <c r="AB232" s="2">
        <f>SUMIFS(Import!AB$2:AB$237,Import!$F$2:$F$237,$F232,Import!$G$2:$G$237,$G232)</f>
        <v>55.29</v>
      </c>
      <c r="AC232" s="2">
        <f>SUMIFS(Import!AC$2:AC$237,Import!$F$2:$F$237,$F232,Import!$G$2:$G$237,$G232)</f>
        <v>2</v>
      </c>
      <c r="AD232" s="2" t="str">
        <f t="shared" si="122"/>
        <v>M</v>
      </c>
      <c r="AE232" s="2" t="str">
        <f t="shared" si="122"/>
        <v>MINARDI</v>
      </c>
      <c r="AF232" s="2" t="str">
        <f t="shared" si="122"/>
        <v>Eric</v>
      </c>
      <c r="AG232" s="2">
        <f>SUMIFS(Import!AG$2:AG$237,Import!$F$2:$F$237,$F232,Import!$G$2:$G$237,$G232)</f>
        <v>0</v>
      </c>
      <c r="AH232" s="2">
        <f>SUMIFS(Import!AH$2:AH$237,Import!$F$2:$F$237,$F232,Import!$G$2:$G$237,$G232)</f>
        <v>0</v>
      </c>
      <c r="AI232" s="2">
        <f>SUMIFS(Import!AI$2:AI$237,Import!$F$2:$F$237,$F232,Import!$G$2:$G$237,$G232)</f>
        <v>0</v>
      </c>
      <c r="AJ232" s="2">
        <f>SUMIFS(Import!AJ$2:AJ$237,Import!$F$2:$F$237,$F232,Import!$G$2:$G$237,$G232)</f>
        <v>3</v>
      </c>
      <c r="AK232" s="2" t="str">
        <f t="shared" si="123"/>
        <v>F</v>
      </c>
      <c r="AL232" s="2" t="str">
        <f t="shared" si="123"/>
        <v>SAGE</v>
      </c>
      <c r="AM232" s="2" t="str">
        <f t="shared" si="123"/>
        <v>Maina</v>
      </c>
      <c r="AN232" s="2">
        <f>SUMIFS(Import!AN$2:AN$237,Import!$F$2:$F$237,$F232,Import!$G$2:$G$237,$G232)</f>
        <v>32</v>
      </c>
      <c r="AO232" s="2">
        <f>SUMIFS(Import!AO$2:AO$237,Import!$F$2:$F$237,$F232,Import!$G$2:$G$237,$G232)</f>
        <v>24.24</v>
      </c>
      <c r="AP232" s="2">
        <f>SUMIFS(Import!AP$2:AP$237,Import!$F$2:$F$237,$F232,Import!$G$2:$G$237,$G232)</f>
        <v>37.65</v>
      </c>
      <c r="AQ232" s="2">
        <f>SUMIFS(Import!AQ$2:AQ$237,Import!$F$2:$F$237,$F232,Import!$G$2:$G$237,$G232)</f>
        <v>4</v>
      </c>
      <c r="AR232" s="2" t="str">
        <f t="shared" si="124"/>
        <v>M</v>
      </c>
      <c r="AS232" s="2" t="str">
        <f t="shared" si="124"/>
        <v>BRUNEAU</v>
      </c>
      <c r="AT232" s="2" t="str">
        <f t="shared" si="124"/>
        <v>Jean-Marie</v>
      </c>
      <c r="AU232" s="2">
        <f>SUMIFS(Import!AU$2:AU$237,Import!$F$2:$F$237,$F232,Import!$G$2:$G$237,$G232)</f>
        <v>0</v>
      </c>
      <c r="AV232" s="2">
        <f>SUMIFS(Import!AV$2:AV$237,Import!$F$2:$F$237,$F232,Import!$G$2:$G$237,$G232)</f>
        <v>0</v>
      </c>
      <c r="AW232" s="2">
        <f>SUMIFS(Import!AW$2:AW$237,Import!$F$2:$F$237,$F232,Import!$G$2:$G$237,$G232)</f>
        <v>0</v>
      </c>
      <c r="AX232" s="2">
        <f>SUMIFS(Import!AX$2:AX$237,Import!$F$2:$F$237,$F232,Import!$G$2:$G$237,$G232)</f>
        <v>5</v>
      </c>
      <c r="AY232" s="2" t="str">
        <f t="shared" si="125"/>
        <v>M</v>
      </c>
      <c r="AZ232" s="2" t="str">
        <f t="shared" si="125"/>
        <v>RAMEL</v>
      </c>
      <c r="BA232" s="2" t="str">
        <f t="shared" si="125"/>
        <v>Michel</v>
      </c>
      <c r="BB232" s="2">
        <f>SUMIFS(Import!BB$2:BB$237,Import!$F$2:$F$237,$F232,Import!$G$2:$G$237,$G232)</f>
        <v>0</v>
      </c>
      <c r="BC232" s="2">
        <f>SUMIFS(Import!BC$2:BC$237,Import!$F$2:$F$237,$F232,Import!$G$2:$G$237,$G232)</f>
        <v>0</v>
      </c>
      <c r="BD232" s="2">
        <f>SUMIFS(Import!BD$2:BD$237,Import!$F$2:$F$237,$F232,Import!$G$2:$G$237,$G232)</f>
        <v>0</v>
      </c>
      <c r="BE232" s="2">
        <f>SUMIFS(Import!BE$2:BE$237,Import!$F$2:$F$237,$F232,Import!$G$2:$G$237,$G232)</f>
        <v>6</v>
      </c>
      <c r="BF232" s="2" t="str">
        <f t="shared" si="126"/>
        <v>M</v>
      </c>
      <c r="BG232" s="2" t="str">
        <f t="shared" si="126"/>
        <v>NENA</v>
      </c>
      <c r="BH232" s="2" t="str">
        <f t="shared" si="126"/>
        <v>Tauhiti</v>
      </c>
      <c r="BI232" s="2">
        <f>SUMIFS(Import!BI$2:BI$237,Import!$F$2:$F$237,$F232,Import!$G$2:$G$237,$G232)</f>
        <v>1</v>
      </c>
      <c r="BJ232" s="2">
        <f>SUMIFS(Import!BJ$2:BJ$237,Import!$F$2:$F$237,$F232,Import!$G$2:$G$237,$G232)</f>
        <v>0.76</v>
      </c>
      <c r="BK232" s="2">
        <f>SUMIFS(Import!BK$2:BK$237,Import!$F$2:$F$237,$F232,Import!$G$2:$G$237,$G232)</f>
        <v>1.18</v>
      </c>
      <c r="BL232" s="2">
        <f>SUMIFS(Import!BL$2:BL$237,Import!$F$2:$F$237,$F232,Import!$G$2:$G$237,$G232)</f>
        <v>7</v>
      </c>
      <c r="BM232" s="2" t="str">
        <f t="shared" si="127"/>
        <v>M</v>
      </c>
      <c r="BN232" s="2" t="str">
        <f t="shared" si="127"/>
        <v>REGURON</v>
      </c>
      <c r="BO232" s="2" t="str">
        <f t="shared" si="127"/>
        <v>Karl</v>
      </c>
      <c r="BP232" s="2">
        <f>SUMIFS(Import!BP$2:BP$237,Import!$F$2:$F$237,$F232,Import!$G$2:$G$237,$G232)</f>
        <v>0</v>
      </c>
      <c r="BQ232" s="2">
        <f>SUMIFS(Import!BQ$2:BQ$237,Import!$F$2:$F$237,$F232,Import!$G$2:$G$237,$G232)</f>
        <v>0</v>
      </c>
      <c r="BR232" s="2">
        <f>SUMIFS(Import!BR$2:BR$237,Import!$F$2:$F$237,$F232,Import!$G$2:$G$237,$G232)</f>
        <v>0</v>
      </c>
      <c r="BS232" s="2">
        <f>SUMIFS(Import!BS$2:BS$237,Import!$F$2:$F$237,$F232,Import!$G$2:$G$237,$G232)</f>
        <v>8</v>
      </c>
      <c r="BT232" s="2" t="str">
        <f t="shared" si="128"/>
        <v>M</v>
      </c>
      <c r="BU232" s="2" t="str">
        <f t="shared" si="128"/>
        <v>TUHEIAVA</v>
      </c>
      <c r="BV232" s="2" t="str">
        <f t="shared" si="128"/>
        <v>Richard, Ariihau</v>
      </c>
      <c r="BW232" s="2">
        <f>SUMIFS(Import!BW$2:BW$237,Import!$F$2:$F$237,$F232,Import!$G$2:$G$237,$G232)</f>
        <v>5</v>
      </c>
      <c r="BX232" s="2">
        <f>SUMIFS(Import!BX$2:BX$237,Import!$F$2:$F$237,$F232,Import!$G$2:$G$237,$G232)</f>
        <v>3.79</v>
      </c>
      <c r="BY232" s="2">
        <f>SUMIFS(Import!BY$2:BY$237,Import!$F$2:$F$237,$F232,Import!$G$2:$G$237,$G232)</f>
        <v>5.88</v>
      </c>
      <c r="BZ232" s="2">
        <f>SUMIFS(Import!BZ$2:BZ$237,Import!$F$2:$F$237,$F232,Import!$G$2:$G$237,$G232)</f>
        <v>0</v>
      </c>
      <c r="CA232" s="2">
        <f t="shared" si="129"/>
        <v>0</v>
      </c>
      <c r="CB232" s="2">
        <f t="shared" si="129"/>
        <v>0</v>
      </c>
      <c r="CC232" s="2">
        <f t="shared" si="129"/>
        <v>0</v>
      </c>
      <c r="CD232" s="2">
        <f>SUMIFS(Import!CD$2:CD$237,Import!$F$2:$F$237,$F232,Import!$G$2:$G$237,$G232)</f>
        <v>0</v>
      </c>
      <c r="CE232" s="2">
        <f>SUMIFS(Import!CE$2:CE$237,Import!$F$2:$F$237,$F232,Import!$G$2:$G$237,$G232)</f>
        <v>0</v>
      </c>
      <c r="CF232" s="2">
        <f>SUMIFS(Import!CF$2:CF$237,Import!$F$2:$F$237,$F232,Import!$G$2:$G$237,$G232)</f>
        <v>0</v>
      </c>
      <c r="CG232" s="2">
        <f>SUMIFS(Import!CG$2:CG$237,Import!$F$2:$F$237,$F232,Import!$G$2:$G$237,$G232)</f>
        <v>0</v>
      </c>
      <c r="CH232" s="2">
        <f t="shared" si="130"/>
        <v>0</v>
      </c>
      <c r="CI232" s="2">
        <f t="shared" si="130"/>
        <v>0</v>
      </c>
      <c r="CJ232" s="2">
        <f t="shared" si="130"/>
        <v>0</v>
      </c>
      <c r="CK232" s="2">
        <f>SUMIFS(Import!CK$2:CK$237,Import!$F$2:$F$237,$F232,Import!$G$2:$G$237,$G232)</f>
        <v>0</v>
      </c>
      <c r="CL232" s="2">
        <f>SUMIFS(Import!CL$2:CL$237,Import!$F$2:$F$237,$F232,Import!$G$2:$G$237,$G232)</f>
        <v>0</v>
      </c>
      <c r="CM232" s="2">
        <f>SUMIFS(Import!CM$2:CM$237,Import!$F$2:$F$237,$F232,Import!$G$2:$G$237,$G232)</f>
        <v>0</v>
      </c>
      <c r="CN232" s="2">
        <f>SUMIFS(Import!CN$2:CN$237,Import!$F$2:$F$237,$F232,Import!$G$2:$G$237,$G232)</f>
        <v>0</v>
      </c>
      <c r="CO232" s="3">
        <f t="shared" si="131"/>
        <v>0</v>
      </c>
      <c r="CP232" s="3">
        <f t="shared" si="131"/>
        <v>0</v>
      </c>
      <c r="CQ232" s="3">
        <f t="shared" si="131"/>
        <v>0</v>
      </c>
      <c r="CR232" s="2">
        <f>SUMIFS(Import!CR$2:CR$237,Import!$F$2:$F$237,$F232,Import!$G$2:$G$237,$G232)</f>
        <v>0</v>
      </c>
      <c r="CS232" s="2">
        <f>SUMIFS(Import!CS$2:CS$237,Import!$F$2:$F$237,$F232,Import!$G$2:$G$237,$G232)</f>
        <v>0</v>
      </c>
      <c r="CT232" s="2">
        <f>SUMIFS(Import!CT$2:CT$237,Import!$F$2:$F$237,$F232,Import!$G$2:$G$237,$G232)</f>
        <v>0</v>
      </c>
    </row>
    <row r="233" spans="1:98">
      <c r="A233" s="2" t="s">
        <v>38</v>
      </c>
      <c r="B233" s="2" t="s">
        <v>39</v>
      </c>
      <c r="C233" s="2">
        <v>1</v>
      </c>
      <c r="D233" s="2" t="s">
        <v>40</v>
      </c>
      <c r="E233" s="2">
        <v>57</v>
      </c>
      <c r="F233" s="2" t="s">
        <v>89</v>
      </c>
      <c r="G233" s="2">
        <v>5</v>
      </c>
      <c r="H233" s="2">
        <f>IF(SUMIFS(Import!H$2:H$237,Import!$F$2:$F$237,$F233,Import!$G$2:$G$237,$G233)=0,Data_T1!$H233,SUMIFS(Import!H$2:H$237,Import!$F$2:$F$237,$F233,Import!$G$2:$G$237,$G233))</f>
        <v>131</v>
      </c>
      <c r="I233" s="2">
        <f>SUMIFS(Import!I$2:I$237,Import!$F$2:$F$237,$F233,Import!$G$2:$G$237,$G233)</f>
        <v>45</v>
      </c>
      <c r="J233" s="2">
        <f>SUMIFS(Import!J$2:J$237,Import!$F$2:$F$237,$F233,Import!$G$2:$G$237,$G233)</f>
        <v>34.35</v>
      </c>
      <c r="K233" s="2">
        <f>SUMIFS(Import!K$2:K$237,Import!$F$2:$F$237,$F233,Import!$G$2:$G$237,$G233)</f>
        <v>86</v>
      </c>
      <c r="L233" s="2">
        <f>SUMIFS(Import!L$2:L$237,Import!$F$2:$F$237,$F233,Import!$G$2:$G$237,$G233)</f>
        <v>65.650000000000006</v>
      </c>
      <c r="M233" s="2">
        <f>SUMIFS(Import!M$2:M$237,Import!$F$2:$F$237,$F233,Import!$G$2:$G$237,$G233)</f>
        <v>0</v>
      </c>
      <c r="N233" s="2">
        <f>SUMIFS(Import!N$2:N$237,Import!$F$2:$F$237,$F233,Import!$G$2:$G$237,$G233)</f>
        <v>0</v>
      </c>
      <c r="O233" s="2">
        <f>SUMIFS(Import!O$2:O$237,Import!$F$2:$F$237,$F233,Import!$G$2:$G$237,$G233)</f>
        <v>0</v>
      </c>
      <c r="P233" s="2">
        <f>SUMIFS(Import!P$2:P$237,Import!$F$2:$F$237,$F233,Import!$G$2:$G$237,$G233)</f>
        <v>0</v>
      </c>
      <c r="Q233" s="2">
        <f>SUMIFS(Import!Q$2:Q$237,Import!$F$2:$F$237,$F233,Import!$G$2:$G$237,$G233)</f>
        <v>0</v>
      </c>
      <c r="R233" s="2">
        <f>SUMIFS(Import!R$2:R$237,Import!$F$2:$F$237,$F233,Import!$G$2:$G$237,$G233)</f>
        <v>0</v>
      </c>
      <c r="S233" s="2">
        <f>SUMIFS(Import!S$2:S$237,Import!$F$2:$F$237,$F233,Import!$G$2:$G$237,$G233)</f>
        <v>86</v>
      </c>
      <c r="T233" s="2">
        <f>SUMIFS(Import!T$2:T$237,Import!$F$2:$F$237,$F233,Import!$G$2:$G$237,$G233)</f>
        <v>65.650000000000006</v>
      </c>
      <c r="U233" s="2">
        <f>SUMIFS(Import!U$2:U$237,Import!$F$2:$F$237,$F233,Import!$G$2:$G$237,$G233)</f>
        <v>100</v>
      </c>
      <c r="V233" s="2">
        <f>SUMIFS(Import!V$2:V$237,Import!$F$2:$F$237,$F233,Import!$G$2:$G$237,$G233)</f>
        <v>1</v>
      </c>
      <c r="W233" s="2" t="str">
        <f t="shared" si="121"/>
        <v>M</v>
      </c>
      <c r="X233" s="2" t="str">
        <f t="shared" si="121"/>
        <v>GREIG</v>
      </c>
      <c r="Y233" s="2" t="str">
        <f t="shared" si="121"/>
        <v>Moana</v>
      </c>
      <c r="Z233" s="2">
        <f>SUMIFS(Import!Z$2:Z$237,Import!$F$2:$F$237,$F233,Import!$G$2:$G$237,$G233)</f>
        <v>44</v>
      </c>
      <c r="AA233" s="2">
        <f>SUMIFS(Import!AA$2:AA$237,Import!$F$2:$F$237,$F233,Import!$G$2:$G$237,$G233)</f>
        <v>33.590000000000003</v>
      </c>
      <c r="AB233" s="2">
        <f>SUMIFS(Import!AB$2:AB$237,Import!$F$2:$F$237,$F233,Import!$G$2:$G$237,$G233)</f>
        <v>51.16</v>
      </c>
      <c r="AC233" s="2">
        <f>SUMIFS(Import!AC$2:AC$237,Import!$F$2:$F$237,$F233,Import!$G$2:$G$237,$G233)</f>
        <v>2</v>
      </c>
      <c r="AD233" s="2" t="str">
        <f t="shared" si="122"/>
        <v>M</v>
      </c>
      <c r="AE233" s="2" t="str">
        <f t="shared" si="122"/>
        <v>MINARDI</v>
      </c>
      <c r="AF233" s="2" t="str">
        <f t="shared" si="122"/>
        <v>Eric</v>
      </c>
      <c r="AG233" s="2">
        <f>SUMIFS(Import!AG$2:AG$237,Import!$F$2:$F$237,$F233,Import!$G$2:$G$237,$G233)</f>
        <v>0</v>
      </c>
      <c r="AH233" s="2">
        <f>SUMIFS(Import!AH$2:AH$237,Import!$F$2:$F$237,$F233,Import!$G$2:$G$237,$G233)</f>
        <v>0</v>
      </c>
      <c r="AI233" s="2">
        <f>SUMIFS(Import!AI$2:AI$237,Import!$F$2:$F$237,$F233,Import!$G$2:$G$237,$G233)</f>
        <v>0</v>
      </c>
      <c r="AJ233" s="2">
        <f>SUMIFS(Import!AJ$2:AJ$237,Import!$F$2:$F$237,$F233,Import!$G$2:$G$237,$G233)</f>
        <v>3</v>
      </c>
      <c r="AK233" s="2" t="str">
        <f t="shared" si="123"/>
        <v>F</v>
      </c>
      <c r="AL233" s="2" t="str">
        <f t="shared" si="123"/>
        <v>SAGE</v>
      </c>
      <c r="AM233" s="2" t="str">
        <f t="shared" si="123"/>
        <v>Maina</v>
      </c>
      <c r="AN233" s="2">
        <f>SUMIFS(Import!AN$2:AN$237,Import!$F$2:$F$237,$F233,Import!$G$2:$G$237,$G233)</f>
        <v>36</v>
      </c>
      <c r="AO233" s="2">
        <f>SUMIFS(Import!AO$2:AO$237,Import!$F$2:$F$237,$F233,Import!$G$2:$G$237,$G233)</f>
        <v>27.48</v>
      </c>
      <c r="AP233" s="2">
        <f>SUMIFS(Import!AP$2:AP$237,Import!$F$2:$F$237,$F233,Import!$G$2:$G$237,$G233)</f>
        <v>41.86</v>
      </c>
      <c r="AQ233" s="2">
        <f>SUMIFS(Import!AQ$2:AQ$237,Import!$F$2:$F$237,$F233,Import!$G$2:$G$237,$G233)</f>
        <v>4</v>
      </c>
      <c r="AR233" s="2" t="str">
        <f t="shared" si="124"/>
        <v>M</v>
      </c>
      <c r="AS233" s="2" t="str">
        <f t="shared" si="124"/>
        <v>BRUNEAU</v>
      </c>
      <c r="AT233" s="2" t="str">
        <f t="shared" si="124"/>
        <v>Jean-Marie</v>
      </c>
      <c r="AU233" s="2">
        <f>SUMIFS(Import!AU$2:AU$237,Import!$F$2:$F$237,$F233,Import!$G$2:$G$237,$G233)</f>
        <v>0</v>
      </c>
      <c r="AV233" s="2">
        <f>SUMIFS(Import!AV$2:AV$237,Import!$F$2:$F$237,$F233,Import!$G$2:$G$237,$G233)</f>
        <v>0</v>
      </c>
      <c r="AW233" s="2">
        <f>SUMIFS(Import!AW$2:AW$237,Import!$F$2:$F$237,$F233,Import!$G$2:$G$237,$G233)</f>
        <v>0</v>
      </c>
      <c r="AX233" s="2">
        <f>SUMIFS(Import!AX$2:AX$237,Import!$F$2:$F$237,$F233,Import!$G$2:$G$237,$G233)</f>
        <v>5</v>
      </c>
      <c r="AY233" s="2" t="str">
        <f t="shared" si="125"/>
        <v>M</v>
      </c>
      <c r="AZ233" s="2" t="str">
        <f t="shared" si="125"/>
        <v>RAMEL</v>
      </c>
      <c r="BA233" s="2" t="str">
        <f t="shared" si="125"/>
        <v>Michel</v>
      </c>
      <c r="BB233" s="2">
        <f>SUMIFS(Import!BB$2:BB$237,Import!$F$2:$F$237,$F233,Import!$G$2:$G$237,$G233)</f>
        <v>0</v>
      </c>
      <c r="BC233" s="2">
        <f>SUMIFS(Import!BC$2:BC$237,Import!$F$2:$F$237,$F233,Import!$G$2:$G$237,$G233)</f>
        <v>0</v>
      </c>
      <c r="BD233" s="2">
        <f>SUMIFS(Import!BD$2:BD$237,Import!$F$2:$F$237,$F233,Import!$G$2:$G$237,$G233)</f>
        <v>0</v>
      </c>
      <c r="BE233" s="2">
        <f>SUMIFS(Import!BE$2:BE$237,Import!$F$2:$F$237,$F233,Import!$G$2:$G$237,$G233)</f>
        <v>6</v>
      </c>
      <c r="BF233" s="2" t="str">
        <f t="shared" si="126"/>
        <v>M</v>
      </c>
      <c r="BG233" s="2" t="str">
        <f t="shared" si="126"/>
        <v>NENA</v>
      </c>
      <c r="BH233" s="2" t="str">
        <f t="shared" si="126"/>
        <v>Tauhiti</v>
      </c>
      <c r="BI233" s="2">
        <f>SUMIFS(Import!BI$2:BI$237,Import!$F$2:$F$237,$F233,Import!$G$2:$G$237,$G233)</f>
        <v>0</v>
      </c>
      <c r="BJ233" s="2">
        <f>SUMIFS(Import!BJ$2:BJ$237,Import!$F$2:$F$237,$F233,Import!$G$2:$G$237,$G233)</f>
        <v>0</v>
      </c>
      <c r="BK233" s="2">
        <f>SUMIFS(Import!BK$2:BK$237,Import!$F$2:$F$237,$F233,Import!$G$2:$G$237,$G233)</f>
        <v>0</v>
      </c>
      <c r="BL233" s="2">
        <f>SUMIFS(Import!BL$2:BL$237,Import!$F$2:$F$237,$F233,Import!$G$2:$G$237,$G233)</f>
        <v>7</v>
      </c>
      <c r="BM233" s="2" t="str">
        <f t="shared" si="127"/>
        <v>M</v>
      </c>
      <c r="BN233" s="2" t="str">
        <f t="shared" si="127"/>
        <v>REGURON</v>
      </c>
      <c r="BO233" s="2" t="str">
        <f t="shared" si="127"/>
        <v>Karl</v>
      </c>
      <c r="BP233" s="2">
        <f>SUMIFS(Import!BP$2:BP$237,Import!$F$2:$F$237,$F233,Import!$G$2:$G$237,$G233)</f>
        <v>0</v>
      </c>
      <c r="BQ233" s="2">
        <f>SUMIFS(Import!BQ$2:BQ$237,Import!$F$2:$F$237,$F233,Import!$G$2:$G$237,$G233)</f>
        <v>0</v>
      </c>
      <c r="BR233" s="2">
        <f>SUMIFS(Import!BR$2:BR$237,Import!$F$2:$F$237,$F233,Import!$G$2:$G$237,$G233)</f>
        <v>0</v>
      </c>
      <c r="BS233" s="2">
        <f>SUMIFS(Import!BS$2:BS$237,Import!$F$2:$F$237,$F233,Import!$G$2:$G$237,$G233)</f>
        <v>8</v>
      </c>
      <c r="BT233" s="2" t="str">
        <f t="shared" si="128"/>
        <v>M</v>
      </c>
      <c r="BU233" s="2" t="str">
        <f t="shared" si="128"/>
        <v>TUHEIAVA</v>
      </c>
      <c r="BV233" s="2" t="str">
        <f t="shared" si="128"/>
        <v>Richard, Ariihau</v>
      </c>
      <c r="BW233" s="2">
        <f>SUMIFS(Import!BW$2:BW$237,Import!$F$2:$F$237,$F233,Import!$G$2:$G$237,$G233)</f>
        <v>6</v>
      </c>
      <c r="BX233" s="2">
        <f>SUMIFS(Import!BX$2:BX$237,Import!$F$2:$F$237,$F233,Import!$G$2:$G$237,$G233)</f>
        <v>4.58</v>
      </c>
      <c r="BY233" s="2">
        <f>SUMIFS(Import!BY$2:BY$237,Import!$F$2:$F$237,$F233,Import!$G$2:$G$237,$G233)</f>
        <v>6.98</v>
      </c>
      <c r="BZ233" s="2">
        <f>SUMIFS(Import!BZ$2:BZ$237,Import!$F$2:$F$237,$F233,Import!$G$2:$G$237,$G233)</f>
        <v>0</v>
      </c>
      <c r="CA233" s="2">
        <f t="shared" si="129"/>
        <v>0</v>
      </c>
      <c r="CB233" s="2">
        <f t="shared" si="129"/>
        <v>0</v>
      </c>
      <c r="CC233" s="2">
        <f t="shared" si="129"/>
        <v>0</v>
      </c>
      <c r="CD233" s="2">
        <f>SUMIFS(Import!CD$2:CD$237,Import!$F$2:$F$237,$F233,Import!$G$2:$G$237,$G233)</f>
        <v>0</v>
      </c>
      <c r="CE233" s="2">
        <f>SUMIFS(Import!CE$2:CE$237,Import!$F$2:$F$237,$F233,Import!$G$2:$G$237,$G233)</f>
        <v>0</v>
      </c>
      <c r="CF233" s="2">
        <f>SUMIFS(Import!CF$2:CF$237,Import!$F$2:$F$237,$F233,Import!$G$2:$G$237,$G233)</f>
        <v>0</v>
      </c>
      <c r="CG233" s="2">
        <f>SUMIFS(Import!CG$2:CG$237,Import!$F$2:$F$237,$F233,Import!$G$2:$G$237,$G233)</f>
        <v>0</v>
      </c>
      <c r="CH233" s="2">
        <f t="shared" si="130"/>
        <v>0</v>
      </c>
      <c r="CI233" s="2">
        <f t="shared" si="130"/>
        <v>0</v>
      </c>
      <c r="CJ233" s="2">
        <f t="shared" si="130"/>
        <v>0</v>
      </c>
      <c r="CK233" s="2">
        <f>SUMIFS(Import!CK$2:CK$237,Import!$F$2:$F$237,$F233,Import!$G$2:$G$237,$G233)</f>
        <v>0</v>
      </c>
      <c r="CL233" s="2">
        <f>SUMIFS(Import!CL$2:CL$237,Import!$F$2:$F$237,$F233,Import!$G$2:$G$237,$G233)</f>
        <v>0</v>
      </c>
      <c r="CM233" s="2">
        <f>SUMIFS(Import!CM$2:CM$237,Import!$F$2:$F$237,$F233,Import!$G$2:$G$237,$G233)</f>
        <v>0</v>
      </c>
      <c r="CN233" s="2">
        <f>SUMIFS(Import!CN$2:CN$237,Import!$F$2:$F$237,$F233,Import!$G$2:$G$237,$G233)</f>
        <v>0</v>
      </c>
      <c r="CO233" s="3">
        <f t="shared" si="131"/>
        <v>0</v>
      </c>
      <c r="CP233" s="3">
        <f t="shared" si="131"/>
        <v>0</v>
      </c>
      <c r="CQ233" s="3">
        <f t="shared" si="131"/>
        <v>0</v>
      </c>
      <c r="CR233" s="2">
        <f>SUMIFS(Import!CR$2:CR$237,Import!$F$2:$F$237,$F233,Import!$G$2:$G$237,$G233)</f>
        <v>0</v>
      </c>
      <c r="CS233" s="2">
        <f>SUMIFS(Import!CS$2:CS$237,Import!$F$2:$F$237,$F233,Import!$G$2:$G$237,$G233)</f>
        <v>0</v>
      </c>
      <c r="CT233" s="2">
        <f>SUMIFS(Import!CT$2:CT$237,Import!$F$2:$F$237,$F233,Import!$G$2:$G$237,$G233)</f>
        <v>0</v>
      </c>
    </row>
    <row r="234" spans="1:98">
      <c r="A234" s="2" t="s">
        <v>38</v>
      </c>
      <c r="B234" s="2" t="s">
        <v>39</v>
      </c>
      <c r="C234" s="2">
        <v>1</v>
      </c>
      <c r="D234" s="2" t="s">
        <v>40</v>
      </c>
      <c r="E234" s="2">
        <v>57</v>
      </c>
      <c r="F234" s="2" t="s">
        <v>89</v>
      </c>
      <c r="G234" s="2">
        <v>6</v>
      </c>
      <c r="H234" s="2">
        <f>IF(SUMIFS(Import!H$2:H$237,Import!$F$2:$F$237,$F234,Import!$G$2:$G$237,$G234)=0,Data_T1!$H234,SUMIFS(Import!H$2:H$237,Import!$F$2:$F$237,$F234,Import!$G$2:$G$237,$G234))</f>
        <v>71</v>
      </c>
      <c r="I234" s="2">
        <f>SUMIFS(Import!I$2:I$237,Import!$F$2:$F$237,$F234,Import!$G$2:$G$237,$G234)</f>
        <v>24</v>
      </c>
      <c r="J234" s="2">
        <f>SUMIFS(Import!J$2:J$237,Import!$F$2:$F$237,$F234,Import!$G$2:$G$237,$G234)</f>
        <v>33.799999999999997</v>
      </c>
      <c r="K234" s="2">
        <f>SUMIFS(Import!K$2:K$237,Import!$F$2:$F$237,$F234,Import!$G$2:$G$237,$G234)</f>
        <v>47</v>
      </c>
      <c r="L234" s="2">
        <f>SUMIFS(Import!L$2:L$237,Import!$F$2:$F$237,$F234,Import!$G$2:$G$237,$G234)</f>
        <v>66.2</v>
      </c>
      <c r="M234" s="2">
        <f>SUMIFS(Import!M$2:M$237,Import!$F$2:$F$237,$F234,Import!$G$2:$G$237,$G234)</f>
        <v>1</v>
      </c>
      <c r="N234" s="2">
        <f>SUMIFS(Import!N$2:N$237,Import!$F$2:$F$237,$F234,Import!$G$2:$G$237,$G234)</f>
        <v>1.41</v>
      </c>
      <c r="O234" s="2">
        <f>SUMIFS(Import!O$2:O$237,Import!$F$2:$F$237,$F234,Import!$G$2:$G$237,$G234)</f>
        <v>2.13</v>
      </c>
      <c r="P234" s="2">
        <f>SUMIFS(Import!P$2:P$237,Import!$F$2:$F$237,$F234,Import!$G$2:$G$237,$G234)</f>
        <v>0</v>
      </c>
      <c r="Q234" s="2">
        <f>SUMIFS(Import!Q$2:Q$237,Import!$F$2:$F$237,$F234,Import!$G$2:$G$237,$G234)</f>
        <v>0</v>
      </c>
      <c r="R234" s="2">
        <f>SUMIFS(Import!R$2:R$237,Import!$F$2:$F$237,$F234,Import!$G$2:$G$237,$G234)</f>
        <v>0</v>
      </c>
      <c r="S234" s="2">
        <f>SUMIFS(Import!S$2:S$237,Import!$F$2:$F$237,$F234,Import!$G$2:$G$237,$G234)</f>
        <v>46</v>
      </c>
      <c r="T234" s="2">
        <f>SUMIFS(Import!T$2:T$237,Import!$F$2:$F$237,$F234,Import!$G$2:$G$237,$G234)</f>
        <v>64.790000000000006</v>
      </c>
      <c r="U234" s="2">
        <f>SUMIFS(Import!U$2:U$237,Import!$F$2:$F$237,$F234,Import!$G$2:$G$237,$G234)</f>
        <v>97.87</v>
      </c>
      <c r="V234" s="2">
        <f>SUMIFS(Import!V$2:V$237,Import!$F$2:$F$237,$F234,Import!$G$2:$G$237,$G234)</f>
        <v>1</v>
      </c>
      <c r="W234" s="2" t="str">
        <f t="shared" si="121"/>
        <v>M</v>
      </c>
      <c r="X234" s="2" t="str">
        <f t="shared" si="121"/>
        <v>GREIG</v>
      </c>
      <c r="Y234" s="2" t="str">
        <f t="shared" si="121"/>
        <v>Moana</v>
      </c>
      <c r="Z234" s="2">
        <f>SUMIFS(Import!Z$2:Z$237,Import!$F$2:$F$237,$F234,Import!$G$2:$G$237,$G234)</f>
        <v>20</v>
      </c>
      <c r="AA234" s="2">
        <f>SUMIFS(Import!AA$2:AA$237,Import!$F$2:$F$237,$F234,Import!$G$2:$G$237,$G234)</f>
        <v>28.17</v>
      </c>
      <c r="AB234" s="2">
        <f>SUMIFS(Import!AB$2:AB$237,Import!$F$2:$F$237,$F234,Import!$G$2:$G$237,$G234)</f>
        <v>43.48</v>
      </c>
      <c r="AC234" s="2">
        <f>SUMIFS(Import!AC$2:AC$237,Import!$F$2:$F$237,$F234,Import!$G$2:$G$237,$G234)</f>
        <v>2</v>
      </c>
      <c r="AD234" s="2" t="str">
        <f t="shared" si="122"/>
        <v>M</v>
      </c>
      <c r="AE234" s="2" t="str">
        <f t="shared" si="122"/>
        <v>MINARDI</v>
      </c>
      <c r="AF234" s="2" t="str">
        <f t="shared" si="122"/>
        <v>Eric</v>
      </c>
      <c r="AG234" s="2">
        <f>SUMIFS(Import!AG$2:AG$237,Import!$F$2:$F$237,$F234,Import!$G$2:$G$237,$G234)</f>
        <v>0</v>
      </c>
      <c r="AH234" s="2">
        <f>SUMIFS(Import!AH$2:AH$237,Import!$F$2:$F$237,$F234,Import!$G$2:$G$237,$G234)</f>
        <v>0</v>
      </c>
      <c r="AI234" s="2">
        <f>SUMIFS(Import!AI$2:AI$237,Import!$F$2:$F$237,$F234,Import!$G$2:$G$237,$G234)</f>
        <v>0</v>
      </c>
      <c r="AJ234" s="2">
        <f>SUMIFS(Import!AJ$2:AJ$237,Import!$F$2:$F$237,$F234,Import!$G$2:$G$237,$G234)</f>
        <v>3</v>
      </c>
      <c r="AK234" s="2" t="str">
        <f t="shared" si="123"/>
        <v>F</v>
      </c>
      <c r="AL234" s="2" t="str">
        <f t="shared" si="123"/>
        <v>SAGE</v>
      </c>
      <c r="AM234" s="2" t="str">
        <f t="shared" si="123"/>
        <v>Maina</v>
      </c>
      <c r="AN234" s="2">
        <f>SUMIFS(Import!AN$2:AN$237,Import!$F$2:$F$237,$F234,Import!$G$2:$G$237,$G234)</f>
        <v>17</v>
      </c>
      <c r="AO234" s="2">
        <f>SUMIFS(Import!AO$2:AO$237,Import!$F$2:$F$237,$F234,Import!$G$2:$G$237,$G234)</f>
        <v>23.94</v>
      </c>
      <c r="AP234" s="2">
        <f>SUMIFS(Import!AP$2:AP$237,Import!$F$2:$F$237,$F234,Import!$G$2:$G$237,$G234)</f>
        <v>36.96</v>
      </c>
      <c r="AQ234" s="2">
        <f>SUMIFS(Import!AQ$2:AQ$237,Import!$F$2:$F$237,$F234,Import!$G$2:$G$237,$G234)</f>
        <v>4</v>
      </c>
      <c r="AR234" s="2" t="str">
        <f t="shared" si="124"/>
        <v>M</v>
      </c>
      <c r="AS234" s="2" t="str">
        <f t="shared" si="124"/>
        <v>BRUNEAU</v>
      </c>
      <c r="AT234" s="2" t="str">
        <f t="shared" si="124"/>
        <v>Jean-Marie</v>
      </c>
      <c r="AU234" s="2">
        <f>SUMIFS(Import!AU$2:AU$237,Import!$F$2:$F$237,$F234,Import!$G$2:$G$237,$G234)</f>
        <v>0</v>
      </c>
      <c r="AV234" s="2">
        <f>SUMIFS(Import!AV$2:AV$237,Import!$F$2:$F$237,$F234,Import!$G$2:$G$237,$G234)</f>
        <v>0</v>
      </c>
      <c r="AW234" s="2">
        <f>SUMIFS(Import!AW$2:AW$237,Import!$F$2:$F$237,$F234,Import!$G$2:$G$237,$G234)</f>
        <v>0</v>
      </c>
      <c r="AX234" s="2">
        <f>SUMIFS(Import!AX$2:AX$237,Import!$F$2:$F$237,$F234,Import!$G$2:$G$237,$G234)</f>
        <v>5</v>
      </c>
      <c r="AY234" s="2" t="str">
        <f t="shared" si="125"/>
        <v>M</v>
      </c>
      <c r="AZ234" s="2" t="str">
        <f t="shared" si="125"/>
        <v>RAMEL</v>
      </c>
      <c r="BA234" s="2" t="str">
        <f t="shared" si="125"/>
        <v>Michel</v>
      </c>
      <c r="BB234" s="2">
        <f>SUMIFS(Import!BB$2:BB$237,Import!$F$2:$F$237,$F234,Import!$G$2:$G$237,$G234)</f>
        <v>0</v>
      </c>
      <c r="BC234" s="2">
        <f>SUMIFS(Import!BC$2:BC$237,Import!$F$2:$F$237,$F234,Import!$G$2:$G$237,$G234)</f>
        <v>0</v>
      </c>
      <c r="BD234" s="2">
        <f>SUMIFS(Import!BD$2:BD$237,Import!$F$2:$F$237,$F234,Import!$G$2:$G$237,$G234)</f>
        <v>0</v>
      </c>
      <c r="BE234" s="2">
        <f>SUMIFS(Import!BE$2:BE$237,Import!$F$2:$F$237,$F234,Import!$G$2:$G$237,$G234)</f>
        <v>6</v>
      </c>
      <c r="BF234" s="2" t="str">
        <f t="shared" si="126"/>
        <v>M</v>
      </c>
      <c r="BG234" s="2" t="str">
        <f t="shared" si="126"/>
        <v>NENA</v>
      </c>
      <c r="BH234" s="2" t="str">
        <f t="shared" si="126"/>
        <v>Tauhiti</v>
      </c>
      <c r="BI234" s="2">
        <f>SUMIFS(Import!BI$2:BI$237,Import!$F$2:$F$237,$F234,Import!$G$2:$G$237,$G234)</f>
        <v>2</v>
      </c>
      <c r="BJ234" s="2">
        <f>SUMIFS(Import!BJ$2:BJ$237,Import!$F$2:$F$237,$F234,Import!$G$2:$G$237,$G234)</f>
        <v>2.82</v>
      </c>
      <c r="BK234" s="2">
        <f>SUMIFS(Import!BK$2:BK$237,Import!$F$2:$F$237,$F234,Import!$G$2:$G$237,$G234)</f>
        <v>4.3499999999999996</v>
      </c>
      <c r="BL234" s="2">
        <f>SUMIFS(Import!BL$2:BL$237,Import!$F$2:$F$237,$F234,Import!$G$2:$G$237,$G234)</f>
        <v>7</v>
      </c>
      <c r="BM234" s="2" t="str">
        <f t="shared" si="127"/>
        <v>M</v>
      </c>
      <c r="BN234" s="2" t="str">
        <f t="shared" si="127"/>
        <v>REGURON</v>
      </c>
      <c r="BO234" s="2" t="str">
        <f t="shared" si="127"/>
        <v>Karl</v>
      </c>
      <c r="BP234" s="2">
        <f>SUMIFS(Import!BP$2:BP$237,Import!$F$2:$F$237,$F234,Import!$G$2:$G$237,$G234)</f>
        <v>0</v>
      </c>
      <c r="BQ234" s="2">
        <f>SUMIFS(Import!BQ$2:BQ$237,Import!$F$2:$F$237,$F234,Import!$G$2:$G$237,$G234)</f>
        <v>0</v>
      </c>
      <c r="BR234" s="2">
        <f>SUMIFS(Import!BR$2:BR$237,Import!$F$2:$F$237,$F234,Import!$G$2:$G$237,$G234)</f>
        <v>0</v>
      </c>
      <c r="BS234" s="2">
        <f>SUMIFS(Import!BS$2:BS$237,Import!$F$2:$F$237,$F234,Import!$G$2:$G$237,$G234)</f>
        <v>8</v>
      </c>
      <c r="BT234" s="2" t="str">
        <f t="shared" si="128"/>
        <v>M</v>
      </c>
      <c r="BU234" s="2" t="str">
        <f t="shared" si="128"/>
        <v>TUHEIAVA</v>
      </c>
      <c r="BV234" s="2" t="str">
        <f t="shared" si="128"/>
        <v>Richard, Ariihau</v>
      </c>
      <c r="BW234" s="2">
        <f>SUMIFS(Import!BW$2:BW$237,Import!$F$2:$F$237,$F234,Import!$G$2:$G$237,$G234)</f>
        <v>7</v>
      </c>
      <c r="BX234" s="2">
        <f>SUMIFS(Import!BX$2:BX$237,Import!$F$2:$F$237,$F234,Import!$G$2:$G$237,$G234)</f>
        <v>9.86</v>
      </c>
      <c r="BY234" s="2">
        <f>SUMIFS(Import!BY$2:BY$237,Import!$F$2:$F$237,$F234,Import!$G$2:$G$237,$G234)</f>
        <v>15.22</v>
      </c>
      <c r="BZ234" s="2">
        <f>SUMIFS(Import!BZ$2:BZ$237,Import!$F$2:$F$237,$F234,Import!$G$2:$G$237,$G234)</f>
        <v>0</v>
      </c>
      <c r="CA234" s="2">
        <f t="shared" si="129"/>
        <v>0</v>
      </c>
      <c r="CB234" s="2">
        <f t="shared" si="129"/>
        <v>0</v>
      </c>
      <c r="CC234" s="2">
        <f t="shared" si="129"/>
        <v>0</v>
      </c>
      <c r="CD234" s="2">
        <f>SUMIFS(Import!CD$2:CD$237,Import!$F$2:$F$237,$F234,Import!$G$2:$G$237,$G234)</f>
        <v>0</v>
      </c>
      <c r="CE234" s="2">
        <f>SUMIFS(Import!CE$2:CE$237,Import!$F$2:$F$237,$F234,Import!$G$2:$G$237,$G234)</f>
        <v>0</v>
      </c>
      <c r="CF234" s="2">
        <f>SUMIFS(Import!CF$2:CF$237,Import!$F$2:$F$237,$F234,Import!$G$2:$G$237,$G234)</f>
        <v>0</v>
      </c>
      <c r="CG234" s="2">
        <f>SUMIFS(Import!CG$2:CG$237,Import!$F$2:$F$237,$F234,Import!$G$2:$G$237,$G234)</f>
        <v>0</v>
      </c>
      <c r="CH234" s="2">
        <f t="shared" si="130"/>
        <v>0</v>
      </c>
      <c r="CI234" s="2">
        <f t="shared" si="130"/>
        <v>0</v>
      </c>
      <c r="CJ234" s="2">
        <f t="shared" si="130"/>
        <v>0</v>
      </c>
      <c r="CK234" s="2">
        <f>SUMIFS(Import!CK$2:CK$237,Import!$F$2:$F$237,$F234,Import!$G$2:$G$237,$G234)</f>
        <v>0</v>
      </c>
      <c r="CL234" s="2">
        <f>SUMIFS(Import!CL$2:CL$237,Import!$F$2:$F$237,$F234,Import!$G$2:$G$237,$G234)</f>
        <v>0</v>
      </c>
      <c r="CM234" s="2">
        <f>SUMIFS(Import!CM$2:CM$237,Import!$F$2:$F$237,$F234,Import!$G$2:$G$237,$G234)</f>
        <v>0</v>
      </c>
      <c r="CN234" s="2">
        <f>SUMIFS(Import!CN$2:CN$237,Import!$F$2:$F$237,$F234,Import!$G$2:$G$237,$G234)</f>
        <v>0</v>
      </c>
      <c r="CO234" s="3">
        <f t="shared" si="131"/>
        <v>0</v>
      </c>
      <c r="CP234" s="3">
        <f t="shared" si="131"/>
        <v>0</v>
      </c>
      <c r="CQ234" s="3">
        <f t="shared" si="131"/>
        <v>0</v>
      </c>
      <c r="CR234" s="2">
        <f>SUMIFS(Import!CR$2:CR$237,Import!$F$2:$F$237,$F234,Import!$G$2:$G$237,$G234)</f>
        <v>0</v>
      </c>
      <c r="CS234" s="2">
        <f>SUMIFS(Import!CS$2:CS$237,Import!$F$2:$F$237,$F234,Import!$G$2:$G$237,$G234)</f>
        <v>0</v>
      </c>
      <c r="CT234" s="2">
        <f>SUMIFS(Import!CT$2:CT$237,Import!$F$2:$F$237,$F234,Import!$G$2:$G$237,$G234)</f>
        <v>0</v>
      </c>
    </row>
    <row r="235" spans="1:98">
      <c r="A235" s="2" t="s">
        <v>38</v>
      </c>
      <c r="B235" s="2" t="s">
        <v>39</v>
      </c>
      <c r="C235" s="2">
        <v>3</v>
      </c>
      <c r="D235" s="2" t="s">
        <v>44</v>
      </c>
      <c r="E235" s="2">
        <v>58</v>
      </c>
      <c r="F235" s="2" t="s">
        <v>90</v>
      </c>
      <c r="G235" s="2">
        <v>1</v>
      </c>
      <c r="H235" s="2">
        <f>IF(SUMIFS(Import!H$2:H$237,Import!$F$2:$F$237,$F235,Import!$G$2:$G$237,$G235)=0,Data_T1!$H235,SUMIFS(Import!H$2:H$237,Import!$F$2:$F$237,$F235,Import!$G$2:$G$237,$G235))</f>
        <v>1225</v>
      </c>
      <c r="I235" s="2">
        <f>SUMIFS(Import!I$2:I$237,Import!$F$2:$F$237,$F235,Import!$G$2:$G$237,$G235)</f>
        <v>583</v>
      </c>
      <c r="J235" s="2">
        <f>SUMIFS(Import!J$2:J$237,Import!$F$2:$F$237,$F235,Import!$G$2:$G$237,$G235)</f>
        <v>47.59</v>
      </c>
      <c r="K235" s="2">
        <f>SUMIFS(Import!K$2:K$237,Import!$F$2:$F$237,$F235,Import!$G$2:$G$237,$G235)</f>
        <v>642</v>
      </c>
      <c r="L235" s="2">
        <f>SUMIFS(Import!L$2:L$237,Import!$F$2:$F$237,$F235,Import!$G$2:$G$237,$G235)</f>
        <v>52.41</v>
      </c>
      <c r="M235" s="2">
        <f>SUMIFS(Import!M$2:M$237,Import!$F$2:$F$237,$F235,Import!$G$2:$G$237,$G235)</f>
        <v>5</v>
      </c>
      <c r="N235" s="2">
        <f>SUMIFS(Import!N$2:N$237,Import!$F$2:$F$237,$F235,Import!$G$2:$G$237,$G235)</f>
        <v>0.41</v>
      </c>
      <c r="O235" s="2">
        <f>SUMIFS(Import!O$2:O$237,Import!$F$2:$F$237,$F235,Import!$G$2:$G$237,$G235)</f>
        <v>0.78</v>
      </c>
      <c r="P235" s="2">
        <f>SUMIFS(Import!P$2:P$237,Import!$F$2:$F$237,$F235,Import!$G$2:$G$237,$G235)</f>
        <v>7</v>
      </c>
      <c r="Q235" s="2">
        <f>SUMIFS(Import!Q$2:Q$237,Import!$F$2:$F$237,$F235,Import!$G$2:$G$237,$G235)</f>
        <v>0.56999999999999995</v>
      </c>
      <c r="R235" s="2">
        <f>SUMIFS(Import!R$2:R$237,Import!$F$2:$F$237,$F235,Import!$G$2:$G$237,$G235)</f>
        <v>1.0900000000000001</v>
      </c>
      <c r="S235" s="2">
        <f>SUMIFS(Import!S$2:S$237,Import!$F$2:$F$237,$F235,Import!$G$2:$G$237,$G235)</f>
        <v>630</v>
      </c>
      <c r="T235" s="2">
        <f>SUMIFS(Import!T$2:T$237,Import!$F$2:$F$237,$F235,Import!$G$2:$G$237,$G235)</f>
        <v>51.43</v>
      </c>
      <c r="U235" s="2">
        <f>SUMIFS(Import!U$2:U$237,Import!$F$2:$F$237,$F235,Import!$G$2:$G$237,$G235)</f>
        <v>98.13</v>
      </c>
      <c r="V235" s="2">
        <f>SUMIFS(Import!V$2:V$237,Import!$F$2:$F$237,$F235,Import!$G$2:$G$237,$G235)</f>
        <v>1</v>
      </c>
      <c r="W235" s="2" t="str">
        <f t="shared" si="121"/>
        <v>M</v>
      </c>
      <c r="X235" s="2" t="str">
        <f t="shared" si="121"/>
        <v>HOWELL</v>
      </c>
      <c r="Y235" s="2" t="str">
        <f t="shared" si="121"/>
        <v>Patrick</v>
      </c>
      <c r="Z235" s="2">
        <f>SUMIFS(Import!Z$2:Z$237,Import!$F$2:$F$237,$F235,Import!$G$2:$G$237,$G235)</f>
        <v>219</v>
      </c>
      <c r="AA235" s="2">
        <f>SUMIFS(Import!AA$2:AA$237,Import!$F$2:$F$237,$F235,Import!$G$2:$G$237,$G235)</f>
        <v>17.88</v>
      </c>
      <c r="AB235" s="2">
        <f>SUMIFS(Import!AB$2:AB$237,Import!$F$2:$F$237,$F235,Import!$G$2:$G$237,$G235)</f>
        <v>34.76</v>
      </c>
      <c r="AC235" s="2">
        <f>SUMIFS(Import!AC$2:AC$237,Import!$F$2:$F$237,$F235,Import!$G$2:$G$237,$G235)</f>
        <v>2</v>
      </c>
      <c r="AD235" s="2" t="str">
        <f t="shared" si="122"/>
        <v>F</v>
      </c>
      <c r="AE235" s="2" t="str">
        <f t="shared" si="122"/>
        <v>MARA</v>
      </c>
      <c r="AF235" s="2" t="str">
        <f t="shared" si="122"/>
        <v>Astride</v>
      </c>
      <c r="AG235" s="2">
        <f>SUMIFS(Import!AG$2:AG$237,Import!$F$2:$F$237,$F235,Import!$G$2:$G$237,$G235)</f>
        <v>17</v>
      </c>
      <c r="AH235" s="2">
        <f>SUMIFS(Import!AH$2:AH$237,Import!$F$2:$F$237,$F235,Import!$G$2:$G$237,$G235)</f>
        <v>1.39</v>
      </c>
      <c r="AI235" s="2">
        <f>SUMIFS(Import!AI$2:AI$237,Import!$F$2:$F$237,$F235,Import!$G$2:$G$237,$G235)</f>
        <v>2.7</v>
      </c>
      <c r="AJ235" s="2">
        <f>SUMIFS(Import!AJ$2:AJ$237,Import!$F$2:$F$237,$F235,Import!$G$2:$G$237,$G235)</f>
        <v>3</v>
      </c>
      <c r="AK235" s="2" t="str">
        <f t="shared" si="123"/>
        <v>M</v>
      </c>
      <c r="AL235" s="2" t="str">
        <f t="shared" si="123"/>
        <v>LANTEIRES</v>
      </c>
      <c r="AM235" s="2" t="str">
        <f t="shared" si="123"/>
        <v>Teiva</v>
      </c>
      <c r="AN235" s="2">
        <f>SUMIFS(Import!AN$2:AN$237,Import!$F$2:$F$237,$F235,Import!$G$2:$G$237,$G235)</f>
        <v>6</v>
      </c>
      <c r="AO235" s="2">
        <f>SUMIFS(Import!AO$2:AO$237,Import!$F$2:$F$237,$F235,Import!$G$2:$G$237,$G235)</f>
        <v>0.49</v>
      </c>
      <c r="AP235" s="2">
        <f>SUMIFS(Import!AP$2:AP$237,Import!$F$2:$F$237,$F235,Import!$G$2:$G$237,$G235)</f>
        <v>0.95</v>
      </c>
      <c r="AQ235" s="2">
        <f>SUMIFS(Import!AQ$2:AQ$237,Import!$F$2:$F$237,$F235,Import!$G$2:$G$237,$G235)</f>
        <v>4</v>
      </c>
      <c r="AR235" s="2" t="str">
        <f t="shared" si="124"/>
        <v>F</v>
      </c>
      <c r="AS235" s="2" t="str">
        <f t="shared" si="124"/>
        <v>ATGER</v>
      </c>
      <c r="AT235" s="2" t="str">
        <f t="shared" si="124"/>
        <v>Corinne</v>
      </c>
      <c r="AU235" s="2">
        <f>SUMIFS(Import!AU$2:AU$237,Import!$F$2:$F$237,$F235,Import!$G$2:$G$237,$G235)</f>
        <v>4</v>
      </c>
      <c r="AV235" s="2">
        <f>SUMIFS(Import!AV$2:AV$237,Import!$F$2:$F$237,$F235,Import!$G$2:$G$237,$G235)</f>
        <v>0.33</v>
      </c>
      <c r="AW235" s="2">
        <f>SUMIFS(Import!AW$2:AW$237,Import!$F$2:$F$237,$F235,Import!$G$2:$G$237,$G235)</f>
        <v>0.63</v>
      </c>
      <c r="AX235" s="2">
        <f>SUMIFS(Import!AX$2:AX$237,Import!$F$2:$F$237,$F235,Import!$G$2:$G$237,$G235)</f>
        <v>5</v>
      </c>
      <c r="AY235" s="2" t="str">
        <f t="shared" si="125"/>
        <v>M</v>
      </c>
      <c r="AZ235" s="2" t="str">
        <f t="shared" si="125"/>
        <v>BROTHERSON</v>
      </c>
      <c r="BA235" s="2" t="str">
        <f t="shared" si="125"/>
        <v>Moetai, Charles</v>
      </c>
      <c r="BB235" s="2">
        <f>SUMIFS(Import!BB$2:BB$237,Import!$F$2:$F$237,$F235,Import!$G$2:$G$237,$G235)</f>
        <v>106</v>
      </c>
      <c r="BC235" s="2">
        <f>SUMIFS(Import!BC$2:BC$237,Import!$F$2:$F$237,$F235,Import!$G$2:$G$237,$G235)</f>
        <v>8.65</v>
      </c>
      <c r="BD235" s="2">
        <f>SUMIFS(Import!BD$2:BD$237,Import!$F$2:$F$237,$F235,Import!$G$2:$G$237,$G235)</f>
        <v>16.829999999999998</v>
      </c>
      <c r="BE235" s="2">
        <f>SUMIFS(Import!BE$2:BE$237,Import!$F$2:$F$237,$F235,Import!$G$2:$G$237,$G235)</f>
        <v>6</v>
      </c>
      <c r="BF235" s="2" t="str">
        <f t="shared" si="126"/>
        <v>M</v>
      </c>
      <c r="BG235" s="2" t="str">
        <f t="shared" si="126"/>
        <v>DUBOIS</v>
      </c>
      <c r="BH235" s="2" t="str">
        <f t="shared" si="126"/>
        <v>Vincent</v>
      </c>
      <c r="BI235" s="2">
        <f>SUMIFS(Import!BI$2:BI$237,Import!$F$2:$F$237,$F235,Import!$G$2:$G$237,$G235)</f>
        <v>246</v>
      </c>
      <c r="BJ235" s="2">
        <f>SUMIFS(Import!BJ$2:BJ$237,Import!$F$2:$F$237,$F235,Import!$G$2:$G$237,$G235)</f>
        <v>20.079999999999998</v>
      </c>
      <c r="BK235" s="2">
        <f>SUMIFS(Import!BK$2:BK$237,Import!$F$2:$F$237,$F235,Import!$G$2:$G$237,$G235)</f>
        <v>39.049999999999997</v>
      </c>
      <c r="BL235" s="2">
        <f>SUMIFS(Import!BL$2:BL$237,Import!$F$2:$F$237,$F235,Import!$G$2:$G$237,$G235)</f>
        <v>7</v>
      </c>
      <c r="BM235" s="2" t="str">
        <f t="shared" si="127"/>
        <v>M</v>
      </c>
      <c r="BN235" s="2" t="str">
        <f t="shared" si="127"/>
        <v>ROI</v>
      </c>
      <c r="BO235" s="2" t="str">
        <f t="shared" si="127"/>
        <v>Albert</v>
      </c>
      <c r="BP235" s="2">
        <f>SUMIFS(Import!BP$2:BP$237,Import!$F$2:$F$237,$F235,Import!$G$2:$G$237,$G235)</f>
        <v>17</v>
      </c>
      <c r="BQ235" s="2">
        <f>SUMIFS(Import!BQ$2:BQ$237,Import!$F$2:$F$237,$F235,Import!$G$2:$G$237,$G235)</f>
        <v>1.39</v>
      </c>
      <c r="BR235" s="2">
        <f>SUMIFS(Import!BR$2:BR$237,Import!$F$2:$F$237,$F235,Import!$G$2:$G$237,$G235)</f>
        <v>2.7</v>
      </c>
      <c r="BS235" s="2">
        <f>SUMIFS(Import!BS$2:BS$237,Import!$F$2:$F$237,$F235,Import!$G$2:$G$237,$G235)</f>
        <v>8</v>
      </c>
      <c r="BT235" s="2" t="str">
        <f t="shared" si="128"/>
        <v>F</v>
      </c>
      <c r="BU235" s="2" t="str">
        <f t="shared" si="128"/>
        <v>TIXIER</v>
      </c>
      <c r="BV235" s="2" t="str">
        <f t="shared" si="128"/>
        <v>Dominique</v>
      </c>
      <c r="BW235" s="2">
        <f>SUMIFS(Import!BW$2:BW$237,Import!$F$2:$F$237,$F235,Import!$G$2:$G$237,$G235)</f>
        <v>15</v>
      </c>
      <c r="BX235" s="2">
        <f>SUMIFS(Import!BX$2:BX$237,Import!$F$2:$F$237,$F235,Import!$G$2:$G$237,$G235)</f>
        <v>1.22</v>
      </c>
      <c r="BY235" s="2">
        <f>SUMIFS(Import!BY$2:BY$237,Import!$F$2:$F$237,$F235,Import!$G$2:$G$237,$G235)</f>
        <v>2.38</v>
      </c>
      <c r="BZ235" s="2">
        <f>SUMIFS(Import!BZ$2:BZ$237,Import!$F$2:$F$237,$F235,Import!$G$2:$G$237,$G235)</f>
        <v>0</v>
      </c>
      <c r="CA235" s="2">
        <f t="shared" si="129"/>
        <v>0</v>
      </c>
      <c r="CB235" s="2">
        <f t="shared" si="129"/>
        <v>0</v>
      </c>
      <c r="CC235" s="2">
        <f t="shared" si="129"/>
        <v>0</v>
      </c>
      <c r="CD235" s="2">
        <f>SUMIFS(Import!CD$2:CD$237,Import!$F$2:$F$237,$F235,Import!$G$2:$G$237,$G235)</f>
        <v>0</v>
      </c>
      <c r="CE235" s="2">
        <f>SUMIFS(Import!CE$2:CE$237,Import!$F$2:$F$237,$F235,Import!$G$2:$G$237,$G235)</f>
        <v>0</v>
      </c>
      <c r="CF235" s="2">
        <f>SUMIFS(Import!CF$2:CF$237,Import!$F$2:$F$237,$F235,Import!$G$2:$G$237,$G235)</f>
        <v>0</v>
      </c>
      <c r="CG235" s="2">
        <f>SUMIFS(Import!CG$2:CG$237,Import!$F$2:$F$237,$F235,Import!$G$2:$G$237,$G235)</f>
        <v>0</v>
      </c>
      <c r="CH235" s="2">
        <f t="shared" si="130"/>
        <v>0</v>
      </c>
      <c r="CI235" s="2">
        <f t="shared" si="130"/>
        <v>0</v>
      </c>
      <c r="CJ235" s="2">
        <f t="shared" si="130"/>
        <v>0</v>
      </c>
      <c r="CK235" s="2">
        <f>SUMIFS(Import!CK$2:CK$237,Import!$F$2:$F$237,$F235,Import!$G$2:$G$237,$G235)</f>
        <v>0</v>
      </c>
      <c r="CL235" s="2">
        <f>SUMIFS(Import!CL$2:CL$237,Import!$F$2:$F$237,$F235,Import!$G$2:$G$237,$G235)</f>
        <v>0</v>
      </c>
      <c r="CM235" s="2">
        <f>SUMIFS(Import!CM$2:CM$237,Import!$F$2:$F$237,$F235,Import!$G$2:$G$237,$G235)</f>
        <v>0</v>
      </c>
      <c r="CN235" s="2">
        <f>SUMIFS(Import!CN$2:CN$237,Import!$F$2:$F$237,$F235,Import!$G$2:$G$237,$G235)</f>
        <v>0</v>
      </c>
      <c r="CO235" s="3">
        <f t="shared" si="131"/>
        <v>0</v>
      </c>
      <c r="CP235" s="3">
        <f t="shared" si="131"/>
        <v>0</v>
      </c>
      <c r="CQ235" s="3">
        <f t="shared" si="131"/>
        <v>0</v>
      </c>
      <c r="CR235" s="2">
        <f>SUMIFS(Import!CR$2:CR$237,Import!$F$2:$F$237,$F235,Import!$G$2:$G$237,$G235)</f>
        <v>0</v>
      </c>
      <c r="CS235" s="2">
        <f>SUMIFS(Import!CS$2:CS$237,Import!$F$2:$F$237,$F235,Import!$G$2:$G$237,$G235)</f>
        <v>0</v>
      </c>
      <c r="CT235" s="2">
        <f>SUMIFS(Import!CT$2:CT$237,Import!$F$2:$F$237,$F235,Import!$G$2:$G$237,$G235)</f>
        <v>0</v>
      </c>
    </row>
    <row r="236" spans="1:98">
      <c r="A236" s="2" t="s">
        <v>38</v>
      </c>
      <c r="B236" s="2" t="s">
        <v>39</v>
      </c>
      <c r="C236" s="2">
        <v>3</v>
      </c>
      <c r="D236" s="2" t="s">
        <v>44</v>
      </c>
      <c r="E236" s="2">
        <v>58</v>
      </c>
      <c r="F236" s="2" t="s">
        <v>90</v>
      </c>
      <c r="G236" s="2">
        <v>2</v>
      </c>
      <c r="H236" s="2">
        <f>IF(SUMIFS(Import!H$2:H$237,Import!$F$2:$F$237,$F236,Import!$G$2:$G$237,$G236)=0,Data_T1!$H236,SUMIFS(Import!H$2:H$237,Import!$F$2:$F$237,$F236,Import!$G$2:$G$237,$G236))</f>
        <v>1049</v>
      </c>
      <c r="I236" s="2">
        <f>SUMIFS(Import!I$2:I$237,Import!$F$2:$F$237,$F236,Import!$G$2:$G$237,$G236)</f>
        <v>428</v>
      </c>
      <c r="J236" s="2">
        <f>SUMIFS(Import!J$2:J$237,Import!$F$2:$F$237,$F236,Import!$G$2:$G$237,$G236)</f>
        <v>40.799999999999997</v>
      </c>
      <c r="K236" s="2">
        <f>SUMIFS(Import!K$2:K$237,Import!$F$2:$F$237,$F236,Import!$G$2:$G$237,$G236)</f>
        <v>621</v>
      </c>
      <c r="L236" s="2">
        <f>SUMIFS(Import!L$2:L$237,Import!$F$2:$F$237,$F236,Import!$G$2:$G$237,$G236)</f>
        <v>59.2</v>
      </c>
      <c r="M236" s="2">
        <f>SUMIFS(Import!M$2:M$237,Import!$F$2:$F$237,$F236,Import!$G$2:$G$237,$G236)</f>
        <v>2</v>
      </c>
      <c r="N236" s="2">
        <f>SUMIFS(Import!N$2:N$237,Import!$F$2:$F$237,$F236,Import!$G$2:$G$237,$G236)</f>
        <v>0.19</v>
      </c>
      <c r="O236" s="2">
        <f>SUMIFS(Import!O$2:O$237,Import!$F$2:$F$237,$F236,Import!$G$2:$G$237,$G236)</f>
        <v>0.32</v>
      </c>
      <c r="P236" s="2">
        <f>SUMIFS(Import!P$2:P$237,Import!$F$2:$F$237,$F236,Import!$G$2:$G$237,$G236)</f>
        <v>7</v>
      </c>
      <c r="Q236" s="2">
        <f>SUMIFS(Import!Q$2:Q$237,Import!$F$2:$F$237,$F236,Import!$G$2:$G$237,$G236)</f>
        <v>0.67</v>
      </c>
      <c r="R236" s="2">
        <f>SUMIFS(Import!R$2:R$237,Import!$F$2:$F$237,$F236,Import!$G$2:$G$237,$G236)</f>
        <v>1.1299999999999999</v>
      </c>
      <c r="S236" s="2">
        <f>SUMIFS(Import!S$2:S$237,Import!$F$2:$F$237,$F236,Import!$G$2:$G$237,$G236)</f>
        <v>612</v>
      </c>
      <c r="T236" s="2">
        <f>SUMIFS(Import!T$2:T$237,Import!$F$2:$F$237,$F236,Import!$G$2:$G$237,$G236)</f>
        <v>58.34</v>
      </c>
      <c r="U236" s="2">
        <f>SUMIFS(Import!U$2:U$237,Import!$F$2:$F$237,$F236,Import!$G$2:$G$237,$G236)</f>
        <v>98.55</v>
      </c>
      <c r="V236" s="2">
        <f>SUMIFS(Import!V$2:V$237,Import!$F$2:$F$237,$F236,Import!$G$2:$G$237,$G236)</f>
        <v>1</v>
      </c>
      <c r="W236" s="2" t="str">
        <f t="shared" si="121"/>
        <v>M</v>
      </c>
      <c r="X236" s="2" t="str">
        <f t="shared" si="121"/>
        <v>HOWELL</v>
      </c>
      <c r="Y236" s="2" t="str">
        <f t="shared" si="121"/>
        <v>Patrick</v>
      </c>
      <c r="Z236" s="2">
        <f>SUMIFS(Import!Z$2:Z$237,Import!$F$2:$F$237,$F236,Import!$G$2:$G$237,$G236)</f>
        <v>179</v>
      </c>
      <c r="AA236" s="2">
        <f>SUMIFS(Import!AA$2:AA$237,Import!$F$2:$F$237,$F236,Import!$G$2:$G$237,$G236)</f>
        <v>17.059999999999999</v>
      </c>
      <c r="AB236" s="2">
        <f>SUMIFS(Import!AB$2:AB$237,Import!$F$2:$F$237,$F236,Import!$G$2:$G$237,$G236)</f>
        <v>29.25</v>
      </c>
      <c r="AC236" s="2">
        <f>SUMIFS(Import!AC$2:AC$237,Import!$F$2:$F$237,$F236,Import!$G$2:$G$237,$G236)</f>
        <v>2</v>
      </c>
      <c r="AD236" s="2" t="str">
        <f t="shared" si="122"/>
        <v>F</v>
      </c>
      <c r="AE236" s="2" t="str">
        <f t="shared" si="122"/>
        <v>MARA</v>
      </c>
      <c r="AF236" s="2" t="str">
        <f t="shared" si="122"/>
        <v>Astride</v>
      </c>
      <c r="AG236" s="2">
        <f>SUMIFS(Import!AG$2:AG$237,Import!$F$2:$F$237,$F236,Import!$G$2:$G$237,$G236)</f>
        <v>9</v>
      </c>
      <c r="AH236" s="2">
        <f>SUMIFS(Import!AH$2:AH$237,Import!$F$2:$F$237,$F236,Import!$G$2:$G$237,$G236)</f>
        <v>0.86</v>
      </c>
      <c r="AI236" s="2">
        <f>SUMIFS(Import!AI$2:AI$237,Import!$F$2:$F$237,$F236,Import!$G$2:$G$237,$G236)</f>
        <v>1.47</v>
      </c>
      <c r="AJ236" s="2">
        <f>SUMIFS(Import!AJ$2:AJ$237,Import!$F$2:$F$237,$F236,Import!$G$2:$G$237,$G236)</f>
        <v>3</v>
      </c>
      <c r="AK236" s="2" t="str">
        <f t="shared" si="123"/>
        <v>M</v>
      </c>
      <c r="AL236" s="2" t="str">
        <f t="shared" si="123"/>
        <v>LANTEIRES</v>
      </c>
      <c r="AM236" s="2" t="str">
        <f t="shared" si="123"/>
        <v>Teiva</v>
      </c>
      <c r="AN236" s="2">
        <f>SUMIFS(Import!AN$2:AN$237,Import!$F$2:$F$237,$F236,Import!$G$2:$G$237,$G236)</f>
        <v>0</v>
      </c>
      <c r="AO236" s="2">
        <f>SUMIFS(Import!AO$2:AO$237,Import!$F$2:$F$237,$F236,Import!$G$2:$G$237,$G236)</f>
        <v>0</v>
      </c>
      <c r="AP236" s="2">
        <f>SUMIFS(Import!AP$2:AP$237,Import!$F$2:$F$237,$F236,Import!$G$2:$G$237,$G236)</f>
        <v>0</v>
      </c>
      <c r="AQ236" s="2">
        <f>SUMIFS(Import!AQ$2:AQ$237,Import!$F$2:$F$237,$F236,Import!$G$2:$G$237,$G236)</f>
        <v>4</v>
      </c>
      <c r="AR236" s="2" t="str">
        <f t="shared" si="124"/>
        <v>F</v>
      </c>
      <c r="AS236" s="2" t="str">
        <f t="shared" si="124"/>
        <v>ATGER</v>
      </c>
      <c r="AT236" s="2" t="str">
        <f t="shared" si="124"/>
        <v>Corinne</v>
      </c>
      <c r="AU236" s="2">
        <f>SUMIFS(Import!AU$2:AU$237,Import!$F$2:$F$237,$F236,Import!$G$2:$G$237,$G236)</f>
        <v>1</v>
      </c>
      <c r="AV236" s="2">
        <f>SUMIFS(Import!AV$2:AV$237,Import!$F$2:$F$237,$F236,Import!$G$2:$G$237,$G236)</f>
        <v>0.1</v>
      </c>
      <c r="AW236" s="2">
        <f>SUMIFS(Import!AW$2:AW$237,Import!$F$2:$F$237,$F236,Import!$G$2:$G$237,$G236)</f>
        <v>0.16</v>
      </c>
      <c r="AX236" s="2">
        <f>SUMIFS(Import!AX$2:AX$237,Import!$F$2:$F$237,$F236,Import!$G$2:$G$237,$G236)</f>
        <v>5</v>
      </c>
      <c r="AY236" s="2" t="str">
        <f t="shared" si="125"/>
        <v>M</v>
      </c>
      <c r="AZ236" s="2" t="str">
        <f t="shared" si="125"/>
        <v>BROTHERSON</v>
      </c>
      <c r="BA236" s="2" t="str">
        <f t="shared" si="125"/>
        <v>Moetai, Charles</v>
      </c>
      <c r="BB236" s="2">
        <f>SUMIFS(Import!BB$2:BB$237,Import!$F$2:$F$237,$F236,Import!$G$2:$G$237,$G236)</f>
        <v>123</v>
      </c>
      <c r="BC236" s="2">
        <f>SUMIFS(Import!BC$2:BC$237,Import!$F$2:$F$237,$F236,Import!$G$2:$G$237,$G236)</f>
        <v>11.73</v>
      </c>
      <c r="BD236" s="2">
        <f>SUMIFS(Import!BD$2:BD$237,Import!$F$2:$F$237,$F236,Import!$G$2:$G$237,$G236)</f>
        <v>20.100000000000001</v>
      </c>
      <c r="BE236" s="2">
        <f>SUMIFS(Import!BE$2:BE$237,Import!$F$2:$F$237,$F236,Import!$G$2:$G$237,$G236)</f>
        <v>6</v>
      </c>
      <c r="BF236" s="2" t="str">
        <f t="shared" si="126"/>
        <v>M</v>
      </c>
      <c r="BG236" s="2" t="str">
        <f t="shared" si="126"/>
        <v>DUBOIS</v>
      </c>
      <c r="BH236" s="2" t="str">
        <f t="shared" si="126"/>
        <v>Vincent</v>
      </c>
      <c r="BI236" s="2">
        <f>SUMIFS(Import!BI$2:BI$237,Import!$F$2:$F$237,$F236,Import!$G$2:$G$237,$G236)</f>
        <v>289</v>
      </c>
      <c r="BJ236" s="2">
        <f>SUMIFS(Import!BJ$2:BJ$237,Import!$F$2:$F$237,$F236,Import!$G$2:$G$237,$G236)</f>
        <v>27.55</v>
      </c>
      <c r="BK236" s="2">
        <f>SUMIFS(Import!BK$2:BK$237,Import!$F$2:$F$237,$F236,Import!$G$2:$G$237,$G236)</f>
        <v>47.22</v>
      </c>
      <c r="BL236" s="2">
        <f>SUMIFS(Import!BL$2:BL$237,Import!$F$2:$F$237,$F236,Import!$G$2:$G$237,$G236)</f>
        <v>7</v>
      </c>
      <c r="BM236" s="2" t="str">
        <f t="shared" si="127"/>
        <v>M</v>
      </c>
      <c r="BN236" s="2" t="str">
        <f t="shared" si="127"/>
        <v>ROI</v>
      </c>
      <c r="BO236" s="2" t="str">
        <f t="shared" si="127"/>
        <v>Albert</v>
      </c>
      <c r="BP236" s="2">
        <f>SUMIFS(Import!BP$2:BP$237,Import!$F$2:$F$237,$F236,Import!$G$2:$G$237,$G236)</f>
        <v>9</v>
      </c>
      <c r="BQ236" s="2">
        <f>SUMIFS(Import!BQ$2:BQ$237,Import!$F$2:$F$237,$F236,Import!$G$2:$G$237,$G236)</f>
        <v>0.86</v>
      </c>
      <c r="BR236" s="2">
        <f>SUMIFS(Import!BR$2:BR$237,Import!$F$2:$F$237,$F236,Import!$G$2:$G$237,$G236)</f>
        <v>1.47</v>
      </c>
      <c r="BS236" s="2">
        <f>SUMIFS(Import!BS$2:BS$237,Import!$F$2:$F$237,$F236,Import!$G$2:$G$237,$G236)</f>
        <v>8</v>
      </c>
      <c r="BT236" s="2" t="str">
        <f t="shared" si="128"/>
        <v>F</v>
      </c>
      <c r="BU236" s="2" t="str">
        <f t="shared" si="128"/>
        <v>TIXIER</v>
      </c>
      <c r="BV236" s="2" t="str">
        <f t="shared" si="128"/>
        <v>Dominique</v>
      </c>
      <c r="BW236" s="2">
        <f>SUMIFS(Import!BW$2:BW$237,Import!$F$2:$F$237,$F236,Import!$G$2:$G$237,$G236)</f>
        <v>2</v>
      </c>
      <c r="BX236" s="2">
        <f>SUMIFS(Import!BX$2:BX$237,Import!$F$2:$F$237,$F236,Import!$G$2:$G$237,$G236)</f>
        <v>0.19</v>
      </c>
      <c r="BY236" s="2">
        <f>SUMIFS(Import!BY$2:BY$237,Import!$F$2:$F$237,$F236,Import!$G$2:$G$237,$G236)</f>
        <v>0.33</v>
      </c>
      <c r="BZ236" s="2">
        <f>SUMIFS(Import!BZ$2:BZ$237,Import!$F$2:$F$237,$F236,Import!$G$2:$G$237,$G236)</f>
        <v>0</v>
      </c>
      <c r="CA236" s="2">
        <f t="shared" si="129"/>
        <v>0</v>
      </c>
      <c r="CB236" s="2">
        <f t="shared" si="129"/>
        <v>0</v>
      </c>
      <c r="CC236" s="2">
        <f t="shared" si="129"/>
        <v>0</v>
      </c>
      <c r="CD236" s="2">
        <f>SUMIFS(Import!CD$2:CD$237,Import!$F$2:$F$237,$F236,Import!$G$2:$G$237,$G236)</f>
        <v>0</v>
      </c>
      <c r="CE236" s="2">
        <f>SUMIFS(Import!CE$2:CE$237,Import!$F$2:$F$237,$F236,Import!$G$2:$G$237,$G236)</f>
        <v>0</v>
      </c>
      <c r="CF236" s="2">
        <f>SUMIFS(Import!CF$2:CF$237,Import!$F$2:$F$237,$F236,Import!$G$2:$G$237,$G236)</f>
        <v>0</v>
      </c>
      <c r="CG236" s="2">
        <f>SUMIFS(Import!CG$2:CG$237,Import!$F$2:$F$237,$F236,Import!$G$2:$G$237,$G236)</f>
        <v>0</v>
      </c>
      <c r="CH236" s="2">
        <f t="shared" si="130"/>
        <v>0</v>
      </c>
      <c r="CI236" s="2">
        <f t="shared" si="130"/>
        <v>0</v>
      </c>
      <c r="CJ236" s="2">
        <f t="shared" si="130"/>
        <v>0</v>
      </c>
      <c r="CK236" s="2">
        <f>SUMIFS(Import!CK$2:CK$237,Import!$F$2:$F$237,$F236,Import!$G$2:$G$237,$G236)</f>
        <v>0</v>
      </c>
      <c r="CL236" s="2">
        <f>SUMIFS(Import!CL$2:CL$237,Import!$F$2:$F$237,$F236,Import!$G$2:$G$237,$G236)</f>
        <v>0</v>
      </c>
      <c r="CM236" s="2">
        <f>SUMIFS(Import!CM$2:CM$237,Import!$F$2:$F$237,$F236,Import!$G$2:$G$237,$G236)</f>
        <v>0</v>
      </c>
      <c r="CN236" s="2">
        <f>SUMIFS(Import!CN$2:CN$237,Import!$F$2:$F$237,$F236,Import!$G$2:$G$237,$G236)</f>
        <v>0</v>
      </c>
      <c r="CO236" s="3">
        <f t="shared" si="131"/>
        <v>0</v>
      </c>
      <c r="CP236" s="3">
        <f t="shared" si="131"/>
        <v>0</v>
      </c>
      <c r="CQ236" s="3">
        <f t="shared" si="131"/>
        <v>0</v>
      </c>
      <c r="CR236" s="2">
        <f>SUMIFS(Import!CR$2:CR$237,Import!$F$2:$F$237,$F236,Import!$G$2:$G$237,$G236)</f>
        <v>0</v>
      </c>
      <c r="CS236" s="2">
        <f>SUMIFS(Import!CS$2:CS$237,Import!$F$2:$F$237,$F236,Import!$G$2:$G$237,$G236)</f>
        <v>0</v>
      </c>
      <c r="CT236" s="2">
        <f>SUMIFS(Import!CT$2:CT$237,Import!$F$2:$F$237,$F236,Import!$G$2:$G$237,$G236)</f>
        <v>0</v>
      </c>
    </row>
    <row r="237" spans="1:98">
      <c r="A237" s="2" t="s">
        <v>38</v>
      </c>
      <c r="B237" s="2" t="s">
        <v>39</v>
      </c>
      <c r="C237" s="2">
        <v>3</v>
      </c>
      <c r="D237" s="2" t="s">
        <v>44</v>
      </c>
      <c r="E237" s="2">
        <v>58</v>
      </c>
      <c r="F237" s="2" t="s">
        <v>90</v>
      </c>
      <c r="G237" s="2">
        <v>3</v>
      </c>
      <c r="H237" s="2">
        <f>IF(SUMIFS(Import!H$2:H$237,Import!$F$2:$F$237,$F237,Import!$G$2:$G$237,$G237)=0,Data_T1!$H237,SUMIFS(Import!H$2:H$237,Import!$F$2:$F$237,$F237,Import!$G$2:$G$237,$G237))</f>
        <v>1170</v>
      </c>
      <c r="I237" s="2">
        <f>SUMIFS(Import!I$2:I$237,Import!$F$2:$F$237,$F237,Import!$G$2:$G$237,$G237)</f>
        <v>471</v>
      </c>
      <c r="J237" s="2">
        <f>SUMIFS(Import!J$2:J$237,Import!$F$2:$F$237,$F237,Import!$G$2:$G$237,$G237)</f>
        <v>40.26</v>
      </c>
      <c r="K237" s="2">
        <f>SUMIFS(Import!K$2:K$237,Import!$F$2:$F$237,$F237,Import!$G$2:$G$237,$G237)</f>
        <v>699</v>
      </c>
      <c r="L237" s="2">
        <f>SUMIFS(Import!L$2:L$237,Import!$F$2:$F$237,$F237,Import!$G$2:$G$237,$G237)</f>
        <v>59.74</v>
      </c>
      <c r="M237" s="2">
        <f>SUMIFS(Import!M$2:M$237,Import!$F$2:$F$237,$F237,Import!$G$2:$G$237,$G237)</f>
        <v>5</v>
      </c>
      <c r="N237" s="2">
        <f>SUMIFS(Import!N$2:N$237,Import!$F$2:$F$237,$F237,Import!$G$2:$G$237,$G237)</f>
        <v>0.43</v>
      </c>
      <c r="O237" s="2">
        <f>SUMIFS(Import!O$2:O$237,Import!$F$2:$F$237,$F237,Import!$G$2:$G$237,$G237)</f>
        <v>0.72</v>
      </c>
      <c r="P237" s="2">
        <f>SUMIFS(Import!P$2:P$237,Import!$F$2:$F$237,$F237,Import!$G$2:$G$237,$G237)</f>
        <v>9</v>
      </c>
      <c r="Q237" s="2">
        <f>SUMIFS(Import!Q$2:Q$237,Import!$F$2:$F$237,$F237,Import!$G$2:$G$237,$G237)</f>
        <v>0.77</v>
      </c>
      <c r="R237" s="2">
        <f>SUMIFS(Import!R$2:R$237,Import!$F$2:$F$237,$F237,Import!$G$2:$G$237,$G237)</f>
        <v>1.29</v>
      </c>
      <c r="S237" s="2">
        <f>SUMIFS(Import!S$2:S$237,Import!$F$2:$F$237,$F237,Import!$G$2:$G$237,$G237)</f>
        <v>685</v>
      </c>
      <c r="T237" s="2">
        <f>SUMIFS(Import!T$2:T$237,Import!$F$2:$F$237,$F237,Import!$G$2:$G$237,$G237)</f>
        <v>58.55</v>
      </c>
      <c r="U237" s="2">
        <f>SUMIFS(Import!U$2:U$237,Import!$F$2:$F$237,$F237,Import!$G$2:$G$237,$G237)</f>
        <v>98</v>
      </c>
      <c r="V237" s="2">
        <f>SUMIFS(Import!V$2:V$237,Import!$F$2:$F$237,$F237,Import!$G$2:$G$237,$G237)</f>
        <v>1</v>
      </c>
      <c r="W237" s="2" t="str">
        <f t="shared" si="121"/>
        <v>M</v>
      </c>
      <c r="X237" s="2" t="str">
        <f t="shared" si="121"/>
        <v>HOWELL</v>
      </c>
      <c r="Y237" s="2" t="str">
        <f t="shared" si="121"/>
        <v>Patrick</v>
      </c>
      <c r="Z237" s="2">
        <f>SUMIFS(Import!Z$2:Z$237,Import!$F$2:$F$237,$F237,Import!$G$2:$G$237,$G237)</f>
        <v>229</v>
      </c>
      <c r="AA237" s="2">
        <f>SUMIFS(Import!AA$2:AA$237,Import!$F$2:$F$237,$F237,Import!$G$2:$G$237,$G237)</f>
        <v>19.57</v>
      </c>
      <c r="AB237" s="2">
        <f>SUMIFS(Import!AB$2:AB$237,Import!$F$2:$F$237,$F237,Import!$G$2:$G$237,$G237)</f>
        <v>33.43</v>
      </c>
      <c r="AC237" s="2">
        <f>SUMIFS(Import!AC$2:AC$237,Import!$F$2:$F$237,$F237,Import!$G$2:$G$237,$G237)</f>
        <v>2</v>
      </c>
      <c r="AD237" s="2" t="str">
        <f t="shared" si="122"/>
        <v>F</v>
      </c>
      <c r="AE237" s="2" t="str">
        <f t="shared" si="122"/>
        <v>MARA</v>
      </c>
      <c r="AF237" s="2" t="str">
        <f t="shared" si="122"/>
        <v>Astride</v>
      </c>
      <c r="AG237" s="2">
        <f>SUMIFS(Import!AG$2:AG$237,Import!$F$2:$F$237,$F237,Import!$G$2:$G$237,$G237)</f>
        <v>8</v>
      </c>
      <c r="AH237" s="2">
        <f>SUMIFS(Import!AH$2:AH$237,Import!$F$2:$F$237,$F237,Import!$G$2:$G$237,$G237)</f>
        <v>0.68</v>
      </c>
      <c r="AI237" s="2">
        <f>SUMIFS(Import!AI$2:AI$237,Import!$F$2:$F$237,$F237,Import!$G$2:$G$237,$G237)</f>
        <v>1.17</v>
      </c>
      <c r="AJ237" s="2">
        <f>SUMIFS(Import!AJ$2:AJ$237,Import!$F$2:$F$237,$F237,Import!$G$2:$G$237,$G237)</f>
        <v>3</v>
      </c>
      <c r="AK237" s="2" t="str">
        <f t="shared" si="123"/>
        <v>M</v>
      </c>
      <c r="AL237" s="2" t="str">
        <f t="shared" si="123"/>
        <v>LANTEIRES</v>
      </c>
      <c r="AM237" s="2" t="str">
        <f t="shared" si="123"/>
        <v>Teiva</v>
      </c>
      <c r="AN237" s="2">
        <f>SUMIFS(Import!AN$2:AN$237,Import!$F$2:$F$237,$F237,Import!$G$2:$G$237,$G237)</f>
        <v>2</v>
      </c>
      <c r="AO237" s="2">
        <f>SUMIFS(Import!AO$2:AO$237,Import!$F$2:$F$237,$F237,Import!$G$2:$G$237,$G237)</f>
        <v>0.17</v>
      </c>
      <c r="AP237" s="2">
        <f>SUMIFS(Import!AP$2:AP$237,Import!$F$2:$F$237,$F237,Import!$G$2:$G$237,$G237)</f>
        <v>0.28999999999999998</v>
      </c>
      <c r="AQ237" s="2">
        <f>SUMIFS(Import!AQ$2:AQ$237,Import!$F$2:$F$237,$F237,Import!$G$2:$G$237,$G237)</f>
        <v>4</v>
      </c>
      <c r="AR237" s="2" t="str">
        <f t="shared" si="124"/>
        <v>F</v>
      </c>
      <c r="AS237" s="2" t="str">
        <f t="shared" si="124"/>
        <v>ATGER</v>
      </c>
      <c r="AT237" s="2" t="str">
        <f t="shared" si="124"/>
        <v>Corinne</v>
      </c>
      <c r="AU237" s="2">
        <f>SUMIFS(Import!AU$2:AU$237,Import!$F$2:$F$237,$F237,Import!$G$2:$G$237,$G237)</f>
        <v>2</v>
      </c>
      <c r="AV237" s="2">
        <f>SUMIFS(Import!AV$2:AV$237,Import!$F$2:$F$237,$F237,Import!$G$2:$G$237,$G237)</f>
        <v>0.17</v>
      </c>
      <c r="AW237" s="2">
        <f>SUMIFS(Import!AW$2:AW$237,Import!$F$2:$F$237,$F237,Import!$G$2:$G$237,$G237)</f>
        <v>0.28999999999999998</v>
      </c>
      <c r="AX237" s="2">
        <f>SUMIFS(Import!AX$2:AX$237,Import!$F$2:$F$237,$F237,Import!$G$2:$G$237,$G237)</f>
        <v>5</v>
      </c>
      <c r="AY237" s="2" t="str">
        <f t="shared" si="125"/>
        <v>M</v>
      </c>
      <c r="AZ237" s="2" t="str">
        <f t="shared" si="125"/>
        <v>BROTHERSON</v>
      </c>
      <c r="BA237" s="2" t="str">
        <f t="shared" si="125"/>
        <v>Moetai, Charles</v>
      </c>
      <c r="BB237" s="2">
        <f>SUMIFS(Import!BB$2:BB$237,Import!$F$2:$F$237,$F237,Import!$G$2:$G$237,$G237)</f>
        <v>166</v>
      </c>
      <c r="BC237" s="2">
        <f>SUMIFS(Import!BC$2:BC$237,Import!$F$2:$F$237,$F237,Import!$G$2:$G$237,$G237)</f>
        <v>14.19</v>
      </c>
      <c r="BD237" s="2">
        <f>SUMIFS(Import!BD$2:BD$237,Import!$F$2:$F$237,$F237,Import!$G$2:$G$237,$G237)</f>
        <v>24.23</v>
      </c>
      <c r="BE237" s="2">
        <f>SUMIFS(Import!BE$2:BE$237,Import!$F$2:$F$237,$F237,Import!$G$2:$G$237,$G237)</f>
        <v>6</v>
      </c>
      <c r="BF237" s="2" t="str">
        <f t="shared" si="126"/>
        <v>M</v>
      </c>
      <c r="BG237" s="2" t="str">
        <f t="shared" si="126"/>
        <v>DUBOIS</v>
      </c>
      <c r="BH237" s="2" t="str">
        <f t="shared" si="126"/>
        <v>Vincent</v>
      </c>
      <c r="BI237" s="2">
        <f>SUMIFS(Import!BI$2:BI$237,Import!$F$2:$F$237,$F237,Import!$G$2:$G$237,$G237)</f>
        <v>265</v>
      </c>
      <c r="BJ237" s="2">
        <f>SUMIFS(Import!BJ$2:BJ$237,Import!$F$2:$F$237,$F237,Import!$G$2:$G$237,$G237)</f>
        <v>22.65</v>
      </c>
      <c r="BK237" s="2">
        <f>SUMIFS(Import!BK$2:BK$237,Import!$F$2:$F$237,$F237,Import!$G$2:$G$237,$G237)</f>
        <v>38.69</v>
      </c>
      <c r="BL237" s="2">
        <f>SUMIFS(Import!BL$2:BL$237,Import!$F$2:$F$237,$F237,Import!$G$2:$G$237,$G237)</f>
        <v>7</v>
      </c>
      <c r="BM237" s="2" t="str">
        <f t="shared" si="127"/>
        <v>M</v>
      </c>
      <c r="BN237" s="2" t="str">
        <f t="shared" si="127"/>
        <v>ROI</v>
      </c>
      <c r="BO237" s="2" t="str">
        <f t="shared" si="127"/>
        <v>Albert</v>
      </c>
      <c r="BP237" s="2">
        <f>SUMIFS(Import!BP$2:BP$237,Import!$F$2:$F$237,$F237,Import!$G$2:$G$237,$G237)</f>
        <v>11</v>
      </c>
      <c r="BQ237" s="2">
        <f>SUMIFS(Import!BQ$2:BQ$237,Import!$F$2:$F$237,$F237,Import!$G$2:$G$237,$G237)</f>
        <v>0.94</v>
      </c>
      <c r="BR237" s="2">
        <f>SUMIFS(Import!BR$2:BR$237,Import!$F$2:$F$237,$F237,Import!$G$2:$G$237,$G237)</f>
        <v>1.61</v>
      </c>
      <c r="BS237" s="2">
        <f>SUMIFS(Import!BS$2:BS$237,Import!$F$2:$F$237,$F237,Import!$G$2:$G$237,$G237)</f>
        <v>8</v>
      </c>
      <c r="BT237" s="2" t="str">
        <f t="shared" si="128"/>
        <v>F</v>
      </c>
      <c r="BU237" s="2" t="str">
        <f t="shared" si="128"/>
        <v>TIXIER</v>
      </c>
      <c r="BV237" s="2" t="str">
        <f t="shared" si="128"/>
        <v>Dominique</v>
      </c>
      <c r="BW237" s="2">
        <f>SUMIFS(Import!BW$2:BW$237,Import!$F$2:$F$237,$F237,Import!$G$2:$G$237,$G237)</f>
        <v>2</v>
      </c>
      <c r="BX237" s="2">
        <f>SUMIFS(Import!BX$2:BX$237,Import!$F$2:$F$237,$F237,Import!$G$2:$G$237,$G237)</f>
        <v>0.17</v>
      </c>
      <c r="BY237" s="2">
        <f>SUMIFS(Import!BY$2:BY$237,Import!$F$2:$F$237,$F237,Import!$G$2:$G$237,$G237)</f>
        <v>0.28999999999999998</v>
      </c>
      <c r="BZ237" s="2">
        <f>SUMIFS(Import!BZ$2:BZ$237,Import!$F$2:$F$237,$F237,Import!$G$2:$G$237,$G237)</f>
        <v>0</v>
      </c>
      <c r="CA237" s="2">
        <f t="shared" si="129"/>
        <v>0</v>
      </c>
      <c r="CB237" s="2">
        <f t="shared" si="129"/>
        <v>0</v>
      </c>
      <c r="CC237" s="2">
        <f t="shared" si="129"/>
        <v>0</v>
      </c>
      <c r="CD237" s="2">
        <f>SUMIFS(Import!CD$2:CD$237,Import!$F$2:$F$237,$F237,Import!$G$2:$G$237,$G237)</f>
        <v>0</v>
      </c>
      <c r="CE237" s="2">
        <f>SUMIFS(Import!CE$2:CE$237,Import!$F$2:$F$237,$F237,Import!$G$2:$G$237,$G237)</f>
        <v>0</v>
      </c>
      <c r="CF237" s="2">
        <f>SUMIFS(Import!CF$2:CF$237,Import!$F$2:$F$237,$F237,Import!$G$2:$G$237,$G237)</f>
        <v>0</v>
      </c>
      <c r="CG237" s="2">
        <f>SUMIFS(Import!CG$2:CG$237,Import!$F$2:$F$237,$F237,Import!$G$2:$G$237,$G237)</f>
        <v>0</v>
      </c>
      <c r="CH237" s="2">
        <f t="shared" si="130"/>
        <v>0</v>
      </c>
      <c r="CI237" s="2">
        <f t="shared" si="130"/>
        <v>0</v>
      </c>
      <c r="CJ237" s="2">
        <f t="shared" si="130"/>
        <v>0</v>
      </c>
      <c r="CK237" s="2">
        <f>SUMIFS(Import!CK$2:CK$237,Import!$F$2:$F$237,$F237,Import!$G$2:$G$237,$G237)</f>
        <v>0</v>
      </c>
      <c r="CL237" s="2">
        <f>SUMIFS(Import!CL$2:CL$237,Import!$F$2:$F$237,$F237,Import!$G$2:$G$237,$G237)</f>
        <v>0</v>
      </c>
      <c r="CM237" s="2">
        <f>SUMIFS(Import!CM$2:CM$237,Import!$F$2:$F$237,$F237,Import!$G$2:$G$237,$G237)</f>
        <v>0</v>
      </c>
      <c r="CN237" s="2">
        <f>SUMIFS(Import!CN$2:CN$237,Import!$F$2:$F$237,$F237,Import!$G$2:$G$237,$G237)</f>
        <v>0</v>
      </c>
      <c r="CO237" s="3">
        <f t="shared" si="131"/>
        <v>0</v>
      </c>
      <c r="CP237" s="3">
        <f t="shared" si="131"/>
        <v>0</v>
      </c>
      <c r="CQ237" s="3">
        <f t="shared" si="131"/>
        <v>0</v>
      </c>
      <c r="CR237" s="2">
        <f>SUMIFS(Import!CR$2:CR$237,Import!$F$2:$F$237,$F237,Import!$G$2:$G$237,$G237)</f>
        <v>0</v>
      </c>
      <c r="CS237" s="2">
        <f>SUMIFS(Import!CS$2:CS$237,Import!$F$2:$F$237,$F237,Import!$G$2:$G$237,$G237)</f>
        <v>0</v>
      </c>
      <c r="CT237" s="2">
        <f>SUMIFS(Import!CT$2:CT$237,Import!$F$2:$F$237,$F237,Import!$G$2:$G$237,$G237)</f>
        <v>0</v>
      </c>
    </row>
  </sheetData>
  <sheetProtection sheet="1" objects="1" scenarios="1"/>
  <pageMargins left="0.78749999999999998" right="0.78749999999999998" top="1.0249999999999999" bottom="1.0249999999999999" header="0.78749999999999998" footer="0.78749999999999998"/>
  <pageSetup paperSize="9" orientation="portrait" r:id="rId1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codeName="Feuil3">
    <pageSetUpPr fitToPage="1"/>
  </sheetPr>
  <dimension ref="A1:AG156"/>
  <sheetViews>
    <sheetView zoomScale="70" zoomScaleNormal="70" workbookViewId="0">
      <selection sqref="A1:XFD1048576"/>
    </sheetView>
  </sheetViews>
  <sheetFormatPr baseColWidth="10" defaultColWidth="11" defaultRowHeight="12.75"/>
  <cols>
    <col min="1" max="1" width="17.875" style="19" customWidth="1"/>
    <col min="2" max="2" width="8.375" style="19" customWidth="1"/>
    <col min="3" max="4" width="11" style="19"/>
    <col min="5" max="5" width="8.25" style="19" customWidth="1"/>
    <col min="6" max="6" width="11" style="21"/>
    <col min="7" max="7" width="11" style="19"/>
    <col min="8" max="8" width="12.625" style="19" customWidth="1"/>
    <col min="9" max="9" width="11" style="19"/>
    <col min="10" max="10" width="10.25" style="19" customWidth="1"/>
    <col min="11" max="11" width="13.875" style="19" customWidth="1"/>
    <col min="12" max="12" width="11" style="19"/>
    <col min="13" max="13" width="12.875" style="19" customWidth="1"/>
    <col min="14" max="14" width="12.125" style="19" customWidth="1"/>
    <col min="15" max="15" width="12.75" style="19" customWidth="1"/>
    <col min="16" max="16" width="9" style="19" customWidth="1"/>
    <col min="17" max="17" width="11" style="19"/>
    <col min="18" max="18" width="13.875" style="19" customWidth="1"/>
    <col min="19" max="19" width="10.75" style="19" customWidth="1"/>
    <col min="20" max="20" width="11" style="19"/>
    <col min="21" max="21" width="12.75" style="19" customWidth="1"/>
    <col min="22" max="22" width="11.25" style="19" customWidth="1"/>
    <col min="23" max="23" width="11" style="19"/>
    <col min="24" max="24" width="12.75" style="19" customWidth="1"/>
    <col min="25" max="25" width="9" style="19" customWidth="1"/>
    <col min="26" max="26" width="11" style="19"/>
    <col min="27" max="27" width="12.75" style="19" customWidth="1"/>
    <col min="28" max="28" width="8.875" style="19" customWidth="1"/>
    <col min="29" max="29" width="11" style="19"/>
    <col min="30" max="30" width="12.75" style="19" customWidth="1"/>
    <col min="31" max="31" width="8.375" style="19" customWidth="1"/>
    <col min="32" max="32" width="11" style="19"/>
    <col min="33" max="33" width="12" style="19" customWidth="1"/>
    <col min="34" max="16384" width="11" style="19"/>
  </cols>
  <sheetData>
    <row r="1" spans="1:33" ht="19.5">
      <c r="A1" s="18" t="s">
        <v>95</v>
      </c>
      <c r="E1" s="20" t="s">
        <v>4</v>
      </c>
      <c r="N1" s="19">
        <f ca="1">SUMIF(OFFSET(Import!$A$2,0,VLOOKUP(Circo1!$M$3,Param_Candidats,4),236,1),$M$3,OFFSET(Import!$A$2,0,VLOOKUP(Circo1!$M$3,Param_Candidats,4)+2,236,1))</f>
        <v>0</v>
      </c>
      <c r="O1" s="22"/>
      <c r="R1" s="23"/>
      <c r="U1" s="23"/>
      <c r="X1" s="23"/>
      <c r="AA1" s="23"/>
      <c r="AD1" s="23"/>
      <c r="AG1" s="23"/>
    </row>
    <row r="2" spans="1:33" ht="13.5" thickBot="1">
      <c r="A2" s="24">
        <v>41427</v>
      </c>
      <c r="J2" s="19">
        <f>SUMIF(Data_T1!$B$5:$B$22,Circo1!J$3,Data_T1!$E$5:$E$22)</f>
        <v>23</v>
      </c>
      <c r="K2" s="25">
        <v>1</v>
      </c>
      <c r="M2" s="19">
        <f>SUMIF(Data_T1!$B$5:$B$22,Circo1!M$3,Data_T1!$E$5:$E$22)</f>
        <v>30</v>
      </c>
      <c r="N2" s="19">
        <v>2</v>
      </c>
      <c r="P2" s="19">
        <f>SUMIF(Data_T1!$B$5:$B$22,Circo1!P$3,Data_T1!$E$5:$E$22)</f>
        <v>37</v>
      </c>
      <c r="Q2" s="19">
        <v>3</v>
      </c>
      <c r="S2" s="19">
        <f>SUMIF(Data_T1!$B$5:$B$22,Circo1!S$3,Data_T1!$E$5:$E$22)</f>
        <v>44</v>
      </c>
      <c r="T2" s="19">
        <v>4</v>
      </c>
      <c r="V2" s="19">
        <f>SUMIF(Data_T1!$B$5:$B$22,Circo1!V$3,Data_T1!$E$5:$E$22)</f>
        <v>51</v>
      </c>
      <c r="W2" s="19">
        <v>5</v>
      </c>
      <c r="Y2" s="19">
        <f>SUMIF(Data_T1!$B$5:$B$22,Circo1!Y$3,Data_T1!$E$5:$E$22)</f>
        <v>58</v>
      </c>
      <c r="Z2" s="19">
        <v>6</v>
      </c>
      <c r="AB2" s="19">
        <f>SUMIF(Data_T1!$B$5:$B$22,Circo1!AB$3,Data_T1!$E$5:$E$22)</f>
        <v>65</v>
      </c>
      <c r="AC2" s="19">
        <v>7</v>
      </c>
      <c r="AE2" s="19">
        <f>SUMIF(Data_T1!$B$5:$B$22,Circo1!AE$3,Data_T1!$E$5:$E$22)</f>
        <v>72</v>
      </c>
      <c r="AF2" s="19">
        <v>8</v>
      </c>
    </row>
    <row r="3" spans="1:33">
      <c r="J3" s="225" t="str">
        <f>INDEX(Param_Candidats,1+K2,1)</f>
        <v>GREIG</v>
      </c>
      <c r="K3" s="226" t="str">
        <f>INDEX(Param_Candidats,2,1)</f>
        <v>GREIG</v>
      </c>
      <c r="L3" s="227" t="str">
        <f>INDEX(Param_Candidats,2,1)</f>
        <v>GREIG</v>
      </c>
      <c r="M3" s="225" t="str">
        <f>INDEX(Param_Candidats,1+N2,1)</f>
        <v>MINARDI</v>
      </c>
      <c r="N3" s="226" t="str">
        <f>INDEX(Param_Candidats,2,1)</f>
        <v>GREIG</v>
      </c>
      <c r="O3" s="227" t="str">
        <f>INDEX(Param_Candidats,2,1)</f>
        <v>GREIG</v>
      </c>
      <c r="P3" s="225" t="str">
        <f>INDEX(Param_Candidats,1+Q2,1)</f>
        <v>SAGE</v>
      </c>
      <c r="Q3" s="226" t="str">
        <f>INDEX(Param_Candidats,2,1)</f>
        <v>GREIG</v>
      </c>
      <c r="R3" s="227" t="str">
        <f>INDEX(Param_Candidats,2,1)</f>
        <v>GREIG</v>
      </c>
      <c r="S3" s="225" t="str">
        <f>INDEX(Param_Candidats,1+T2,1)</f>
        <v>BRUNEAU</v>
      </c>
      <c r="T3" s="226" t="str">
        <f>INDEX(Param_Candidats,2,1)</f>
        <v>GREIG</v>
      </c>
      <c r="U3" s="227" t="str">
        <f>INDEX(Param_Candidats,2,1)</f>
        <v>GREIG</v>
      </c>
      <c r="V3" s="225" t="str">
        <f>INDEX(Param_Candidats,1+W2,1)</f>
        <v>RAMEL</v>
      </c>
      <c r="W3" s="226" t="str">
        <f>INDEX(Param_Candidats,2,1)</f>
        <v>GREIG</v>
      </c>
      <c r="X3" s="227" t="str">
        <f>INDEX(Param_Candidats,2,1)</f>
        <v>GREIG</v>
      </c>
      <c r="Y3" s="225" t="str">
        <f>INDEX(Param_Candidats,1+Z2,1)</f>
        <v>NENA</v>
      </c>
      <c r="Z3" s="226" t="str">
        <f>INDEX(Param_Candidats,2,1)</f>
        <v>GREIG</v>
      </c>
      <c r="AA3" s="227" t="str">
        <f>INDEX(Param_Candidats,2,1)</f>
        <v>GREIG</v>
      </c>
      <c r="AB3" s="225" t="str">
        <f>INDEX(Param_Candidats,1+AC2,1)</f>
        <v>REGURON</v>
      </c>
      <c r="AC3" s="226" t="str">
        <f>INDEX(Param_Candidats,2,1)</f>
        <v>GREIG</v>
      </c>
      <c r="AD3" s="227" t="str">
        <f>INDEX(Param_Candidats,2,1)</f>
        <v>GREIG</v>
      </c>
      <c r="AE3" s="225" t="str">
        <f>INDEX(Param_Candidats,1+AF2,1)</f>
        <v>TUHEIAVA</v>
      </c>
      <c r="AF3" s="226" t="str">
        <f>INDEX(Param_Candidats,2,1)</f>
        <v>GREIG</v>
      </c>
      <c r="AG3" s="227" t="str">
        <f>INDEX(Param_Candidats,2,1)</f>
        <v>GREIG</v>
      </c>
    </row>
    <row r="4" spans="1:33" ht="26.25" thickBot="1">
      <c r="A4" s="26" t="s">
        <v>5</v>
      </c>
      <c r="B4" s="27" t="s">
        <v>6</v>
      </c>
      <c r="C4" s="26" t="s">
        <v>7</v>
      </c>
      <c r="D4" s="26" t="s">
        <v>8</v>
      </c>
      <c r="E4" s="26" t="s">
        <v>9</v>
      </c>
      <c r="F4" s="28" t="s">
        <v>10</v>
      </c>
      <c r="G4" s="26" t="s">
        <v>26</v>
      </c>
      <c r="H4" s="26" t="s">
        <v>96</v>
      </c>
      <c r="I4" s="26" t="s">
        <v>11</v>
      </c>
      <c r="J4" s="29" t="s">
        <v>12</v>
      </c>
      <c r="K4" s="30" t="s">
        <v>13</v>
      </c>
      <c r="L4" s="31" t="s">
        <v>14</v>
      </c>
      <c r="M4" s="29" t="s">
        <v>12</v>
      </c>
      <c r="N4" s="30" t="s">
        <v>15</v>
      </c>
      <c r="O4" s="31" t="s">
        <v>14</v>
      </c>
      <c r="P4" s="29" t="s">
        <v>12</v>
      </c>
      <c r="Q4" s="30" t="s">
        <v>15</v>
      </c>
      <c r="R4" s="31" t="s">
        <v>14</v>
      </c>
      <c r="S4" s="29" t="s">
        <v>12</v>
      </c>
      <c r="T4" s="30" t="s">
        <v>16</v>
      </c>
      <c r="U4" s="31" t="s">
        <v>14</v>
      </c>
      <c r="V4" s="29" t="s">
        <v>12</v>
      </c>
      <c r="W4" s="30" t="s">
        <v>16</v>
      </c>
      <c r="X4" s="31" t="s">
        <v>14</v>
      </c>
      <c r="Y4" s="29" t="s">
        <v>12</v>
      </c>
      <c r="Z4" s="30" t="s">
        <v>16</v>
      </c>
      <c r="AA4" s="31" t="s">
        <v>14</v>
      </c>
      <c r="AB4" s="29" t="s">
        <v>12</v>
      </c>
      <c r="AC4" s="30" t="s">
        <v>16</v>
      </c>
      <c r="AD4" s="31" t="s">
        <v>14</v>
      </c>
      <c r="AE4" s="29" t="s">
        <v>12</v>
      </c>
      <c r="AF4" s="30" t="s">
        <v>16</v>
      </c>
      <c r="AG4" s="31" t="s">
        <v>14</v>
      </c>
    </row>
    <row r="5" spans="1:33" s="216" customFormat="1">
      <c r="A5" s="217" t="s">
        <v>97</v>
      </c>
      <c r="B5" s="218"/>
      <c r="C5" s="218">
        <f>SUM(C6:C7)</f>
        <v>667</v>
      </c>
      <c r="D5" s="218">
        <f t="shared" ref="D5:E5" si="0">SUM(D6:D7)</f>
        <v>454</v>
      </c>
      <c r="E5" s="218">
        <f t="shared" si="0"/>
        <v>213</v>
      </c>
      <c r="F5" s="219">
        <f>E5/C5</f>
        <v>0.31934032983508248</v>
      </c>
      <c r="G5" s="218">
        <f>SUM(G6:G7)</f>
        <v>2</v>
      </c>
      <c r="H5" s="218">
        <f>SUM(H6:H7)</f>
        <v>2</v>
      </c>
      <c r="I5" s="221">
        <f>SUM(I6:I7)</f>
        <v>209</v>
      </c>
      <c r="J5" s="217">
        <f ca="1">SUM(J6:J7)</f>
        <v>64</v>
      </c>
      <c r="K5" s="219">
        <f ca="1">$J5/$C5</f>
        <v>9.5952023988005994E-2</v>
      </c>
      <c r="L5" s="220">
        <f ca="1">J5/$I5</f>
        <v>0.30622009569377989</v>
      </c>
      <c r="M5" s="217">
        <f ca="1">SUM(M6:M7)</f>
        <v>0</v>
      </c>
      <c r="N5" s="219">
        <f ca="1">$M5/$C5</f>
        <v>0</v>
      </c>
      <c r="O5" s="220">
        <f ca="1">$M5/$I5</f>
        <v>0</v>
      </c>
      <c r="P5" s="217">
        <f ca="1">SUM(P6:P7)</f>
        <v>91</v>
      </c>
      <c r="Q5" s="219">
        <f ca="1">$P5/$C5</f>
        <v>0.13643178410794601</v>
      </c>
      <c r="R5" s="220">
        <f ca="1">$P5/$I5</f>
        <v>0.4354066985645933</v>
      </c>
      <c r="S5" s="217">
        <f ca="1">SUM(S6:S7)</f>
        <v>0</v>
      </c>
      <c r="T5" s="219">
        <f ca="1">$S5/$C5</f>
        <v>0</v>
      </c>
      <c r="U5" s="220">
        <f ca="1">$S5/$I5</f>
        <v>0</v>
      </c>
      <c r="V5" s="217">
        <f ca="1">SUM(V6:V7)</f>
        <v>0</v>
      </c>
      <c r="W5" s="219">
        <f ca="1">$V5/$C5</f>
        <v>0</v>
      </c>
      <c r="X5" s="220">
        <f ca="1">$V5/$I5</f>
        <v>0</v>
      </c>
      <c r="Y5" s="217">
        <f ca="1">SUM(Y6:Y7)</f>
        <v>5</v>
      </c>
      <c r="Z5" s="219">
        <f ca="1">$Y5/$C5</f>
        <v>7.4962518740629685E-3</v>
      </c>
      <c r="AA5" s="220">
        <f ca="1">$Y5/$I5</f>
        <v>2.3923444976076555E-2</v>
      </c>
      <c r="AB5" s="217">
        <f ca="1">SUM(AB6:AB7)</f>
        <v>25</v>
      </c>
      <c r="AC5" s="219">
        <f ca="1">$AB5/$C5</f>
        <v>3.7481259370314844E-2</v>
      </c>
      <c r="AD5" s="220">
        <f ca="1">$AB5/$I5</f>
        <v>0.11961722488038277</v>
      </c>
      <c r="AE5" s="217">
        <f ca="1">SUM(AE6:AE7)</f>
        <v>24</v>
      </c>
      <c r="AF5" s="219">
        <f ca="1">$AE5/$C5</f>
        <v>3.5982008995502246E-2</v>
      </c>
      <c r="AG5" s="220">
        <f ca="1">$AE5/$I5</f>
        <v>0.11483253588516747</v>
      </c>
    </row>
    <row r="6" spans="1:33">
      <c r="A6" s="32" t="s">
        <v>41</v>
      </c>
      <c r="B6" s="33">
        <v>1</v>
      </c>
      <c r="C6" s="33">
        <f>SUMIFS(Import_Inscrits,Import_Communes,Circo1!$A6,Import_BV,Circo1!$B6)</f>
        <v>414</v>
      </c>
      <c r="D6" s="33">
        <f>SUMIFS(Import_Abstention,Import_Communes,Circo1!$A6,Import_BV,Circo1!$B6)</f>
        <v>277</v>
      </c>
      <c r="E6" s="33">
        <f>SUMIFS(Import_Votants,Import_Communes,Circo1!$A6,Import_BV,Circo1!$B6)</f>
        <v>137</v>
      </c>
      <c r="F6" s="34">
        <f>E6/C6</f>
        <v>0.33091787439613529</v>
      </c>
      <c r="G6" s="33">
        <f>SUMIFS(Import_Blancs,Import_Communes,Circo1!$A6,Import_BV,Circo1!$B6)</f>
        <v>0</v>
      </c>
      <c r="H6" s="33">
        <f>SUMIFS(Imports_Nuls,Import_Communes,Circo1!$A6,Import_BV,Circo1!$B6)</f>
        <v>2</v>
      </c>
      <c r="I6" s="222">
        <f>SUMIFS(Import_Exprimés,Import_Communes,Circo1!$A6,Import_BV,Circo1!$B6)</f>
        <v>135</v>
      </c>
      <c r="J6" s="35">
        <f ca="1">SUMIFS(OFFSET(Import!$A$2,0,J$2+2,236,1),OFFSET(Import!$A$2,0,J$2,236,1),Circo1!J$3,Import_Communes,Circo1!$A6,Import_BV,Circo1!$B6)</f>
        <v>53</v>
      </c>
      <c r="K6" s="36">
        <f ca="1">$J6/$C6</f>
        <v>0.1280193236714976</v>
      </c>
      <c r="L6" s="37">
        <f ca="1">J6/$I6</f>
        <v>0.3925925925925926</v>
      </c>
      <c r="M6" s="35">
        <f ca="1">SUMIFS(OFFSET(Import!$A$2,0,M$2+2,236,1),OFFSET(Import!$A$2,0,M$2,236,1),Circo1!M$3,Import_Communes,Circo1!$A6,Import_BV,Circo1!$B6)</f>
        <v>0</v>
      </c>
      <c r="N6" s="36">
        <f ca="1">$M6/$C6</f>
        <v>0</v>
      </c>
      <c r="O6" s="37">
        <f ca="1">$M6/$I6</f>
        <v>0</v>
      </c>
      <c r="P6" s="35">
        <f ca="1">SUMIFS(OFFSET(Import!$A$2,0,P$2+2,236,1),OFFSET(Import!$A$2,0,P$2,236,1),Circo1!P$3,Import_Communes,Circo1!$A6,Import_BV,Circo1!$B6)</f>
        <v>49</v>
      </c>
      <c r="Q6" s="36">
        <f t="shared" ref="Q6:Q69" ca="1" si="1">$P6/$C6</f>
        <v>0.11835748792270531</v>
      </c>
      <c r="R6" s="37">
        <f t="shared" ref="R6:R69" ca="1" si="2">$P6/$I6</f>
        <v>0.36296296296296299</v>
      </c>
      <c r="S6" s="35">
        <f ca="1">SUMIFS(OFFSET(Import!$A$2,0,S$2+2,236,1),OFFSET(Import!$A$2,0,S$2,236,1),Circo1!S$3,Import_Communes,Circo1!$A6,Import_BV,Circo1!$B6)</f>
        <v>0</v>
      </c>
      <c r="T6" s="36">
        <f t="shared" ref="T6:T69" ca="1" si="3">$S6/$C6</f>
        <v>0</v>
      </c>
      <c r="U6" s="37">
        <f t="shared" ref="U6:U69" ca="1" si="4">$S6/$I6</f>
        <v>0</v>
      </c>
      <c r="V6" s="35">
        <f ca="1">SUMIFS(OFFSET(Import!$A$2,0,V$2+2,236,1),OFFSET(Import!$A$2,0,V$2,236,1),Circo1!V$3,Import_Communes,Circo1!$A6,Import_BV,Circo1!$B6)</f>
        <v>0</v>
      </c>
      <c r="W6" s="36">
        <f t="shared" ref="W6:W69" ca="1" si="5">$V6/$C6</f>
        <v>0</v>
      </c>
      <c r="X6" s="37">
        <f t="shared" ref="X6:X69" ca="1" si="6">$V6/$I6</f>
        <v>0</v>
      </c>
      <c r="Y6" s="35">
        <f ca="1">SUMIFS(OFFSET(Import!$A$2,0,Y$2+2,236,1),OFFSET(Import!$A$2,0,Y$2,236,1),Circo1!Y$3,Import_Communes,Circo1!$A6,Import_BV,Circo1!$B6)</f>
        <v>3</v>
      </c>
      <c r="Z6" s="36">
        <f t="shared" ref="Z6:Z69" ca="1" si="7">$Y6/$C6</f>
        <v>7.246376811594203E-3</v>
      </c>
      <c r="AA6" s="37">
        <f t="shared" ref="AA6:AA69" ca="1" si="8">$Y6/$I6</f>
        <v>2.2222222222222223E-2</v>
      </c>
      <c r="AB6" s="35">
        <f ca="1">SUMIFS(OFFSET(Import!$A$2,0,AB$2+2,236,1),OFFSET(Import!$A$2,0,AB$2,236,1),Circo1!AB$3,Import_Communes,Circo1!$A6,Import_BV,Circo1!$B6)</f>
        <v>13</v>
      </c>
      <c r="AC6" s="36">
        <f t="shared" ref="AC6:AC69" ca="1" si="9">$AB6/$C6</f>
        <v>3.140096618357488E-2</v>
      </c>
      <c r="AD6" s="37">
        <f t="shared" ref="AD6" ca="1" si="10">$AB6/$I6</f>
        <v>9.6296296296296297E-2</v>
      </c>
      <c r="AE6" s="35">
        <f ca="1">SUMIFS(OFFSET(Import!$A$2,0,AE$2+2,236,1),OFFSET(Import!$A$2,0,AE$2,236,1),Circo1!AE$3,Import_Communes,Circo1!$A6,Import_BV,Circo1!$B6)</f>
        <v>17</v>
      </c>
      <c r="AF6" s="36">
        <f t="shared" ref="AF6:AF69" ca="1" si="11">$AE6/$C6</f>
        <v>4.1062801932367152E-2</v>
      </c>
      <c r="AG6" s="37">
        <f t="shared" ref="AG6:AG69" ca="1" si="12">$AE6/$I6</f>
        <v>0.12592592592592591</v>
      </c>
    </row>
    <row r="7" spans="1:33">
      <c r="A7" s="32" t="s">
        <v>41</v>
      </c>
      <c r="B7" s="33">
        <v>2</v>
      </c>
      <c r="C7" s="33">
        <f>SUMIFS(Import_Inscrits,Import_Communes,Circo1!$A7,Import_BV,Circo1!$B7)</f>
        <v>253</v>
      </c>
      <c r="D7" s="33">
        <f>SUMIFS(Import_Abstention,Import_Communes,Circo1!$A7,Import_BV,Circo1!$B7)</f>
        <v>177</v>
      </c>
      <c r="E7" s="33">
        <f>SUMIFS(Import_Votants,Import_Communes,Circo1!$A7,Import_BV,Circo1!$B7)</f>
        <v>76</v>
      </c>
      <c r="F7" s="34">
        <f t="shared" ref="F7:F69" si="13">E7/C7</f>
        <v>0.30039525691699603</v>
      </c>
      <c r="G7" s="33">
        <f>SUMIFS(Import_Blancs,Import_Communes,Circo1!$A7,Import_BV,Circo1!$B7)</f>
        <v>2</v>
      </c>
      <c r="H7" s="33">
        <f>SUMIFS(Imports_Nuls,Import_Communes,Circo1!$A7,Import_BV,Circo1!$B7)</f>
        <v>0</v>
      </c>
      <c r="I7" s="222">
        <f>SUMIFS(Import_Exprimés,Import_Communes,Circo1!$A7,Import_BV,Circo1!$B7)</f>
        <v>74</v>
      </c>
      <c r="J7" s="35">
        <f ca="1">SUMIFS(OFFSET(Import!$A$2,0,J$2+2,236,1),OFFSET(Import!$A$2,0,J$2,236,1),Circo1!J$3,Import_Communes,Circo1!$A7,Import_BV,Circo1!$B7)</f>
        <v>11</v>
      </c>
      <c r="K7" s="36">
        <f t="shared" ref="K7:K70" ca="1" si="14">$J7/$C7</f>
        <v>4.3478260869565216E-2</v>
      </c>
      <c r="L7" s="37">
        <f t="shared" ref="L7:L69" ca="1" si="15">J7/$I7</f>
        <v>0.14864864864864866</v>
      </c>
      <c r="M7" s="35">
        <f ca="1">SUMIFS(OFFSET(Import!$A$2,0,M$2+2,236,1),OFFSET(Import!$A$2,0,M$2,236,1),Circo1!M$3,Import_Communes,Circo1!$A7,Import_BV,Circo1!$B7)</f>
        <v>0</v>
      </c>
      <c r="N7" s="36">
        <f t="shared" ref="N7:N70" ca="1" si="16">$M7/$C7</f>
        <v>0</v>
      </c>
      <c r="O7" s="37">
        <f t="shared" ref="O7:O69" ca="1" si="17">$M7/$I7</f>
        <v>0</v>
      </c>
      <c r="P7" s="35">
        <f ca="1">SUMIFS(OFFSET(Import!$A$2,0,P$2+2,236,1),OFFSET(Import!$A$2,0,P$2,236,1),Circo1!P$3,Import_Communes,Circo1!$A7,Import_BV,Circo1!$B7)</f>
        <v>42</v>
      </c>
      <c r="Q7" s="36">
        <f t="shared" ca="1" si="1"/>
        <v>0.16600790513833993</v>
      </c>
      <c r="R7" s="37">
        <f t="shared" ca="1" si="2"/>
        <v>0.56756756756756754</v>
      </c>
      <c r="S7" s="35">
        <f ca="1">SUMIFS(OFFSET(Import!$A$2,0,S$2+2,236,1),OFFSET(Import!$A$2,0,S$2,236,1),Circo1!S$3,Import_Communes,Circo1!$A7,Import_BV,Circo1!$B7)</f>
        <v>0</v>
      </c>
      <c r="T7" s="36">
        <f t="shared" ca="1" si="3"/>
        <v>0</v>
      </c>
      <c r="U7" s="37">
        <f t="shared" ca="1" si="4"/>
        <v>0</v>
      </c>
      <c r="V7" s="35">
        <f ca="1">SUMIFS(OFFSET(Import!$A$2,0,V$2+2,236,1),OFFSET(Import!$A$2,0,V$2,236,1),Circo1!V$3,Import_Communes,Circo1!$A7,Import_BV,Circo1!$B7)</f>
        <v>0</v>
      </c>
      <c r="W7" s="36">
        <f t="shared" ca="1" si="5"/>
        <v>0</v>
      </c>
      <c r="X7" s="37">
        <f t="shared" ca="1" si="6"/>
        <v>0</v>
      </c>
      <c r="Y7" s="35">
        <f ca="1">SUMIFS(OFFSET(Import!$A$2,0,Y$2+2,236,1),OFFSET(Import!$A$2,0,Y$2,236,1),Circo1!Y$3,Import_Communes,Circo1!$A7,Import_BV,Circo1!$B7)</f>
        <v>2</v>
      </c>
      <c r="Z7" s="36">
        <f t="shared" ca="1" si="7"/>
        <v>7.9051383399209481E-3</v>
      </c>
      <c r="AA7" s="37">
        <f t="shared" ca="1" si="8"/>
        <v>2.7027027027027029E-2</v>
      </c>
      <c r="AB7" s="35">
        <f ca="1">SUMIFS(OFFSET(Import!$A$2,0,AB$2+2,236,1),OFFSET(Import!$A$2,0,AB$2,236,1),Circo1!AB$3,Import_Communes,Circo1!$A7,Import_BV,Circo1!$B7)</f>
        <v>12</v>
      </c>
      <c r="AC7" s="36">
        <f t="shared" ca="1" si="9"/>
        <v>4.7430830039525688E-2</v>
      </c>
      <c r="AD7" s="37">
        <f ca="1">$AB7/$I7</f>
        <v>0.16216216216216217</v>
      </c>
      <c r="AE7" s="35">
        <f ca="1">SUMIFS(OFFSET(Import!$A$2,0,AE$2+2,236,1),OFFSET(Import!$A$2,0,AE$2,236,1),Circo1!AE$3,Import_Communes,Circo1!$A7,Import_BV,Circo1!$B7)</f>
        <v>7</v>
      </c>
      <c r="AF7" s="36">
        <f t="shared" ca="1" si="11"/>
        <v>2.766798418972332E-2</v>
      </c>
      <c r="AG7" s="37">
        <f t="shared" ca="1" si="12"/>
        <v>9.45945945945946E-2</v>
      </c>
    </row>
    <row r="8" spans="1:33" s="216" customFormat="1">
      <c r="A8" s="212" t="s">
        <v>98</v>
      </c>
      <c r="B8" s="213"/>
      <c r="C8" s="213">
        <f t="shared" ref="C8:I8" si="18">SUM(C9:C14)</f>
        <v>7596</v>
      </c>
      <c r="D8" s="213">
        <f t="shared" si="18"/>
        <v>5031</v>
      </c>
      <c r="E8" s="213">
        <f t="shared" si="18"/>
        <v>2565</v>
      </c>
      <c r="F8" s="214">
        <f t="shared" si="13"/>
        <v>0.33767772511848343</v>
      </c>
      <c r="G8" s="213">
        <f t="shared" si="18"/>
        <v>38</v>
      </c>
      <c r="H8" s="213">
        <f t="shared" si="18"/>
        <v>26</v>
      </c>
      <c r="I8" s="223">
        <f t="shared" si="18"/>
        <v>2501</v>
      </c>
      <c r="J8" s="212">
        <f ca="1">SUM(J9:J14)</f>
        <v>613</v>
      </c>
      <c r="K8" s="214">
        <f t="shared" ca="1" si="14"/>
        <v>8.0700368615060553E-2</v>
      </c>
      <c r="L8" s="215">
        <f t="shared" ca="1" si="15"/>
        <v>0.24510195921631348</v>
      </c>
      <c r="M8" s="212">
        <f t="shared" ref="M8:AE8" ca="1" si="19">SUM(M9:M14)</f>
        <v>72</v>
      </c>
      <c r="N8" s="214">
        <f t="shared" ca="1" si="16"/>
        <v>9.4786729857819912E-3</v>
      </c>
      <c r="O8" s="215">
        <f t="shared" ca="1" si="17"/>
        <v>2.8788484606157537E-2</v>
      </c>
      <c r="P8" s="212">
        <f t="shared" ca="1" si="19"/>
        <v>1093</v>
      </c>
      <c r="Q8" s="214">
        <f t="shared" ca="1" si="1"/>
        <v>0.14389152185360715</v>
      </c>
      <c r="R8" s="215">
        <f t="shared" ca="1" si="2"/>
        <v>0.43702518992403039</v>
      </c>
      <c r="S8" s="212">
        <f t="shared" ca="1" si="19"/>
        <v>56</v>
      </c>
      <c r="T8" s="214">
        <f t="shared" ca="1" si="3"/>
        <v>7.37230121116377E-3</v>
      </c>
      <c r="U8" s="215">
        <f t="shared" ca="1" si="4"/>
        <v>2.2391043582566973E-2</v>
      </c>
      <c r="V8" s="212">
        <f t="shared" ca="1" si="19"/>
        <v>21</v>
      </c>
      <c r="W8" s="214">
        <f t="shared" ca="1" si="5"/>
        <v>2.764612954186414E-3</v>
      </c>
      <c r="X8" s="215">
        <f t="shared" ca="1" si="6"/>
        <v>8.3966413434626158E-3</v>
      </c>
      <c r="Y8" s="212">
        <f t="shared" ca="1" si="19"/>
        <v>165</v>
      </c>
      <c r="Z8" s="214">
        <f t="shared" ca="1" si="7"/>
        <v>2.1721958925750396E-2</v>
      </c>
      <c r="AA8" s="215">
        <f t="shared" ca="1" si="8"/>
        <v>6.597361055577769E-2</v>
      </c>
      <c r="AB8" s="212">
        <f t="shared" ca="1" si="19"/>
        <v>92</v>
      </c>
      <c r="AC8" s="214">
        <f t="shared" ca="1" si="9"/>
        <v>1.2111637704054766E-2</v>
      </c>
      <c r="AD8" s="215">
        <f t="shared" ref="AD8:AD71" ca="1" si="20">$AB8/$I8</f>
        <v>3.6785285885645745E-2</v>
      </c>
      <c r="AE8" s="212">
        <f t="shared" ca="1" si="19"/>
        <v>389</v>
      </c>
      <c r="AF8" s="214">
        <f t="shared" ca="1" si="11"/>
        <v>5.121116377040548E-2</v>
      </c>
      <c r="AG8" s="215">
        <f t="shared" ca="1" si="12"/>
        <v>0.15553778488604558</v>
      </c>
    </row>
    <row r="9" spans="1:33">
      <c r="A9" s="32" t="s">
        <v>42</v>
      </c>
      <c r="B9" s="33">
        <v>1</v>
      </c>
      <c r="C9" s="33">
        <f>SUMIFS(Import_Inscrits,Import_Communes,Circo1!$A9,Import_BV,Circo1!$B9)</f>
        <v>1166</v>
      </c>
      <c r="D9" s="33">
        <f>SUMIFS(Import_Abstention,Import_Communes,Circo1!$A9,Import_BV,Circo1!$B9)</f>
        <v>816</v>
      </c>
      <c r="E9" s="33">
        <f>SUMIFS(Import_Votants,Import_Communes,Circo1!$A9,Import_BV,Circo1!$B9)</f>
        <v>350</v>
      </c>
      <c r="F9" s="34">
        <f t="shared" si="13"/>
        <v>0.30017152658662094</v>
      </c>
      <c r="G9" s="33">
        <f>SUMIFS(Import_Blancs,Import_Communes,Circo1!$A9,Import_BV,Circo1!$B9)</f>
        <v>7</v>
      </c>
      <c r="H9" s="33">
        <f>SUMIFS(Imports_Nuls,Import_Communes,Circo1!$A9,Import_BV,Circo1!$B9)</f>
        <v>4</v>
      </c>
      <c r="I9" s="222">
        <f>SUMIFS(Import_Exprimés,Import_Communes,Circo1!$A9,Import_BV,Circo1!$B9)</f>
        <v>339</v>
      </c>
      <c r="J9" s="35">
        <f ca="1">SUMIFS(OFFSET(Import!$A$2,0,J$2+2,236,1),OFFSET(Import!$A$2,0,J$2,236,1),Circo1!J$3,Import_Communes,Circo1!$A9,Import_BV,Circo1!$B9)</f>
        <v>59</v>
      </c>
      <c r="K9" s="36">
        <f t="shared" ca="1" si="14"/>
        <v>5.0600343053173243E-2</v>
      </c>
      <c r="L9" s="37">
        <f t="shared" ca="1" si="15"/>
        <v>0.17404129793510326</v>
      </c>
      <c r="M9" s="35">
        <f ca="1">SUMIFS(OFFSET(Import!$A$2,0,M$2+2,236,1),OFFSET(Import!$A$2,0,M$2,236,1),Circo1!M$3,Import_Communes,Circo1!$A9,Import_BV,Circo1!$B9)</f>
        <v>10</v>
      </c>
      <c r="N9" s="36">
        <f t="shared" ca="1" si="16"/>
        <v>8.5763293310463125E-3</v>
      </c>
      <c r="O9" s="37">
        <f t="shared" ca="1" si="17"/>
        <v>2.9498525073746312E-2</v>
      </c>
      <c r="P9" s="35">
        <f ca="1">SUMIFS(OFFSET(Import!$A$2,0,P$2+2,236,1),OFFSET(Import!$A$2,0,P$2,236,1),Circo1!P$3,Import_Communes,Circo1!$A9,Import_BV,Circo1!$B9)</f>
        <v>177</v>
      </c>
      <c r="Q9" s="36">
        <f t="shared" ca="1" si="1"/>
        <v>0.15180102915951973</v>
      </c>
      <c r="R9" s="37">
        <f t="shared" ca="1" si="2"/>
        <v>0.52212389380530977</v>
      </c>
      <c r="S9" s="35">
        <f ca="1">SUMIFS(OFFSET(Import!$A$2,0,S$2+2,236,1),OFFSET(Import!$A$2,0,S$2,236,1),Circo1!S$3,Import_Communes,Circo1!$A9,Import_BV,Circo1!$B9)</f>
        <v>17</v>
      </c>
      <c r="T9" s="36">
        <f t="shared" ca="1" si="3"/>
        <v>1.4579759862778732E-2</v>
      </c>
      <c r="U9" s="37">
        <f t="shared" ca="1" si="4"/>
        <v>5.0147492625368731E-2</v>
      </c>
      <c r="V9" s="35">
        <f ca="1">SUMIFS(OFFSET(Import!$A$2,0,V$2+2,236,1),OFFSET(Import!$A$2,0,V$2,236,1),Circo1!V$3,Import_Communes,Circo1!$A9,Import_BV,Circo1!$B9)</f>
        <v>3</v>
      </c>
      <c r="W9" s="36">
        <f t="shared" ca="1" si="5"/>
        <v>2.5728987993138938E-3</v>
      </c>
      <c r="X9" s="37">
        <f t="shared" ca="1" si="6"/>
        <v>8.8495575221238937E-3</v>
      </c>
      <c r="Y9" s="35">
        <f ca="1">SUMIFS(OFFSET(Import!$A$2,0,Y$2+2,236,1),OFFSET(Import!$A$2,0,Y$2,236,1),Circo1!Y$3,Import_Communes,Circo1!$A9,Import_BV,Circo1!$B9)</f>
        <v>17</v>
      </c>
      <c r="Z9" s="36">
        <f t="shared" ca="1" si="7"/>
        <v>1.4579759862778732E-2</v>
      </c>
      <c r="AA9" s="37">
        <f t="shared" ca="1" si="8"/>
        <v>5.0147492625368731E-2</v>
      </c>
      <c r="AB9" s="35">
        <f ca="1">SUMIFS(OFFSET(Import!$A$2,0,AB$2+2,236,1),OFFSET(Import!$A$2,0,AB$2,236,1),Circo1!AB$3,Import_Communes,Circo1!$A9,Import_BV,Circo1!$B9)</f>
        <v>13</v>
      </c>
      <c r="AC9" s="36">
        <f t="shared" ca="1" si="9"/>
        <v>1.1149228130360206E-2</v>
      </c>
      <c r="AD9" s="37">
        <f t="shared" ca="1" si="20"/>
        <v>3.8348082595870206E-2</v>
      </c>
      <c r="AE9" s="35">
        <f ca="1">SUMIFS(OFFSET(Import!$A$2,0,AE$2+2,236,1),OFFSET(Import!$A$2,0,AE$2,236,1),Circo1!AE$3,Import_Communes,Circo1!$A9,Import_BV,Circo1!$B9)</f>
        <v>43</v>
      </c>
      <c r="AF9" s="36">
        <f t="shared" ca="1" si="11"/>
        <v>3.687821612349914E-2</v>
      </c>
      <c r="AG9" s="37">
        <f t="shared" ca="1" si="12"/>
        <v>0.12684365781710916</v>
      </c>
    </row>
    <row r="10" spans="1:33">
      <c r="A10" s="32" t="s">
        <v>42</v>
      </c>
      <c r="B10" s="33">
        <v>2</v>
      </c>
      <c r="C10" s="33">
        <f>SUMIFS(Import_Inscrits,Import_Communes,Circo1!$A10,Import_BV,Circo1!$B10)</f>
        <v>1413</v>
      </c>
      <c r="D10" s="33">
        <f>SUMIFS(Import_Abstention,Import_Communes,Circo1!$A10,Import_BV,Circo1!$B10)</f>
        <v>963</v>
      </c>
      <c r="E10" s="33">
        <f>SUMIFS(Import_Votants,Import_Communes,Circo1!$A10,Import_BV,Circo1!$B10)</f>
        <v>450</v>
      </c>
      <c r="F10" s="34">
        <f t="shared" si="13"/>
        <v>0.31847133757961782</v>
      </c>
      <c r="G10" s="33">
        <f>SUMIFS(Import_Blancs,Import_Communes,Circo1!$A10,Import_BV,Circo1!$B10)</f>
        <v>7</v>
      </c>
      <c r="H10" s="33">
        <f>SUMIFS(Imports_Nuls,Import_Communes,Circo1!$A10,Import_BV,Circo1!$B10)</f>
        <v>5</v>
      </c>
      <c r="I10" s="222">
        <f>SUMIFS(Import_Exprimés,Import_Communes,Circo1!$A10,Import_BV,Circo1!$B10)</f>
        <v>438</v>
      </c>
      <c r="J10" s="35">
        <f ca="1">SUMIFS(OFFSET(Import!$A$2,0,J$2+2,236,1),OFFSET(Import!$A$2,0,J$2,236,1),Circo1!J$3,Import_Communes,Circo1!$A10,Import_BV,Circo1!$B10)</f>
        <v>85</v>
      </c>
      <c r="K10" s="36">
        <f t="shared" ca="1" si="14"/>
        <v>6.0155697098372256E-2</v>
      </c>
      <c r="L10" s="37">
        <f t="shared" ca="1" si="15"/>
        <v>0.19406392694063926</v>
      </c>
      <c r="M10" s="35">
        <f ca="1">SUMIFS(OFFSET(Import!$A$2,0,M$2+2,236,1),OFFSET(Import!$A$2,0,M$2,236,1),Circo1!M$3,Import_Communes,Circo1!$A10,Import_BV,Circo1!$B10)</f>
        <v>17</v>
      </c>
      <c r="N10" s="36">
        <f t="shared" ca="1" si="16"/>
        <v>1.2031139419674451E-2</v>
      </c>
      <c r="O10" s="37">
        <f t="shared" ca="1" si="17"/>
        <v>3.8812785388127852E-2</v>
      </c>
      <c r="P10" s="35">
        <f ca="1">SUMIFS(OFFSET(Import!$A$2,0,P$2+2,236,1),OFFSET(Import!$A$2,0,P$2,236,1),Circo1!P$3,Import_Communes,Circo1!$A10,Import_BV,Circo1!$B10)</f>
        <v>201</v>
      </c>
      <c r="Q10" s="36">
        <f t="shared" ca="1" si="1"/>
        <v>0.14225053078556263</v>
      </c>
      <c r="R10" s="37">
        <f t="shared" ca="1" si="2"/>
        <v>0.4589041095890411</v>
      </c>
      <c r="S10" s="35">
        <f ca="1">SUMIFS(OFFSET(Import!$A$2,0,S$2+2,236,1),OFFSET(Import!$A$2,0,S$2,236,1),Circo1!S$3,Import_Communes,Circo1!$A10,Import_BV,Circo1!$B10)</f>
        <v>21</v>
      </c>
      <c r="T10" s="36">
        <f t="shared" ca="1" si="3"/>
        <v>1.4861995753715499E-2</v>
      </c>
      <c r="U10" s="37">
        <f t="shared" ca="1" si="4"/>
        <v>4.7945205479452052E-2</v>
      </c>
      <c r="V10" s="35">
        <f ca="1">SUMIFS(OFFSET(Import!$A$2,0,V$2+2,236,1),OFFSET(Import!$A$2,0,V$2,236,1),Circo1!V$3,Import_Communes,Circo1!$A10,Import_BV,Circo1!$B10)</f>
        <v>6</v>
      </c>
      <c r="W10" s="36">
        <f t="shared" ca="1" si="5"/>
        <v>4.246284501061571E-3</v>
      </c>
      <c r="X10" s="37">
        <f t="shared" ca="1" si="6"/>
        <v>1.3698630136986301E-2</v>
      </c>
      <c r="Y10" s="35">
        <f ca="1">SUMIFS(OFFSET(Import!$A$2,0,Y$2+2,236,1),OFFSET(Import!$A$2,0,Y$2,236,1),Circo1!Y$3,Import_Communes,Circo1!$A10,Import_BV,Circo1!$B10)</f>
        <v>17</v>
      </c>
      <c r="Z10" s="36">
        <f t="shared" ca="1" si="7"/>
        <v>1.2031139419674451E-2</v>
      </c>
      <c r="AA10" s="37">
        <f t="shared" ca="1" si="8"/>
        <v>3.8812785388127852E-2</v>
      </c>
      <c r="AB10" s="35">
        <f ca="1">SUMIFS(OFFSET(Import!$A$2,0,AB$2+2,236,1),OFFSET(Import!$A$2,0,AB$2,236,1),Circo1!AB$3,Import_Communes,Circo1!$A10,Import_BV,Circo1!$B10)</f>
        <v>20</v>
      </c>
      <c r="AC10" s="36">
        <f t="shared" ca="1" si="9"/>
        <v>1.4154281670205236E-2</v>
      </c>
      <c r="AD10" s="37">
        <f t="shared" ca="1" si="20"/>
        <v>4.5662100456621002E-2</v>
      </c>
      <c r="AE10" s="35">
        <f ca="1">SUMIFS(OFFSET(Import!$A$2,0,AE$2+2,236,1),OFFSET(Import!$A$2,0,AE$2,236,1),Circo1!AE$3,Import_Communes,Circo1!$A10,Import_BV,Circo1!$B10)</f>
        <v>71</v>
      </c>
      <c r="AF10" s="36">
        <f t="shared" ca="1" si="11"/>
        <v>5.024769992922859E-2</v>
      </c>
      <c r="AG10" s="37">
        <f t="shared" ca="1" si="12"/>
        <v>0.16210045662100456</v>
      </c>
    </row>
    <row r="11" spans="1:33">
      <c r="A11" s="32" t="s">
        <v>42</v>
      </c>
      <c r="B11" s="33">
        <v>3</v>
      </c>
      <c r="C11" s="33">
        <f>SUMIFS(Import_Inscrits,Import_Communes,Circo1!$A11,Import_BV,Circo1!$B11)</f>
        <v>994</v>
      </c>
      <c r="D11" s="33">
        <f>SUMIFS(Import_Abstention,Import_Communes,Circo1!$A11,Import_BV,Circo1!$B11)</f>
        <v>630</v>
      </c>
      <c r="E11" s="33">
        <f>SUMIFS(Import_Votants,Import_Communes,Circo1!$A11,Import_BV,Circo1!$B11)</f>
        <v>364</v>
      </c>
      <c r="F11" s="34">
        <f t="shared" si="13"/>
        <v>0.36619718309859156</v>
      </c>
      <c r="G11" s="33">
        <f>SUMIFS(Import_Blancs,Import_Communes,Circo1!$A11,Import_BV,Circo1!$B11)</f>
        <v>8</v>
      </c>
      <c r="H11" s="33">
        <f>SUMIFS(Imports_Nuls,Import_Communes,Circo1!$A11,Import_BV,Circo1!$B11)</f>
        <v>3</v>
      </c>
      <c r="I11" s="222">
        <f>SUMIFS(Import_Exprimés,Import_Communes,Circo1!$A11,Import_BV,Circo1!$B11)</f>
        <v>353</v>
      </c>
      <c r="J11" s="35">
        <f ca="1">SUMIFS(OFFSET(Import!$A$2,0,J$2+2,236,1),OFFSET(Import!$A$2,0,J$2,236,1),Circo1!J$3,Import_Communes,Circo1!$A11,Import_BV,Circo1!$B11)</f>
        <v>161</v>
      </c>
      <c r="K11" s="36">
        <f t="shared" ca="1" si="14"/>
        <v>0.1619718309859155</v>
      </c>
      <c r="L11" s="37">
        <f t="shared" ca="1" si="15"/>
        <v>0.45609065155807366</v>
      </c>
      <c r="M11" s="35">
        <f ca="1">SUMIFS(OFFSET(Import!$A$2,0,M$2+2,236,1),OFFSET(Import!$A$2,0,M$2,236,1),Circo1!M$3,Import_Communes,Circo1!$A11,Import_BV,Circo1!$B11)</f>
        <v>1</v>
      </c>
      <c r="N11" s="36">
        <f t="shared" ca="1" si="16"/>
        <v>1.006036217303823E-3</v>
      </c>
      <c r="O11" s="37">
        <f t="shared" ca="1" si="17"/>
        <v>2.8328611898016999E-3</v>
      </c>
      <c r="P11" s="35">
        <f ca="1">SUMIFS(OFFSET(Import!$A$2,0,P$2+2,236,1),OFFSET(Import!$A$2,0,P$2,236,1),Circo1!P$3,Import_Communes,Circo1!$A11,Import_BV,Circo1!$B11)</f>
        <v>79</v>
      </c>
      <c r="Q11" s="36">
        <f t="shared" ca="1" si="1"/>
        <v>7.9476861167002005E-2</v>
      </c>
      <c r="R11" s="37">
        <f t="shared" ca="1" si="2"/>
        <v>0.22379603399433429</v>
      </c>
      <c r="S11" s="35">
        <f ca="1">SUMIFS(OFFSET(Import!$A$2,0,S$2+2,236,1),OFFSET(Import!$A$2,0,S$2,236,1),Circo1!S$3,Import_Communes,Circo1!$A11,Import_BV,Circo1!$B11)</f>
        <v>2</v>
      </c>
      <c r="T11" s="36">
        <f t="shared" ca="1" si="3"/>
        <v>2.012072434607646E-3</v>
      </c>
      <c r="U11" s="37">
        <f t="shared" ca="1" si="4"/>
        <v>5.6657223796033997E-3</v>
      </c>
      <c r="V11" s="35">
        <f ca="1">SUMIFS(OFFSET(Import!$A$2,0,V$2+2,236,1),OFFSET(Import!$A$2,0,V$2,236,1),Circo1!V$3,Import_Communes,Circo1!$A11,Import_BV,Circo1!$B11)</f>
        <v>2</v>
      </c>
      <c r="W11" s="36">
        <f t="shared" ca="1" si="5"/>
        <v>2.012072434607646E-3</v>
      </c>
      <c r="X11" s="37">
        <f t="shared" ca="1" si="6"/>
        <v>5.6657223796033997E-3</v>
      </c>
      <c r="Y11" s="35">
        <f ca="1">SUMIFS(OFFSET(Import!$A$2,0,Y$2+2,236,1),OFFSET(Import!$A$2,0,Y$2,236,1),Circo1!Y$3,Import_Communes,Circo1!$A11,Import_BV,Circo1!$B11)</f>
        <v>31</v>
      </c>
      <c r="Z11" s="36">
        <f t="shared" ca="1" si="7"/>
        <v>3.1187122736418511E-2</v>
      </c>
      <c r="AA11" s="37">
        <f t="shared" ca="1" si="8"/>
        <v>8.7818696883852687E-2</v>
      </c>
      <c r="AB11" s="35">
        <f ca="1">SUMIFS(OFFSET(Import!$A$2,0,AB$2+2,236,1),OFFSET(Import!$A$2,0,AB$2,236,1),Circo1!AB$3,Import_Communes,Circo1!$A11,Import_BV,Circo1!$B11)</f>
        <v>14</v>
      </c>
      <c r="AC11" s="36">
        <f t="shared" ca="1" si="9"/>
        <v>1.4084507042253521E-2</v>
      </c>
      <c r="AD11" s="37">
        <f t="shared" ca="1" si="20"/>
        <v>3.9660056657223795E-2</v>
      </c>
      <c r="AE11" s="35">
        <f ca="1">SUMIFS(OFFSET(Import!$A$2,0,AE$2+2,236,1),OFFSET(Import!$A$2,0,AE$2,236,1),Circo1!AE$3,Import_Communes,Circo1!$A11,Import_BV,Circo1!$B11)</f>
        <v>63</v>
      </c>
      <c r="AF11" s="36">
        <f t="shared" ca="1" si="11"/>
        <v>6.3380281690140844E-2</v>
      </c>
      <c r="AG11" s="37">
        <f t="shared" ca="1" si="12"/>
        <v>0.17847025495750707</v>
      </c>
    </row>
    <row r="12" spans="1:33">
      <c r="A12" s="32" t="s">
        <v>42</v>
      </c>
      <c r="B12" s="33">
        <v>4</v>
      </c>
      <c r="C12" s="33">
        <f>SUMIFS(Import_Inscrits,Import_Communes,Circo1!$A12,Import_BV,Circo1!$B12)</f>
        <v>1102</v>
      </c>
      <c r="D12" s="33">
        <f>SUMIFS(Import_Abstention,Import_Communes,Circo1!$A12,Import_BV,Circo1!$B12)</f>
        <v>746</v>
      </c>
      <c r="E12" s="33">
        <f>SUMIFS(Import_Votants,Import_Communes,Circo1!$A12,Import_BV,Circo1!$B12)</f>
        <v>356</v>
      </c>
      <c r="F12" s="34">
        <f t="shared" si="13"/>
        <v>0.32304900181488205</v>
      </c>
      <c r="G12" s="33">
        <f>SUMIFS(Import_Blancs,Import_Communes,Circo1!$A12,Import_BV,Circo1!$B12)</f>
        <v>1</v>
      </c>
      <c r="H12" s="33">
        <f>SUMIFS(Imports_Nuls,Import_Communes,Circo1!$A12,Import_BV,Circo1!$B12)</f>
        <v>0</v>
      </c>
      <c r="I12" s="222">
        <f>SUMIFS(Import_Exprimés,Import_Communes,Circo1!$A12,Import_BV,Circo1!$B12)</f>
        <v>355</v>
      </c>
      <c r="J12" s="35">
        <f ca="1">SUMIFS(OFFSET(Import!$A$2,0,J$2+2,236,1),OFFSET(Import!$A$2,0,J$2,236,1),Circo1!J$3,Import_Communes,Circo1!$A12,Import_BV,Circo1!$B12)</f>
        <v>66</v>
      </c>
      <c r="K12" s="36">
        <f t="shared" ca="1" si="14"/>
        <v>5.9891107078039928E-2</v>
      </c>
      <c r="L12" s="37">
        <f t="shared" ca="1" si="15"/>
        <v>0.18591549295774648</v>
      </c>
      <c r="M12" s="35">
        <f ca="1">SUMIFS(OFFSET(Import!$A$2,0,M$2+2,236,1),OFFSET(Import!$A$2,0,M$2,236,1),Circo1!M$3,Import_Communes,Circo1!$A12,Import_BV,Circo1!$B12)</f>
        <v>14</v>
      </c>
      <c r="N12" s="36">
        <f t="shared" ca="1" si="16"/>
        <v>1.2704174228675136E-2</v>
      </c>
      <c r="O12" s="37">
        <f t="shared" ca="1" si="17"/>
        <v>3.9436619718309862E-2</v>
      </c>
      <c r="P12" s="35">
        <f ca="1">SUMIFS(OFFSET(Import!$A$2,0,P$2+2,236,1),OFFSET(Import!$A$2,0,P$2,236,1),Circo1!P$3,Import_Communes,Circo1!$A12,Import_BV,Circo1!$B12)</f>
        <v>200</v>
      </c>
      <c r="Q12" s="36">
        <f t="shared" ca="1" si="1"/>
        <v>0.18148820326678766</v>
      </c>
      <c r="R12" s="37">
        <f t="shared" ca="1" si="2"/>
        <v>0.56338028169014087</v>
      </c>
      <c r="S12" s="35">
        <f ca="1">SUMIFS(OFFSET(Import!$A$2,0,S$2+2,236,1),OFFSET(Import!$A$2,0,S$2,236,1),Circo1!S$3,Import_Communes,Circo1!$A12,Import_BV,Circo1!$B12)</f>
        <v>4</v>
      </c>
      <c r="T12" s="36">
        <f t="shared" ca="1" si="3"/>
        <v>3.629764065335753E-3</v>
      </c>
      <c r="U12" s="37">
        <f t="shared" ca="1" si="4"/>
        <v>1.1267605633802818E-2</v>
      </c>
      <c r="V12" s="35">
        <f ca="1">SUMIFS(OFFSET(Import!$A$2,0,V$2+2,236,1),OFFSET(Import!$A$2,0,V$2,236,1),Circo1!V$3,Import_Communes,Circo1!$A12,Import_BV,Circo1!$B12)</f>
        <v>2</v>
      </c>
      <c r="W12" s="36">
        <f t="shared" ca="1" si="5"/>
        <v>1.8148820326678765E-3</v>
      </c>
      <c r="X12" s="37">
        <f t="shared" ca="1" si="6"/>
        <v>5.6338028169014088E-3</v>
      </c>
      <c r="Y12" s="35">
        <f ca="1">SUMIFS(OFFSET(Import!$A$2,0,Y$2+2,236,1),OFFSET(Import!$A$2,0,Y$2,236,1),Circo1!Y$3,Import_Communes,Circo1!$A12,Import_BV,Circo1!$B12)</f>
        <v>30</v>
      </c>
      <c r="Z12" s="36">
        <f t="shared" ca="1" si="7"/>
        <v>2.7223230490018149E-2</v>
      </c>
      <c r="AA12" s="37">
        <f t="shared" ca="1" si="8"/>
        <v>8.4507042253521125E-2</v>
      </c>
      <c r="AB12" s="35">
        <f ca="1">SUMIFS(OFFSET(Import!$A$2,0,AB$2+2,236,1),OFFSET(Import!$A$2,0,AB$2,236,1),Circo1!AB$3,Import_Communes,Circo1!$A12,Import_BV,Circo1!$B12)</f>
        <v>14</v>
      </c>
      <c r="AC12" s="36">
        <f t="shared" ca="1" si="9"/>
        <v>1.2704174228675136E-2</v>
      </c>
      <c r="AD12" s="37">
        <f t="shared" ca="1" si="20"/>
        <v>3.9436619718309862E-2</v>
      </c>
      <c r="AE12" s="35">
        <f ca="1">SUMIFS(OFFSET(Import!$A$2,0,AE$2+2,236,1),OFFSET(Import!$A$2,0,AE$2,236,1),Circo1!AE$3,Import_Communes,Circo1!$A12,Import_BV,Circo1!$B12)</f>
        <v>25</v>
      </c>
      <c r="AF12" s="36">
        <f t="shared" ca="1" si="11"/>
        <v>2.2686025408348458E-2</v>
      </c>
      <c r="AG12" s="37">
        <f t="shared" ca="1" si="12"/>
        <v>7.0422535211267609E-2</v>
      </c>
    </row>
    <row r="13" spans="1:33">
      <c r="A13" s="32" t="s">
        <v>42</v>
      </c>
      <c r="B13" s="33">
        <v>5</v>
      </c>
      <c r="C13" s="33">
        <f>SUMIFS(Import_Inscrits,Import_Communes,Circo1!$A13,Import_BV,Circo1!$B13)</f>
        <v>1687</v>
      </c>
      <c r="D13" s="33">
        <f>SUMIFS(Import_Abstention,Import_Communes,Circo1!$A13,Import_BV,Circo1!$B13)</f>
        <v>1137</v>
      </c>
      <c r="E13" s="33">
        <f>SUMIFS(Import_Votants,Import_Communes,Circo1!$A13,Import_BV,Circo1!$B13)</f>
        <v>550</v>
      </c>
      <c r="F13" s="34">
        <f t="shared" si="13"/>
        <v>0.32602252519264968</v>
      </c>
      <c r="G13" s="33">
        <f>SUMIFS(Import_Blancs,Import_Communes,Circo1!$A13,Import_BV,Circo1!$B13)</f>
        <v>13</v>
      </c>
      <c r="H13" s="33">
        <f>SUMIFS(Imports_Nuls,Import_Communes,Circo1!$A13,Import_BV,Circo1!$B13)</f>
        <v>10</v>
      </c>
      <c r="I13" s="222">
        <f>SUMIFS(Import_Exprimés,Import_Communes,Circo1!$A13,Import_BV,Circo1!$B13)</f>
        <v>527</v>
      </c>
      <c r="J13" s="35">
        <f ca="1">SUMIFS(OFFSET(Import!$A$2,0,J$2+2,236,1),OFFSET(Import!$A$2,0,J$2,236,1),Circo1!J$3,Import_Communes,Circo1!$A13,Import_BV,Circo1!$B13)</f>
        <v>122</v>
      </c>
      <c r="K13" s="36">
        <f t="shared" ca="1" si="14"/>
        <v>7.2317723770005934E-2</v>
      </c>
      <c r="L13" s="37">
        <f t="shared" ca="1" si="15"/>
        <v>0.23149905123339659</v>
      </c>
      <c r="M13" s="35">
        <f ca="1">SUMIFS(OFFSET(Import!$A$2,0,M$2+2,236,1),OFFSET(Import!$A$2,0,M$2,236,1),Circo1!M$3,Import_Communes,Circo1!$A13,Import_BV,Circo1!$B13)</f>
        <v>12</v>
      </c>
      <c r="N13" s="36">
        <f t="shared" ca="1" si="16"/>
        <v>7.1132187314759928E-3</v>
      </c>
      <c r="O13" s="37">
        <f t="shared" ca="1" si="17"/>
        <v>2.2770398481973434E-2</v>
      </c>
      <c r="P13" s="35">
        <f ca="1">SUMIFS(OFFSET(Import!$A$2,0,P$2+2,236,1),OFFSET(Import!$A$2,0,P$2,236,1),Circo1!P$3,Import_Communes,Circo1!$A13,Import_BV,Circo1!$B13)</f>
        <v>226</v>
      </c>
      <c r="Q13" s="36">
        <f t="shared" ca="1" si="1"/>
        <v>0.13396561944279786</v>
      </c>
      <c r="R13" s="37">
        <f t="shared" ca="1" si="2"/>
        <v>0.42884250474383301</v>
      </c>
      <c r="S13" s="35">
        <f ca="1">SUMIFS(OFFSET(Import!$A$2,0,S$2+2,236,1),OFFSET(Import!$A$2,0,S$2,236,1),Circo1!S$3,Import_Communes,Circo1!$A13,Import_BV,Circo1!$B13)</f>
        <v>7</v>
      </c>
      <c r="T13" s="36">
        <f t="shared" ca="1" si="3"/>
        <v>4.1493775933609959E-3</v>
      </c>
      <c r="U13" s="37">
        <f t="shared" ca="1" si="4"/>
        <v>1.3282732447817837E-2</v>
      </c>
      <c r="V13" s="35">
        <f ca="1">SUMIFS(OFFSET(Import!$A$2,0,V$2+2,236,1),OFFSET(Import!$A$2,0,V$2,236,1),Circo1!V$3,Import_Communes,Circo1!$A13,Import_BV,Circo1!$B13)</f>
        <v>1</v>
      </c>
      <c r="W13" s="36">
        <f t="shared" ca="1" si="5"/>
        <v>5.9276822762299936E-4</v>
      </c>
      <c r="X13" s="37">
        <f t="shared" ca="1" si="6"/>
        <v>1.8975332068311196E-3</v>
      </c>
      <c r="Y13" s="35">
        <f ca="1">SUMIFS(OFFSET(Import!$A$2,0,Y$2+2,236,1),OFFSET(Import!$A$2,0,Y$2,236,1),Circo1!Y$3,Import_Communes,Circo1!$A13,Import_BV,Circo1!$B13)</f>
        <v>34</v>
      </c>
      <c r="Z13" s="36">
        <f t="shared" ca="1" si="7"/>
        <v>2.0154119739181981E-2</v>
      </c>
      <c r="AA13" s="37">
        <f t="shared" ca="1" si="8"/>
        <v>6.4516129032258063E-2</v>
      </c>
      <c r="AB13" s="35">
        <f ca="1">SUMIFS(OFFSET(Import!$A$2,0,AB$2+2,236,1),OFFSET(Import!$A$2,0,AB$2,236,1),Circo1!AB$3,Import_Communes,Circo1!$A13,Import_BV,Circo1!$B13)</f>
        <v>14</v>
      </c>
      <c r="AC13" s="36">
        <f t="shared" ca="1" si="9"/>
        <v>8.2987551867219917E-3</v>
      </c>
      <c r="AD13" s="37">
        <f t="shared" ca="1" si="20"/>
        <v>2.6565464895635674E-2</v>
      </c>
      <c r="AE13" s="35">
        <f ca="1">SUMIFS(OFFSET(Import!$A$2,0,AE$2+2,236,1),OFFSET(Import!$A$2,0,AE$2,236,1),Circo1!AE$3,Import_Communes,Circo1!$A13,Import_BV,Circo1!$B13)</f>
        <v>111</v>
      </c>
      <c r="AF13" s="36">
        <f t="shared" ca="1" si="11"/>
        <v>6.5797273266152936E-2</v>
      </c>
      <c r="AG13" s="37">
        <f t="shared" ca="1" si="12"/>
        <v>0.21062618595825428</v>
      </c>
    </row>
    <row r="14" spans="1:33">
      <c r="A14" s="32" t="s">
        <v>42</v>
      </c>
      <c r="B14" s="33">
        <v>6</v>
      </c>
      <c r="C14" s="33">
        <f>SUMIFS(Import_Inscrits,Import_Communes,Circo1!$A14,Import_BV,Circo1!$B14)</f>
        <v>1234</v>
      </c>
      <c r="D14" s="33">
        <f>SUMIFS(Import_Abstention,Import_Communes,Circo1!$A14,Import_BV,Circo1!$B14)</f>
        <v>739</v>
      </c>
      <c r="E14" s="33">
        <f>SUMIFS(Import_Votants,Import_Communes,Circo1!$A14,Import_BV,Circo1!$B14)</f>
        <v>495</v>
      </c>
      <c r="F14" s="34">
        <f t="shared" si="13"/>
        <v>0.40113452188006482</v>
      </c>
      <c r="G14" s="33">
        <f>SUMIFS(Import_Blancs,Import_Communes,Circo1!$A14,Import_BV,Circo1!$B14)</f>
        <v>2</v>
      </c>
      <c r="H14" s="33">
        <f>SUMIFS(Imports_Nuls,Import_Communes,Circo1!$A14,Import_BV,Circo1!$B14)</f>
        <v>4</v>
      </c>
      <c r="I14" s="222">
        <f>SUMIFS(Import_Exprimés,Import_Communes,Circo1!$A14,Import_BV,Circo1!$B14)</f>
        <v>489</v>
      </c>
      <c r="J14" s="35">
        <f ca="1">SUMIFS(OFFSET(Import!$A$2,0,J$2+2,236,1),OFFSET(Import!$A$2,0,J$2,236,1),Circo1!J$3,Import_Communes,Circo1!$A14,Import_BV,Circo1!$B14)</f>
        <v>120</v>
      </c>
      <c r="K14" s="36">
        <f t="shared" ca="1" si="14"/>
        <v>9.7244732576985418E-2</v>
      </c>
      <c r="L14" s="37">
        <f t="shared" ca="1" si="15"/>
        <v>0.24539877300613497</v>
      </c>
      <c r="M14" s="35">
        <f ca="1">SUMIFS(OFFSET(Import!$A$2,0,M$2+2,236,1),OFFSET(Import!$A$2,0,M$2,236,1),Circo1!M$3,Import_Communes,Circo1!$A14,Import_BV,Circo1!$B14)</f>
        <v>18</v>
      </c>
      <c r="N14" s="36">
        <f t="shared" ca="1" si="16"/>
        <v>1.4586709886547812E-2</v>
      </c>
      <c r="O14" s="37">
        <f t="shared" ca="1" si="17"/>
        <v>3.6809815950920248E-2</v>
      </c>
      <c r="P14" s="35">
        <f ca="1">SUMIFS(OFFSET(Import!$A$2,0,P$2+2,236,1),OFFSET(Import!$A$2,0,P$2,236,1),Circo1!P$3,Import_Communes,Circo1!$A14,Import_BV,Circo1!$B14)</f>
        <v>210</v>
      </c>
      <c r="Q14" s="36">
        <f t="shared" ca="1" si="1"/>
        <v>0.17017828200972449</v>
      </c>
      <c r="R14" s="37">
        <f t="shared" ca="1" si="2"/>
        <v>0.42944785276073622</v>
      </c>
      <c r="S14" s="35">
        <f ca="1">SUMIFS(OFFSET(Import!$A$2,0,S$2+2,236,1),OFFSET(Import!$A$2,0,S$2,236,1),Circo1!S$3,Import_Communes,Circo1!$A14,Import_BV,Circo1!$B14)</f>
        <v>5</v>
      </c>
      <c r="T14" s="36">
        <f t="shared" ca="1" si="3"/>
        <v>4.0518638573743921E-3</v>
      </c>
      <c r="U14" s="37">
        <f t="shared" ca="1" si="4"/>
        <v>1.0224948875255624E-2</v>
      </c>
      <c r="V14" s="35">
        <f ca="1">SUMIFS(OFFSET(Import!$A$2,0,V$2+2,236,1),OFFSET(Import!$A$2,0,V$2,236,1),Circo1!V$3,Import_Communes,Circo1!$A14,Import_BV,Circo1!$B14)</f>
        <v>7</v>
      </c>
      <c r="W14" s="36">
        <f t="shared" ca="1" si="5"/>
        <v>5.6726094003241492E-3</v>
      </c>
      <c r="X14" s="37">
        <f t="shared" ca="1" si="6"/>
        <v>1.4314928425357873E-2</v>
      </c>
      <c r="Y14" s="35">
        <f ca="1">SUMIFS(OFFSET(Import!$A$2,0,Y$2+2,236,1),OFFSET(Import!$A$2,0,Y$2,236,1),Circo1!Y$3,Import_Communes,Circo1!$A14,Import_BV,Circo1!$B14)</f>
        <v>36</v>
      </c>
      <c r="Z14" s="36">
        <f t="shared" ca="1" si="7"/>
        <v>2.9173419773095625E-2</v>
      </c>
      <c r="AA14" s="37">
        <f t="shared" ca="1" si="8"/>
        <v>7.3619631901840496E-2</v>
      </c>
      <c r="AB14" s="35">
        <f ca="1">SUMIFS(OFFSET(Import!$A$2,0,AB$2+2,236,1),OFFSET(Import!$A$2,0,AB$2,236,1),Circo1!AB$3,Import_Communes,Circo1!$A14,Import_BV,Circo1!$B14)</f>
        <v>17</v>
      </c>
      <c r="AC14" s="36">
        <f t="shared" ca="1" si="9"/>
        <v>1.3776337115072933E-2</v>
      </c>
      <c r="AD14" s="37">
        <f t="shared" ca="1" si="20"/>
        <v>3.4764826175869123E-2</v>
      </c>
      <c r="AE14" s="35">
        <f ca="1">SUMIFS(OFFSET(Import!$A$2,0,AE$2+2,236,1),OFFSET(Import!$A$2,0,AE$2,236,1),Circo1!AE$3,Import_Communes,Circo1!$A14,Import_BV,Circo1!$B14)</f>
        <v>76</v>
      </c>
      <c r="AF14" s="36">
        <f t="shared" ca="1" si="11"/>
        <v>6.1588330632090758E-2</v>
      </c>
      <c r="AG14" s="37">
        <f t="shared" ca="1" si="12"/>
        <v>0.15541922290388549</v>
      </c>
    </row>
    <row r="15" spans="1:33" s="216" customFormat="1">
      <c r="A15" s="212" t="s">
        <v>99</v>
      </c>
      <c r="B15" s="213"/>
      <c r="C15" s="213">
        <f t="shared" ref="C15:AE15" si="21">SUM(C16:C18)</f>
        <v>1521</v>
      </c>
      <c r="D15" s="213">
        <f t="shared" si="21"/>
        <v>918</v>
      </c>
      <c r="E15" s="213">
        <f t="shared" si="21"/>
        <v>603</v>
      </c>
      <c r="F15" s="214">
        <f>E15/C15</f>
        <v>0.39644970414201186</v>
      </c>
      <c r="G15" s="213">
        <f t="shared" si="21"/>
        <v>6</v>
      </c>
      <c r="H15" s="213">
        <f t="shared" si="21"/>
        <v>5</v>
      </c>
      <c r="I15" s="223">
        <f t="shared" si="21"/>
        <v>592</v>
      </c>
      <c r="J15" s="212">
        <f t="shared" ca="1" si="21"/>
        <v>144</v>
      </c>
      <c r="K15" s="214">
        <f t="shared" ca="1" si="14"/>
        <v>9.4674556213017749E-2</v>
      </c>
      <c r="L15" s="215">
        <f t="shared" ca="1" si="15"/>
        <v>0.24324324324324326</v>
      </c>
      <c r="M15" s="212">
        <f t="shared" ca="1" si="21"/>
        <v>3</v>
      </c>
      <c r="N15" s="214">
        <f t="shared" ca="1" si="16"/>
        <v>1.9723865877712033E-3</v>
      </c>
      <c r="O15" s="215">
        <f t="shared" ca="1" si="17"/>
        <v>5.0675675675675678E-3</v>
      </c>
      <c r="P15" s="212">
        <f t="shared" ca="1" si="21"/>
        <v>345</v>
      </c>
      <c r="Q15" s="214">
        <f t="shared" ca="1" si="1"/>
        <v>0.22682445759368836</v>
      </c>
      <c r="R15" s="215">
        <f t="shared" ca="1" si="2"/>
        <v>0.58277027027027029</v>
      </c>
      <c r="S15" s="212">
        <f t="shared" ca="1" si="21"/>
        <v>2</v>
      </c>
      <c r="T15" s="214">
        <f t="shared" ca="1" si="3"/>
        <v>1.3149243918474688E-3</v>
      </c>
      <c r="U15" s="215">
        <f t="shared" ca="1" si="21"/>
        <v>1.3422818791946308E-2</v>
      </c>
      <c r="V15" s="212">
        <f t="shared" ca="1" si="21"/>
        <v>0</v>
      </c>
      <c r="W15" s="214">
        <f t="shared" ca="1" si="5"/>
        <v>0</v>
      </c>
      <c r="X15" s="215">
        <f t="shared" ca="1" si="6"/>
        <v>0</v>
      </c>
      <c r="Y15" s="212">
        <f t="shared" ca="1" si="21"/>
        <v>34</v>
      </c>
      <c r="Z15" s="214">
        <f t="shared" ca="1" si="7"/>
        <v>2.2353714661406968E-2</v>
      </c>
      <c r="AA15" s="215">
        <f t="shared" ca="1" si="8"/>
        <v>5.7432432432432436E-2</v>
      </c>
      <c r="AB15" s="212">
        <f t="shared" ca="1" si="21"/>
        <v>2</v>
      </c>
      <c r="AC15" s="214">
        <f t="shared" ca="1" si="9"/>
        <v>1.3149243918474688E-3</v>
      </c>
      <c r="AD15" s="215">
        <f t="shared" ca="1" si="20"/>
        <v>3.3783783783783786E-3</v>
      </c>
      <c r="AE15" s="212">
        <f t="shared" ca="1" si="21"/>
        <v>62</v>
      </c>
      <c r="AF15" s="214">
        <f t="shared" ca="1" si="11"/>
        <v>4.076265614727153E-2</v>
      </c>
      <c r="AG15" s="215">
        <f t="shared" ca="1" si="12"/>
        <v>0.10472972972972973</v>
      </c>
    </row>
    <row r="16" spans="1:33">
      <c r="A16" s="32" t="s">
        <v>43</v>
      </c>
      <c r="B16" s="33">
        <v>1</v>
      </c>
      <c r="C16" s="33">
        <f>SUMIFS(Import_Inscrits,Import_Communes,Circo1!$A16,Import_BV,Circo1!$B16)</f>
        <v>673</v>
      </c>
      <c r="D16" s="33">
        <f>SUMIFS(Import_Abstention,Import_Communes,Circo1!$A16,Import_BV,Circo1!$B16)</f>
        <v>427</v>
      </c>
      <c r="E16" s="33">
        <f>SUMIFS(Import_Votants,Import_Communes,Circo1!$A16,Import_BV,Circo1!$B16)</f>
        <v>246</v>
      </c>
      <c r="F16" s="34">
        <f t="shared" si="13"/>
        <v>0.36552748885586922</v>
      </c>
      <c r="G16" s="33">
        <f>SUMIFS(Import_Blancs,Import_Communes,Circo1!$A16,Import_BV,Circo1!$B16)</f>
        <v>6</v>
      </c>
      <c r="H16" s="33">
        <f>SUMIFS(Imports_Nuls,Import_Communes,Circo1!$A16,Import_BV,Circo1!$B16)</f>
        <v>0</v>
      </c>
      <c r="I16" s="222">
        <f>SUMIFS(Import_Exprimés,Import_Communes,Circo1!$A16,Import_BV,Circo1!$B16)</f>
        <v>240</v>
      </c>
      <c r="J16" s="35">
        <f ca="1">SUMIFS(OFFSET(Import!$A$2,0,J$2+2,236,1),OFFSET(Import!$A$2,0,J$2,236,1),Circo1!J$3,Import_Communes,Circo1!$A16,Import_BV,Circo1!$B16)</f>
        <v>37</v>
      </c>
      <c r="K16" s="36">
        <f t="shared" ca="1" si="14"/>
        <v>5.4977711738484397E-2</v>
      </c>
      <c r="L16" s="37">
        <f t="shared" ca="1" si="15"/>
        <v>0.15416666666666667</v>
      </c>
      <c r="M16" s="35">
        <f ca="1">SUMIFS(OFFSET(Import!$A$2,0,M$2+2,236,1),OFFSET(Import!$A$2,0,M$2,236,1),Circo1!M$3,Import_Communes,Circo1!$A16,Import_BV,Circo1!$B16)</f>
        <v>2</v>
      </c>
      <c r="N16" s="36">
        <f t="shared" ca="1" si="16"/>
        <v>2.9717682020802376E-3</v>
      </c>
      <c r="O16" s="37">
        <f t="shared" ca="1" si="17"/>
        <v>8.3333333333333332E-3</v>
      </c>
      <c r="P16" s="35">
        <f ca="1">SUMIFS(OFFSET(Import!$A$2,0,P$2+2,236,1),OFFSET(Import!$A$2,0,P$2,236,1),Circo1!P$3,Import_Communes,Circo1!$A16,Import_BV,Circo1!$B16)</f>
        <v>146</v>
      </c>
      <c r="Q16" s="36">
        <f t="shared" ca="1" si="1"/>
        <v>0.21693907875185736</v>
      </c>
      <c r="R16" s="37">
        <f t="shared" ca="1" si="2"/>
        <v>0.60833333333333328</v>
      </c>
      <c r="S16" s="35">
        <f ca="1">SUMIFS(OFFSET(Import!$A$2,0,S$2+2,236,1),OFFSET(Import!$A$2,0,S$2,236,1),Circo1!S$3,Import_Communes,Circo1!$A16,Import_BV,Circo1!$B16)</f>
        <v>0</v>
      </c>
      <c r="T16" s="36">
        <f t="shared" ca="1" si="3"/>
        <v>0</v>
      </c>
      <c r="U16" s="37">
        <f t="shared" ca="1" si="4"/>
        <v>0</v>
      </c>
      <c r="V16" s="35">
        <f ca="1">SUMIFS(OFFSET(Import!$A$2,0,V$2+2,236,1),OFFSET(Import!$A$2,0,V$2,236,1),Circo1!V$3,Import_Communes,Circo1!$A16,Import_BV,Circo1!$B16)</f>
        <v>0</v>
      </c>
      <c r="W16" s="36">
        <f t="shared" ca="1" si="5"/>
        <v>0</v>
      </c>
      <c r="X16" s="37">
        <f t="shared" ca="1" si="6"/>
        <v>0</v>
      </c>
      <c r="Y16" s="35">
        <f ca="1">SUMIFS(OFFSET(Import!$A$2,0,Y$2+2,236,1),OFFSET(Import!$A$2,0,Y$2,236,1),Circo1!Y$3,Import_Communes,Circo1!$A16,Import_BV,Circo1!$B16)</f>
        <v>26</v>
      </c>
      <c r="Z16" s="36">
        <f t="shared" ca="1" si="7"/>
        <v>3.8632986627043092E-2</v>
      </c>
      <c r="AA16" s="37">
        <f t="shared" ca="1" si="8"/>
        <v>0.10833333333333334</v>
      </c>
      <c r="AB16" s="35">
        <f ca="1">SUMIFS(OFFSET(Import!$A$2,0,AB$2+2,236,1),OFFSET(Import!$A$2,0,AB$2,236,1),Circo1!AB$3,Import_Communes,Circo1!$A16,Import_BV,Circo1!$B16)</f>
        <v>2</v>
      </c>
      <c r="AC16" s="36">
        <f t="shared" ca="1" si="9"/>
        <v>2.9717682020802376E-3</v>
      </c>
      <c r="AD16" s="37">
        <f t="shared" ca="1" si="20"/>
        <v>8.3333333333333332E-3</v>
      </c>
      <c r="AE16" s="35">
        <f ca="1">SUMIFS(OFFSET(Import!$A$2,0,AE$2+2,236,1),OFFSET(Import!$A$2,0,AE$2,236,1),Circo1!AE$3,Import_Communes,Circo1!$A16,Import_BV,Circo1!$B16)</f>
        <v>27</v>
      </c>
      <c r="AF16" s="36">
        <f t="shared" ca="1" si="11"/>
        <v>4.0118870728083213E-2</v>
      </c>
      <c r="AG16" s="37">
        <f t="shared" ca="1" si="12"/>
        <v>0.1125</v>
      </c>
    </row>
    <row r="17" spans="1:33">
      <c r="A17" s="32" t="s">
        <v>43</v>
      </c>
      <c r="B17" s="33">
        <v>2</v>
      </c>
      <c r="C17" s="33">
        <f>SUMIFS(Import_Inscrits,Import_Communes,Circo1!$A17,Import_BV,Circo1!$B17)</f>
        <v>401</v>
      </c>
      <c r="D17" s="33">
        <f>SUMIFS(Import_Abstention,Import_Communes,Circo1!$A17,Import_BV,Circo1!$B17)</f>
        <v>193</v>
      </c>
      <c r="E17" s="33">
        <f>SUMIFS(Import_Votants,Import_Communes,Circo1!$A17,Import_BV,Circo1!$B17)</f>
        <v>208</v>
      </c>
      <c r="F17" s="34">
        <f t="shared" si="13"/>
        <v>0.51870324189526185</v>
      </c>
      <c r="G17" s="33">
        <f>SUMIFS(Import_Blancs,Import_Communes,Circo1!$A17,Import_BV,Circo1!$B17)</f>
        <v>0</v>
      </c>
      <c r="H17" s="33">
        <f>SUMIFS(Imports_Nuls,Import_Communes,Circo1!$A17,Import_BV,Circo1!$B17)</f>
        <v>5</v>
      </c>
      <c r="I17" s="222">
        <f>SUMIFS(Import_Exprimés,Import_Communes,Circo1!$A17,Import_BV,Circo1!$B17)</f>
        <v>203</v>
      </c>
      <c r="J17" s="35">
        <f ca="1">SUMIFS(OFFSET(Import!$A$2,0,J$2+2,236,1),OFFSET(Import!$A$2,0,J$2,236,1),Circo1!J$3,Import_Communes,Circo1!$A17,Import_BV,Circo1!$B17)</f>
        <v>80</v>
      </c>
      <c r="K17" s="36">
        <f t="shared" ca="1" si="14"/>
        <v>0.19950124688279303</v>
      </c>
      <c r="L17" s="37">
        <f t="shared" ca="1" si="15"/>
        <v>0.39408866995073893</v>
      </c>
      <c r="M17" s="35">
        <f ca="1">SUMIFS(OFFSET(Import!$A$2,0,M$2+2,236,1),OFFSET(Import!$A$2,0,M$2,236,1),Circo1!M$3,Import_Communes,Circo1!$A17,Import_BV,Circo1!$B17)</f>
        <v>1</v>
      </c>
      <c r="N17" s="36">
        <f t="shared" ca="1" si="16"/>
        <v>2.4937655860349127E-3</v>
      </c>
      <c r="O17" s="37">
        <f t="shared" ca="1" si="17"/>
        <v>4.9261083743842365E-3</v>
      </c>
      <c r="P17" s="35">
        <f ca="1">SUMIFS(OFFSET(Import!$A$2,0,P$2+2,236,1),OFFSET(Import!$A$2,0,P$2,236,1),Circo1!P$3,Import_Communes,Circo1!$A17,Import_BV,Circo1!$B17)</f>
        <v>103</v>
      </c>
      <c r="Q17" s="36">
        <f t="shared" ca="1" si="1"/>
        <v>0.256857855361596</v>
      </c>
      <c r="R17" s="37">
        <f t="shared" ca="1" si="2"/>
        <v>0.5073891625615764</v>
      </c>
      <c r="S17" s="35">
        <f ca="1">SUMIFS(OFFSET(Import!$A$2,0,S$2+2,236,1),OFFSET(Import!$A$2,0,S$2,236,1),Circo1!S$3,Import_Communes,Circo1!$A17,Import_BV,Circo1!$B17)</f>
        <v>0</v>
      </c>
      <c r="T17" s="36">
        <f t="shared" ca="1" si="3"/>
        <v>0</v>
      </c>
      <c r="U17" s="37">
        <f t="shared" ca="1" si="4"/>
        <v>0</v>
      </c>
      <c r="V17" s="35">
        <f ca="1">SUMIFS(OFFSET(Import!$A$2,0,V$2+2,236,1),OFFSET(Import!$A$2,0,V$2,236,1),Circo1!V$3,Import_Communes,Circo1!$A17,Import_BV,Circo1!$B17)</f>
        <v>0</v>
      </c>
      <c r="W17" s="36">
        <f t="shared" ca="1" si="5"/>
        <v>0</v>
      </c>
      <c r="X17" s="37">
        <f t="shared" ca="1" si="6"/>
        <v>0</v>
      </c>
      <c r="Y17" s="35">
        <f ca="1">SUMIFS(OFFSET(Import!$A$2,0,Y$2+2,236,1),OFFSET(Import!$A$2,0,Y$2,236,1),Circo1!Y$3,Import_Communes,Circo1!$A17,Import_BV,Circo1!$B17)</f>
        <v>4</v>
      </c>
      <c r="Z17" s="36">
        <f t="shared" ca="1" si="7"/>
        <v>9.9750623441396506E-3</v>
      </c>
      <c r="AA17" s="37">
        <f t="shared" ca="1" si="8"/>
        <v>1.9704433497536946E-2</v>
      </c>
      <c r="AB17" s="35">
        <f ca="1">SUMIFS(OFFSET(Import!$A$2,0,AB$2+2,236,1),OFFSET(Import!$A$2,0,AB$2,236,1),Circo1!AB$3,Import_Communes,Circo1!$A17,Import_BV,Circo1!$B17)</f>
        <v>0</v>
      </c>
      <c r="AC17" s="36">
        <f t="shared" ca="1" si="9"/>
        <v>0</v>
      </c>
      <c r="AD17" s="37">
        <f t="shared" ca="1" si="20"/>
        <v>0</v>
      </c>
      <c r="AE17" s="35">
        <f ca="1">SUMIFS(OFFSET(Import!$A$2,0,AE$2+2,236,1),OFFSET(Import!$A$2,0,AE$2,236,1),Circo1!AE$3,Import_Communes,Circo1!$A17,Import_BV,Circo1!$B17)</f>
        <v>15</v>
      </c>
      <c r="AF17" s="36">
        <f t="shared" ca="1" si="11"/>
        <v>3.7406483790523692E-2</v>
      </c>
      <c r="AG17" s="37">
        <f t="shared" ca="1" si="12"/>
        <v>7.3891625615763554E-2</v>
      </c>
    </row>
    <row r="18" spans="1:33">
      <c r="A18" s="32" t="s">
        <v>43</v>
      </c>
      <c r="B18" s="33">
        <v>3</v>
      </c>
      <c r="C18" s="33">
        <f>SUMIFS(Import_Inscrits,Import_Communes,Circo1!$A18,Import_BV,Circo1!$B18)</f>
        <v>447</v>
      </c>
      <c r="D18" s="33">
        <f>SUMIFS(Import_Abstention,Import_Communes,Circo1!$A18,Import_BV,Circo1!$B18)</f>
        <v>298</v>
      </c>
      <c r="E18" s="33">
        <f>SUMIFS(Import_Votants,Import_Communes,Circo1!$A18,Import_BV,Circo1!$B18)</f>
        <v>149</v>
      </c>
      <c r="F18" s="34">
        <f t="shared" si="13"/>
        <v>0.33333333333333331</v>
      </c>
      <c r="G18" s="33">
        <f>SUMIFS(Import_Blancs,Import_Communes,Circo1!$A18,Import_BV,Circo1!$B18)</f>
        <v>0</v>
      </c>
      <c r="H18" s="33">
        <f>SUMIFS(Imports_Nuls,Import_Communes,Circo1!$A18,Import_BV,Circo1!$B18)</f>
        <v>0</v>
      </c>
      <c r="I18" s="222">
        <f>SUMIFS(Import_Exprimés,Import_Communes,Circo1!$A18,Import_BV,Circo1!$B18)</f>
        <v>149</v>
      </c>
      <c r="J18" s="35">
        <f ca="1">SUMIFS(OFFSET(Import!$A$2,0,J$2+2,236,1),OFFSET(Import!$A$2,0,J$2,236,1),Circo1!J$3,Import_Communes,Circo1!$A18,Import_BV,Circo1!$B18)</f>
        <v>27</v>
      </c>
      <c r="K18" s="36">
        <f t="shared" ca="1" si="14"/>
        <v>6.0402684563758392E-2</v>
      </c>
      <c r="L18" s="37">
        <f t="shared" ca="1" si="15"/>
        <v>0.18120805369127516</v>
      </c>
      <c r="M18" s="35">
        <f ca="1">SUMIFS(OFFSET(Import!$A$2,0,M$2+2,236,1),OFFSET(Import!$A$2,0,M$2,236,1),Circo1!M$3,Import_Communes,Circo1!$A18,Import_BV,Circo1!$B18)</f>
        <v>0</v>
      </c>
      <c r="N18" s="36">
        <f t="shared" ca="1" si="16"/>
        <v>0</v>
      </c>
      <c r="O18" s="37">
        <f t="shared" ca="1" si="17"/>
        <v>0</v>
      </c>
      <c r="P18" s="35">
        <f ca="1">SUMIFS(OFFSET(Import!$A$2,0,P$2+2,236,1),OFFSET(Import!$A$2,0,P$2,236,1),Circo1!P$3,Import_Communes,Circo1!$A18,Import_BV,Circo1!$B18)</f>
        <v>96</v>
      </c>
      <c r="Q18" s="36">
        <f t="shared" ca="1" si="1"/>
        <v>0.21476510067114093</v>
      </c>
      <c r="R18" s="37">
        <f t="shared" ca="1" si="2"/>
        <v>0.64429530201342278</v>
      </c>
      <c r="S18" s="35">
        <f ca="1">SUMIFS(OFFSET(Import!$A$2,0,S$2+2,236,1),OFFSET(Import!$A$2,0,S$2,236,1),Circo1!S$3,Import_Communes,Circo1!$A18,Import_BV,Circo1!$B18)</f>
        <v>2</v>
      </c>
      <c r="T18" s="36">
        <f t="shared" ca="1" si="3"/>
        <v>4.4742729306487695E-3</v>
      </c>
      <c r="U18" s="37">
        <f t="shared" ca="1" si="4"/>
        <v>1.3422818791946308E-2</v>
      </c>
      <c r="V18" s="35">
        <f ca="1">SUMIFS(OFFSET(Import!$A$2,0,V$2+2,236,1),OFFSET(Import!$A$2,0,V$2,236,1),Circo1!V$3,Import_Communes,Circo1!$A18,Import_BV,Circo1!$B18)</f>
        <v>0</v>
      </c>
      <c r="W18" s="36">
        <f t="shared" ca="1" si="5"/>
        <v>0</v>
      </c>
      <c r="X18" s="37">
        <f t="shared" ca="1" si="6"/>
        <v>0</v>
      </c>
      <c r="Y18" s="35">
        <f ca="1">SUMIFS(OFFSET(Import!$A$2,0,Y$2+2,236,1),OFFSET(Import!$A$2,0,Y$2,236,1),Circo1!Y$3,Import_Communes,Circo1!$A18,Import_BV,Circo1!$B18)</f>
        <v>4</v>
      </c>
      <c r="Z18" s="36">
        <f t="shared" ca="1" si="7"/>
        <v>8.948545861297539E-3</v>
      </c>
      <c r="AA18" s="37">
        <f t="shared" ca="1" si="8"/>
        <v>2.6845637583892617E-2</v>
      </c>
      <c r="AB18" s="35">
        <f ca="1">SUMIFS(OFFSET(Import!$A$2,0,AB$2+2,236,1),OFFSET(Import!$A$2,0,AB$2,236,1),Circo1!AB$3,Import_Communes,Circo1!$A18,Import_BV,Circo1!$B18)</f>
        <v>0</v>
      </c>
      <c r="AC18" s="36">
        <f t="shared" ca="1" si="9"/>
        <v>0</v>
      </c>
      <c r="AD18" s="37">
        <f t="shared" ca="1" si="20"/>
        <v>0</v>
      </c>
      <c r="AE18" s="35">
        <f ca="1">SUMIFS(OFFSET(Import!$A$2,0,AE$2+2,236,1),OFFSET(Import!$A$2,0,AE$2,236,1),Circo1!AE$3,Import_Communes,Circo1!$A18,Import_BV,Circo1!$B18)</f>
        <v>20</v>
      </c>
      <c r="AF18" s="36">
        <f t="shared" ca="1" si="11"/>
        <v>4.4742729306487698E-2</v>
      </c>
      <c r="AG18" s="37">
        <f t="shared" ca="1" si="12"/>
        <v>0.13422818791946309</v>
      </c>
    </row>
    <row r="19" spans="1:33" s="216" customFormat="1">
      <c r="A19" s="212" t="s">
        <v>100</v>
      </c>
      <c r="B19" s="213"/>
      <c r="C19" s="213">
        <f>SUM(C20:C24)</f>
        <v>1318</v>
      </c>
      <c r="D19" s="213">
        <f t="shared" ref="D19:E19" si="22">SUM(D20:D24)</f>
        <v>718</v>
      </c>
      <c r="E19" s="213">
        <f t="shared" si="22"/>
        <v>600</v>
      </c>
      <c r="F19" s="214">
        <f>E19/C19</f>
        <v>0.45523520485584218</v>
      </c>
      <c r="G19" s="213">
        <f t="shared" ref="G19:I19" si="23">SUM(G20:G24)</f>
        <v>5</v>
      </c>
      <c r="H19" s="213">
        <f t="shared" si="23"/>
        <v>4</v>
      </c>
      <c r="I19" s="223">
        <f t="shared" si="23"/>
        <v>591</v>
      </c>
      <c r="J19" s="212">
        <f t="shared" ref="J19" ca="1" si="24">SUM(J20:J24)</f>
        <v>132</v>
      </c>
      <c r="K19" s="214">
        <f t="shared" ca="1" si="14"/>
        <v>0.10015174506828528</v>
      </c>
      <c r="L19" s="215">
        <f t="shared" ca="1" si="15"/>
        <v>0.2233502538071066</v>
      </c>
      <c r="M19" s="212">
        <f t="shared" ref="M19" ca="1" si="25">SUM(M20:M24)</f>
        <v>0</v>
      </c>
      <c r="N19" s="214">
        <f t="shared" ca="1" si="16"/>
        <v>0</v>
      </c>
      <c r="O19" s="215">
        <f t="shared" ca="1" si="17"/>
        <v>0</v>
      </c>
      <c r="P19" s="212">
        <f t="shared" ref="P19" ca="1" si="26">SUM(P20:P24)</f>
        <v>298</v>
      </c>
      <c r="Q19" s="214">
        <f t="shared" ca="1" si="1"/>
        <v>0.22610015174506828</v>
      </c>
      <c r="R19" s="215">
        <f t="shared" ca="1" si="2"/>
        <v>0.50423011844331644</v>
      </c>
      <c r="S19" s="212">
        <f t="shared" ref="S19" ca="1" si="27">SUM(S20:S24)</f>
        <v>7</v>
      </c>
      <c r="T19" s="214">
        <f t="shared" ca="1" si="3"/>
        <v>5.3110773899848257E-3</v>
      </c>
      <c r="U19" s="215">
        <f t="shared" ref="U19" ca="1" si="28">SUM(U20:U24)</f>
        <v>3.3405172413793101E-2</v>
      </c>
      <c r="V19" s="212">
        <f t="shared" ref="V19" ca="1" si="29">SUM(V20:V24)</f>
        <v>1</v>
      </c>
      <c r="W19" s="214">
        <f t="shared" ca="1" si="5"/>
        <v>7.5872534142640367E-4</v>
      </c>
      <c r="X19" s="215">
        <f t="shared" ca="1" si="6"/>
        <v>1.6920473773265651E-3</v>
      </c>
      <c r="Y19" s="212">
        <f t="shared" ref="Y19" ca="1" si="30">SUM(Y20:Y24)</f>
        <v>15</v>
      </c>
      <c r="Z19" s="214">
        <f t="shared" ca="1" si="7"/>
        <v>1.1380880121396054E-2</v>
      </c>
      <c r="AA19" s="215">
        <f t="shared" ca="1" si="8"/>
        <v>2.5380710659898477E-2</v>
      </c>
      <c r="AB19" s="212">
        <f t="shared" ref="AB19" ca="1" si="31">SUM(AB20:AB24)</f>
        <v>7</v>
      </c>
      <c r="AC19" s="214">
        <f t="shared" ca="1" si="9"/>
        <v>5.3110773899848257E-3</v>
      </c>
      <c r="AD19" s="215">
        <f t="shared" ca="1" si="20"/>
        <v>1.1844331641285956E-2</v>
      </c>
      <c r="AE19" s="212">
        <f t="shared" ref="AE19" ca="1" si="32">SUM(AE20:AE24)</f>
        <v>131</v>
      </c>
      <c r="AF19" s="214">
        <f t="shared" ca="1" si="11"/>
        <v>9.9393019726858878E-2</v>
      </c>
      <c r="AG19" s="215">
        <f t="shared" ca="1" si="12"/>
        <v>0.22165820642978004</v>
      </c>
    </row>
    <row r="20" spans="1:33">
      <c r="A20" s="32" t="s">
        <v>47</v>
      </c>
      <c r="B20" s="33">
        <v>1</v>
      </c>
      <c r="C20" s="33">
        <f>SUMIFS(Import_Inscrits,Import_Communes,Circo1!$A20,Import_BV,Circo1!$B20)</f>
        <v>606</v>
      </c>
      <c r="D20" s="33">
        <f>SUMIFS(Import_Abstention,Import_Communes,Circo1!$A20,Import_BV,Circo1!$B20)</f>
        <v>340</v>
      </c>
      <c r="E20" s="33">
        <f>SUMIFS(Import_Votants,Import_Communes,Circo1!$A20,Import_BV,Circo1!$B20)</f>
        <v>266</v>
      </c>
      <c r="F20" s="34">
        <f t="shared" si="13"/>
        <v>0.43894389438943893</v>
      </c>
      <c r="G20" s="33">
        <f>SUMIFS(Import_Blancs,Import_Communes,Circo1!$A20,Import_BV,Circo1!$B20)</f>
        <v>3</v>
      </c>
      <c r="H20" s="33">
        <f>SUMIFS(Imports_Nuls,Import_Communes,Circo1!$A20,Import_BV,Circo1!$B20)</f>
        <v>2</v>
      </c>
      <c r="I20" s="222">
        <f>SUMIFS(Import_Exprimés,Import_Communes,Circo1!$A20,Import_BV,Circo1!$B20)</f>
        <v>261</v>
      </c>
      <c r="J20" s="35">
        <f ca="1">SUMIFS(OFFSET(Import!$A$2,0,J$2+2,236,1),OFFSET(Import!$A$2,0,J$2,236,1),Circo1!J$3,Import_Communes,Circo1!$A20,Import_BV,Circo1!$B20)</f>
        <v>46</v>
      </c>
      <c r="K20" s="36">
        <f t="shared" ca="1" si="14"/>
        <v>7.590759075907591E-2</v>
      </c>
      <c r="L20" s="37">
        <f t="shared" ca="1" si="15"/>
        <v>0.17624521072796934</v>
      </c>
      <c r="M20" s="35">
        <f ca="1">SUMIFS(OFFSET(Import!$A$2,0,M$2+2,236,1),OFFSET(Import!$A$2,0,M$2,236,1),Circo1!M$3,Import_Communes,Circo1!$A20,Import_BV,Circo1!$B20)</f>
        <v>0</v>
      </c>
      <c r="N20" s="36">
        <f t="shared" ca="1" si="16"/>
        <v>0</v>
      </c>
      <c r="O20" s="37">
        <f t="shared" ca="1" si="17"/>
        <v>0</v>
      </c>
      <c r="P20" s="35">
        <f ca="1">SUMIFS(OFFSET(Import!$A$2,0,P$2+2,236,1),OFFSET(Import!$A$2,0,P$2,236,1),Circo1!P$3,Import_Communes,Circo1!$A20,Import_BV,Circo1!$B20)</f>
        <v>123</v>
      </c>
      <c r="Q20" s="36">
        <f t="shared" ca="1" si="1"/>
        <v>0.20297029702970298</v>
      </c>
      <c r="R20" s="37">
        <f t="shared" ca="1" si="2"/>
        <v>0.47126436781609193</v>
      </c>
      <c r="S20" s="35">
        <f ca="1">SUMIFS(OFFSET(Import!$A$2,0,S$2+2,236,1),OFFSET(Import!$A$2,0,S$2,236,1),Circo1!S$3,Import_Communes,Circo1!$A20,Import_BV,Circo1!$B20)</f>
        <v>6</v>
      </c>
      <c r="T20" s="36">
        <f t="shared" ca="1" si="3"/>
        <v>9.9009900990099011E-3</v>
      </c>
      <c r="U20" s="37">
        <f t="shared" ca="1" si="4"/>
        <v>2.2988505747126436E-2</v>
      </c>
      <c r="V20" s="35">
        <f ca="1">SUMIFS(OFFSET(Import!$A$2,0,V$2+2,236,1),OFFSET(Import!$A$2,0,V$2,236,1),Circo1!V$3,Import_Communes,Circo1!$A20,Import_BV,Circo1!$B20)</f>
        <v>1</v>
      </c>
      <c r="W20" s="36">
        <f t="shared" ca="1" si="5"/>
        <v>1.6501650165016502E-3</v>
      </c>
      <c r="X20" s="37">
        <f t="shared" ca="1" si="6"/>
        <v>3.8314176245210726E-3</v>
      </c>
      <c r="Y20" s="35">
        <f ca="1">SUMIFS(OFFSET(Import!$A$2,0,Y$2+2,236,1),OFFSET(Import!$A$2,0,Y$2,236,1),Circo1!Y$3,Import_Communes,Circo1!$A20,Import_BV,Circo1!$B20)</f>
        <v>4</v>
      </c>
      <c r="Z20" s="36">
        <f t="shared" ca="1" si="7"/>
        <v>6.6006600660066007E-3</v>
      </c>
      <c r="AA20" s="37">
        <f t="shared" ca="1" si="8"/>
        <v>1.532567049808429E-2</v>
      </c>
      <c r="AB20" s="35">
        <f ca="1">SUMIFS(OFFSET(Import!$A$2,0,AB$2+2,236,1),OFFSET(Import!$A$2,0,AB$2,236,1),Circo1!AB$3,Import_Communes,Circo1!$A20,Import_BV,Circo1!$B20)</f>
        <v>3</v>
      </c>
      <c r="AC20" s="36">
        <f t="shared" ca="1" si="9"/>
        <v>4.9504950495049506E-3</v>
      </c>
      <c r="AD20" s="37">
        <f t="shared" ca="1" si="20"/>
        <v>1.1494252873563218E-2</v>
      </c>
      <c r="AE20" s="35">
        <f ca="1">SUMIFS(OFFSET(Import!$A$2,0,AE$2+2,236,1),OFFSET(Import!$A$2,0,AE$2,236,1),Circo1!AE$3,Import_Communes,Circo1!$A20,Import_BV,Circo1!$B20)</f>
        <v>78</v>
      </c>
      <c r="AF20" s="36">
        <f t="shared" ca="1" si="11"/>
        <v>0.12871287128712872</v>
      </c>
      <c r="AG20" s="37">
        <f t="shared" ca="1" si="12"/>
        <v>0.2988505747126437</v>
      </c>
    </row>
    <row r="21" spans="1:33">
      <c r="A21" s="32" t="s">
        <v>47</v>
      </c>
      <c r="B21" s="33">
        <v>2</v>
      </c>
      <c r="C21" s="33">
        <f>SUMIFS(Import_Inscrits,Import_Communes,Circo1!$A21,Import_BV,Circo1!$B21)</f>
        <v>237</v>
      </c>
      <c r="D21" s="33">
        <f>SUMIFS(Import_Abstention,Import_Communes,Circo1!$A21,Import_BV,Circo1!$B21)</f>
        <v>148</v>
      </c>
      <c r="E21" s="33">
        <f>SUMIFS(Import_Votants,Import_Communes,Circo1!$A21,Import_BV,Circo1!$B21)</f>
        <v>89</v>
      </c>
      <c r="F21" s="34">
        <f t="shared" si="13"/>
        <v>0.37552742616033757</v>
      </c>
      <c r="G21" s="33">
        <f>SUMIFS(Import_Blancs,Import_Communes,Circo1!$A21,Import_BV,Circo1!$B21)</f>
        <v>1</v>
      </c>
      <c r="H21" s="33">
        <f>SUMIFS(Imports_Nuls,Import_Communes,Circo1!$A21,Import_BV,Circo1!$B21)</f>
        <v>0</v>
      </c>
      <c r="I21" s="222">
        <f>SUMIFS(Import_Exprimés,Import_Communes,Circo1!$A21,Import_BV,Circo1!$B21)</f>
        <v>88</v>
      </c>
      <c r="J21" s="35">
        <f ca="1">SUMIFS(OFFSET(Import!$A$2,0,J$2+2,236,1),OFFSET(Import!$A$2,0,J$2,236,1),Circo1!J$3,Import_Communes,Circo1!$A21,Import_BV,Circo1!$B21)</f>
        <v>44</v>
      </c>
      <c r="K21" s="36">
        <f t="shared" ca="1" si="14"/>
        <v>0.18565400843881857</v>
      </c>
      <c r="L21" s="37">
        <f t="shared" ca="1" si="15"/>
        <v>0.5</v>
      </c>
      <c r="M21" s="35">
        <f ca="1">SUMIFS(OFFSET(Import!$A$2,0,M$2+2,236,1),OFFSET(Import!$A$2,0,M$2,236,1),Circo1!M$3,Import_Communes,Circo1!$A21,Import_BV,Circo1!$B21)</f>
        <v>0</v>
      </c>
      <c r="N21" s="36">
        <f t="shared" ca="1" si="16"/>
        <v>0</v>
      </c>
      <c r="O21" s="37">
        <f t="shared" ca="1" si="17"/>
        <v>0</v>
      </c>
      <c r="P21" s="35">
        <f ca="1">SUMIFS(OFFSET(Import!$A$2,0,P$2+2,236,1),OFFSET(Import!$A$2,0,P$2,236,1),Circo1!P$3,Import_Communes,Circo1!$A21,Import_BV,Circo1!$B21)</f>
        <v>32</v>
      </c>
      <c r="Q21" s="36">
        <f t="shared" ca="1" si="1"/>
        <v>0.13502109704641349</v>
      </c>
      <c r="R21" s="37">
        <f t="shared" ca="1" si="2"/>
        <v>0.36363636363636365</v>
      </c>
      <c r="S21" s="35">
        <f ca="1">SUMIFS(OFFSET(Import!$A$2,0,S$2+2,236,1),OFFSET(Import!$A$2,0,S$2,236,1),Circo1!S$3,Import_Communes,Circo1!$A21,Import_BV,Circo1!$B21)</f>
        <v>0</v>
      </c>
      <c r="T21" s="36">
        <f t="shared" ca="1" si="3"/>
        <v>0</v>
      </c>
      <c r="U21" s="37">
        <f t="shared" ca="1" si="4"/>
        <v>0</v>
      </c>
      <c r="V21" s="35">
        <f ca="1">SUMIFS(OFFSET(Import!$A$2,0,V$2+2,236,1),OFFSET(Import!$A$2,0,V$2,236,1),Circo1!V$3,Import_Communes,Circo1!$A21,Import_BV,Circo1!$B21)</f>
        <v>0</v>
      </c>
      <c r="W21" s="36">
        <f t="shared" ca="1" si="5"/>
        <v>0</v>
      </c>
      <c r="X21" s="37">
        <f t="shared" ca="1" si="6"/>
        <v>0</v>
      </c>
      <c r="Y21" s="35">
        <f ca="1">SUMIFS(OFFSET(Import!$A$2,0,Y$2+2,236,1),OFFSET(Import!$A$2,0,Y$2,236,1),Circo1!Y$3,Import_Communes,Circo1!$A21,Import_BV,Circo1!$B21)</f>
        <v>1</v>
      </c>
      <c r="Z21" s="36">
        <f t="shared" ca="1" si="7"/>
        <v>4.2194092827004216E-3</v>
      </c>
      <c r="AA21" s="37">
        <f t="shared" ca="1" si="8"/>
        <v>1.1363636363636364E-2</v>
      </c>
      <c r="AB21" s="35">
        <f ca="1">SUMIFS(OFFSET(Import!$A$2,0,AB$2+2,236,1),OFFSET(Import!$A$2,0,AB$2,236,1),Circo1!AB$3,Import_Communes,Circo1!$A21,Import_BV,Circo1!$B21)</f>
        <v>2</v>
      </c>
      <c r="AC21" s="36">
        <f t="shared" ca="1" si="9"/>
        <v>8.4388185654008432E-3</v>
      </c>
      <c r="AD21" s="37">
        <f t="shared" ca="1" si="20"/>
        <v>2.2727272727272728E-2</v>
      </c>
      <c r="AE21" s="35">
        <f ca="1">SUMIFS(OFFSET(Import!$A$2,0,AE$2+2,236,1),OFFSET(Import!$A$2,0,AE$2,236,1),Circo1!AE$3,Import_Communes,Circo1!$A21,Import_BV,Circo1!$B21)</f>
        <v>9</v>
      </c>
      <c r="AF21" s="36">
        <f t="shared" ca="1" si="11"/>
        <v>3.7974683544303799E-2</v>
      </c>
      <c r="AG21" s="37">
        <f t="shared" ca="1" si="12"/>
        <v>0.10227272727272728</v>
      </c>
    </row>
    <row r="22" spans="1:33">
      <c r="A22" s="32" t="s">
        <v>47</v>
      </c>
      <c r="B22" s="33">
        <v>3</v>
      </c>
      <c r="C22" s="33">
        <f>SUMIFS(Import_Inscrits,Import_Communes,Circo1!$A22,Import_BV,Circo1!$B22)</f>
        <v>214</v>
      </c>
      <c r="D22" s="33">
        <f>SUMIFS(Import_Abstention,Import_Communes,Circo1!$A22,Import_BV,Circo1!$B22)</f>
        <v>118</v>
      </c>
      <c r="E22" s="33">
        <f>SUMIFS(Import_Votants,Import_Communes,Circo1!$A22,Import_BV,Circo1!$B22)</f>
        <v>96</v>
      </c>
      <c r="F22" s="34">
        <f t="shared" si="13"/>
        <v>0.44859813084112149</v>
      </c>
      <c r="G22" s="33">
        <f>SUMIFS(Import_Blancs,Import_Communes,Circo1!$A22,Import_BV,Circo1!$B22)</f>
        <v>0</v>
      </c>
      <c r="H22" s="33">
        <f>SUMIFS(Imports_Nuls,Import_Communes,Circo1!$A22,Import_BV,Circo1!$B22)</f>
        <v>0</v>
      </c>
      <c r="I22" s="222">
        <f>SUMIFS(Import_Exprimés,Import_Communes,Circo1!$A22,Import_BV,Circo1!$B22)</f>
        <v>96</v>
      </c>
      <c r="J22" s="35">
        <f ca="1">SUMIFS(OFFSET(Import!$A$2,0,J$2+2,236,1),OFFSET(Import!$A$2,0,J$2,236,1),Circo1!J$3,Import_Communes,Circo1!$A22,Import_BV,Circo1!$B22)</f>
        <v>10</v>
      </c>
      <c r="K22" s="36">
        <f t="shared" ca="1" si="14"/>
        <v>4.6728971962616821E-2</v>
      </c>
      <c r="L22" s="37">
        <f t="shared" ca="1" si="15"/>
        <v>0.10416666666666667</v>
      </c>
      <c r="M22" s="35">
        <f ca="1">SUMIFS(OFFSET(Import!$A$2,0,M$2+2,236,1),OFFSET(Import!$A$2,0,M$2,236,1),Circo1!M$3,Import_Communes,Circo1!$A22,Import_BV,Circo1!$B22)</f>
        <v>0</v>
      </c>
      <c r="N22" s="36">
        <f t="shared" ca="1" si="16"/>
        <v>0</v>
      </c>
      <c r="O22" s="37">
        <f t="shared" ca="1" si="17"/>
        <v>0</v>
      </c>
      <c r="P22" s="35">
        <f ca="1">SUMIFS(OFFSET(Import!$A$2,0,P$2+2,236,1),OFFSET(Import!$A$2,0,P$2,236,1),Circo1!P$3,Import_Communes,Circo1!$A22,Import_BV,Circo1!$B22)</f>
        <v>48</v>
      </c>
      <c r="Q22" s="36">
        <f t="shared" ca="1" si="1"/>
        <v>0.22429906542056074</v>
      </c>
      <c r="R22" s="37">
        <f t="shared" ca="1" si="2"/>
        <v>0.5</v>
      </c>
      <c r="S22" s="35">
        <f ca="1">SUMIFS(OFFSET(Import!$A$2,0,S$2+2,236,1),OFFSET(Import!$A$2,0,S$2,236,1),Circo1!S$3,Import_Communes,Circo1!$A22,Import_BV,Circo1!$B22)</f>
        <v>1</v>
      </c>
      <c r="T22" s="36">
        <f t="shared" ca="1" si="3"/>
        <v>4.6728971962616819E-3</v>
      </c>
      <c r="U22" s="37">
        <f t="shared" ca="1" si="4"/>
        <v>1.0416666666666666E-2</v>
      </c>
      <c r="V22" s="35">
        <f ca="1">SUMIFS(OFFSET(Import!$A$2,0,V$2+2,236,1),OFFSET(Import!$A$2,0,V$2,236,1),Circo1!V$3,Import_Communes,Circo1!$A22,Import_BV,Circo1!$B22)</f>
        <v>0</v>
      </c>
      <c r="W22" s="36">
        <f t="shared" ca="1" si="5"/>
        <v>0</v>
      </c>
      <c r="X22" s="37">
        <f t="shared" ca="1" si="6"/>
        <v>0</v>
      </c>
      <c r="Y22" s="35">
        <f ca="1">SUMIFS(OFFSET(Import!$A$2,0,Y$2+2,236,1),OFFSET(Import!$A$2,0,Y$2,236,1),Circo1!Y$3,Import_Communes,Circo1!$A22,Import_BV,Circo1!$B22)</f>
        <v>2</v>
      </c>
      <c r="Z22" s="36">
        <f t="shared" ca="1" si="7"/>
        <v>9.3457943925233638E-3</v>
      </c>
      <c r="AA22" s="37">
        <f t="shared" ca="1" si="8"/>
        <v>2.0833333333333332E-2</v>
      </c>
      <c r="AB22" s="35">
        <f ca="1">SUMIFS(OFFSET(Import!$A$2,0,AB$2+2,236,1),OFFSET(Import!$A$2,0,AB$2,236,1),Circo1!AB$3,Import_Communes,Circo1!$A22,Import_BV,Circo1!$B22)</f>
        <v>2</v>
      </c>
      <c r="AC22" s="36">
        <f t="shared" ca="1" si="9"/>
        <v>9.3457943925233638E-3</v>
      </c>
      <c r="AD22" s="37">
        <f t="shared" ca="1" si="20"/>
        <v>2.0833333333333332E-2</v>
      </c>
      <c r="AE22" s="35">
        <f ca="1">SUMIFS(OFFSET(Import!$A$2,0,AE$2+2,236,1),OFFSET(Import!$A$2,0,AE$2,236,1),Circo1!AE$3,Import_Communes,Circo1!$A22,Import_BV,Circo1!$B22)</f>
        <v>33</v>
      </c>
      <c r="AF22" s="36">
        <f t="shared" ca="1" si="11"/>
        <v>0.1542056074766355</v>
      </c>
      <c r="AG22" s="37">
        <f t="shared" ca="1" si="12"/>
        <v>0.34375</v>
      </c>
    </row>
    <row r="23" spans="1:33">
      <c r="A23" s="32" t="s">
        <v>47</v>
      </c>
      <c r="B23" s="33">
        <v>4</v>
      </c>
      <c r="C23" s="33">
        <f>SUMIFS(Import_Inscrits,Import_Communes,Circo1!$A23,Import_BV,Circo1!$B23)</f>
        <v>77</v>
      </c>
      <c r="D23" s="33">
        <f>SUMIFS(Import_Abstention,Import_Communes,Circo1!$A23,Import_BV,Circo1!$B23)</f>
        <v>41</v>
      </c>
      <c r="E23" s="33">
        <f>SUMIFS(Import_Votants,Import_Communes,Circo1!$A23,Import_BV,Circo1!$B23)</f>
        <v>36</v>
      </c>
      <c r="F23" s="34">
        <f t="shared" si="13"/>
        <v>0.46753246753246752</v>
      </c>
      <c r="G23" s="33">
        <f>SUMIFS(Import_Blancs,Import_Communes,Circo1!$A23,Import_BV,Circo1!$B23)</f>
        <v>0</v>
      </c>
      <c r="H23" s="33">
        <f>SUMIFS(Imports_Nuls,Import_Communes,Circo1!$A23,Import_BV,Circo1!$B23)</f>
        <v>0</v>
      </c>
      <c r="I23" s="222">
        <f>SUMIFS(Import_Exprimés,Import_Communes,Circo1!$A23,Import_BV,Circo1!$B23)</f>
        <v>36</v>
      </c>
      <c r="J23" s="35">
        <f ca="1">SUMIFS(OFFSET(Import!$A$2,0,J$2+2,236,1),OFFSET(Import!$A$2,0,J$2,236,1),Circo1!J$3,Import_Communes,Circo1!$A23,Import_BV,Circo1!$B23)</f>
        <v>6</v>
      </c>
      <c r="K23" s="36">
        <f t="shared" ca="1" si="14"/>
        <v>7.792207792207792E-2</v>
      </c>
      <c r="L23" s="37">
        <f t="shared" ca="1" si="15"/>
        <v>0.16666666666666666</v>
      </c>
      <c r="M23" s="35">
        <f ca="1">SUMIFS(OFFSET(Import!$A$2,0,M$2+2,236,1),OFFSET(Import!$A$2,0,M$2,236,1),Circo1!M$3,Import_Communes,Circo1!$A23,Import_BV,Circo1!$B23)</f>
        <v>0</v>
      </c>
      <c r="N23" s="36">
        <f t="shared" ca="1" si="16"/>
        <v>0</v>
      </c>
      <c r="O23" s="37">
        <f t="shared" ca="1" si="17"/>
        <v>0</v>
      </c>
      <c r="P23" s="35">
        <f ca="1">SUMIFS(OFFSET(Import!$A$2,0,P$2+2,236,1),OFFSET(Import!$A$2,0,P$2,236,1),Circo1!P$3,Import_Communes,Circo1!$A23,Import_BV,Circo1!$B23)</f>
        <v>29</v>
      </c>
      <c r="Q23" s="36">
        <f t="shared" ca="1" si="1"/>
        <v>0.37662337662337664</v>
      </c>
      <c r="R23" s="37">
        <f t="shared" ca="1" si="2"/>
        <v>0.80555555555555558</v>
      </c>
      <c r="S23" s="35">
        <f ca="1">SUMIFS(OFFSET(Import!$A$2,0,S$2+2,236,1),OFFSET(Import!$A$2,0,S$2,236,1),Circo1!S$3,Import_Communes,Circo1!$A23,Import_BV,Circo1!$B23)</f>
        <v>0</v>
      </c>
      <c r="T23" s="36">
        <f t="shared" ca="1" si="3"/>
        <v>0</v>
      </c>
      <c r="U23" s="37">
        <f t="shared" ca="1" si="4"/>
        <v>0</v>
      </c>
      <c r="V23" s="35">
        <f ca="1">SUMIFS(OFFSET(Import!$A$2,0,V$2+2,236,1),OFFSET(Import!$A$2,0,V$2,236,1),Circo1!V$3,Import_Communes,Circo1!$A23,Import_BV,Circo1!$B23)</f>
        <v>0</v>
      </c>
      <c r="W23" s="36">
        <f t="shared" ca="1" si="5"/>
        <v>0</v>
      </c>
      <c r="X23" s="37">
        <f t="shared" ca="1" si="6"/>
        <v>0</v>
      </c>
      <c r="Y23" s="35">
        <f ca="1">SUMIFS(OFFSET(Import!$A$2,0,Y$2+2,236,1),OFFSET(Import!$A$2,0,Y$2,236,1),Circo1!Y$3,Import_Communes,Circo1!$A23,Import_BV,Circo1!$B23)</f>
        <v>1</v>
      </c>
      <c r="Z23" s="36">
        <f t="shared" ca="1" si="7"/>
        <v>1.2987012987012988E-2</v>
      </c>
      <c r="AA23" s="37">
        <f t="shared" ca="1" si="8"/>
        <v>2.7777777777777776E-2</v>
      </c>
      <c r="AB23" s="35">
        <f ca="1">SUMIFS(OFFSET(Import!$A$2,0,AB$2+2,236,1),OFFSET(Import!$A$2,0,AB$2,236,1),Circo1!AB$3,Import_Communes,Circo1!$A23,Import_BV,Circo1!$B23)</f>
        <v>0</v>
      </c>
      <c r="AC23" s="36">
        <f t="shared" ca="1" si="9"/>
        <v>0</v>
      </c>
      <c r="AD23" s="37">
        <f t="shared" ca="1" si="20"/>
        <v>0</v>
      </c>
      <c r="AE23" s="35">
        <f ca="1">SUMIFS(OFFSET(Import!$A$2,0,AE$2+2,236,1),OFFSET(Import!$A$2,0,AE$2,236,1),Circo1!AE$3,Import_Communes,Circo1!$A23,Import_BV,Circo1!$B23)</f>
        <v>0</v>
      </c>
      <c r="AF23" s="36">
        <f t="shared" ca="1" si="11"/>
        <v>0</v>
      </c>
      <c r="AG23" s="37">
        <f t="shared" ca="1" si="12"/>
        <v>0</v>
      </c>
    </row>
    <row r="24" spans="1:33">
      <c r="A24" s="32" t="s">
        <v>47</v>
      </c>
      <c r="B24" s="33">
        <v>5</v>
      </c>
      <c r="C24" s="33">
        <f>SUMIFS(Import_Inscrits,Import_Communes,Circo1!$A24,Import_BV,Circo1!$B24)</f>
        <v>184</v>
      </c>
      <c r="D24" s="33">
        <f>SUMIFS(Import_Abstention,Import_Communes,Circo1!$A24,Import_BV,Circo1!$B24)</f>
        <v>71</v>
      </c>
      <c r="E24" s="33">
        <f>SUMIFS(Import_Votants,Import_Communes,Circo1!$A24,Import_BV,Circo1!$B24)</f>
        <v>113</v>
      </c>
      <c r="F24" s="34">
        <f t="shared" si="13"/>
        <v>0.61413043478260865</v>
      </c>
      <c r="G24" s="33">
        <f>SUMIFS(Import_Blancs,Import_Communes,Circo1!$A24,Import_BV,Circo1!$B24)</f>
        <v>1</v>
      </c>
      <c r="H24" s="33">
        <f>SUMIFS(Imports_Nuls,Import_Communes,Circo1!$A24,Import_BV,Circo1!$B24)</f>
        <v>2</v>
      </c>
      <c r="I24" s="222">
        <f>SUMIFS(Import_Exprimés,Import_Communes,Circo1!$A24,Import_BV,Circo1!$B24)</f>
        <v>110</v>
      </c>
      <c r="J24" s="35">
        <f ca="1">SUMIFS(OFFSET(Import!$A$2,0,J$2+2,236,1),OFFSET(Import!$A$2,0,J$2,236,1),Circo1!J$3,Import_Communes,Circo1!$A24,Import_BV,Circo1!$B24)</f>
        <v>26</v>
      </c>
      <c r="K24" s="36">
        <f t="shared" ca="1" si="14"/>
        <v>0.14130434782608695</v>
      </c>
      <c r="L24" s="37">
        <f t="shared" ca="1" si="15"/>
        <v>0.23636363636363636</v>
      </c>
      <c r="M24" s="35">
        <f ca="1">SUMIFS(OFFSET(Import!$A$2,0,M$2+2,236,1),OFFSET(Import!$A$2,0,M$2,236,1),Circo1!M$3,Import_Communes,Circo1!$A24,Import_BV,Circo1!$B24)</f>
        <v>0</v>
      </c>
      <c r="N24" s="36">
        <f t="shared" ca="1" si="16"/>
        <v>0</v>
      </c>
      <c r="O24" s="37">
        <f t="shared" ca="1" si="17"/>
        <v>0</v>
      </c>
      <c r="P24" s="35">
        <f ca="1">SUMIFS(OFFSET(Import!$A$2,0,P$2+2,236,1),OFFSET(Import!$A$2,0,P$2,236,1),Circo1!P$3,Import_Communes,Circo1!$A24,Import_BV,Circo1!$B24)</f>
        <v>66</v>
      </c>
      <c r="Q24" s="36">
        <f t="shared" ca="1" si="1"/>
        <v>0.35869565217391303</v>
      </c>
      <c r="R24" s="37">
        <f t="shared" ca="1" si="2"/>
        <v>0.6</v>
      </c>
      <c r="S24" s="35">
        <f ca="1">SUMIFS(OFFSET(Import!$A$2,0,S$2+2,236,1),OFFSET(Import!$A$2,0,S$2,236,1),Circo1!S$3,Import_Communes,Circo1!$A24,Import_BV,Circo1!$B24)</f>
        <v>0</v>
      </c>
      <c r="T24" s="36">
        <f t="shared" ca="1" si="3"/>
        <v>0</v>
      </c>
      <c r="U24" s="37">
        <f t="shared" ca="1" si="4"/>
        <v>0</v>
      </c>
      <c r="V24" s="35">
        <f ca="1">SUMIFS(OFFSET(Import!$A$2,0,V$2+2,236,1),OFFSET(Import!$A$2,0,V$2,236,1),Circo1!V$3,Import_Communes,Circo1!$A24,Import_BV,Circo1!$B24)</f>
        <v>0</v>
      </c>
      <c r="W24" s="36">
        <f t="shared" ca="1" si="5"/>
        <v>0</v>
      </c>
      <c r="X24" s="37">
        <f t="shared" ca="1" si="6"/>
        <v>0</v>
      </c>
      <c r="Y24" s="35">
        <f ca="1">SUMIFS(OFFSET(Import!$A$2,0,Y$2+2,236,1),OFFSET(Import!$A$2,0,Y$2,236,1),Circo1!Y$3,Import_Communes,Circo1!$A24,Import_BV,Circo1!$B24)</f>
        <v>7</v>
      </c>
      <c r="Z24" s="36">
        <f t="shared" ca="1" si="7"/>
        <v>3.8043478260869568E-2</v>
      </c>
      <c r="AA24" s="37">
        <f t="shared" ca="1" si="8"/>
        <v>6.363636363636363E-2</v>
      </c>
      <c r="AB24" s="35">
        <f ca="1">SUMIFS(OFFSET(Import!$A$2,0,AB$2+2,236,1),OFFSET(Import!$A$2,0,AB$2,236,1),Circo1!AB$3,Import_Communes,Circo1!$A24,Import_BV,Circo1!$B24)</f>
        <v>0</v>
      </c>
      <c r="AC24" s="36">
        <f t="shared" ca="1" si="9"/>
        <v>0</v>
      </c>
      <c r="AD24" s="37">
        <f t="shared" ca="1" si="20"/>
        <v>0</v>
      </c>
      <c r="AE24" s="35">
        <f ca="1">SUMIFS(OFFSET(Import!$A$2,0,AE$2+2,236,1),OFFSET(Import!$A$2,0,AE$2,236,1),Circo1!AE$3,Import_Communes,Circo1!$A24,Import_BV,Circo1!$B24)</f>
        <v>11</v>
      </c>
      <c r="AF24" s="36">
        <f t="shared" ca="1" si="11"/>
        <v>5.9782608695652176E-2</v>
      </c>
      <c r="AG24" s="37">
        <f t="shared" ca="1" si="12"/>
        <v>0.1</v>
      </c>
    </row>
    <row r="25" spans="1:33" s="216" customFormat="1">
      <c r="A25" s="212" t="s">
        <v>101</v>
      </c>
      <c r="B25" s="213"/>
      <c r="C25" s="213">
        <f>SUM(C26:C27)</f>
        <v>258</v>
      </c>
      <c r="D25" s="213">
        <f t="shared" ref="D25:E25" si="33">SUM(D26:D27)</f>
        <v>131</v>
      </c>
      <c r="E25" s="213">
        <f t="shared" si="33"/>
        <v>127</v>
      </c>
      <c r="F25" s="214">
        <f>E25/C25</f>
        <v>0.49224806201550386</v>
      </c>
      <c r="G25" s="213">
        <f t="shared" ref="G25:I25" si="34">SUM(G26:G27)</f>
        <v>0</v>
      </c>
      <c r="H25" s="213">
        <f t="shared" si="34"/>
        <v>1</v>
      </c>
      <c r="I25" s="223">
        <f t="shared" si="34"/>
        <v>126</v>
      </c>
      <c r="J25" s="212">
        <f t="shared" ref="J25" ca="1" si="35">SUM(J26:J27)</f>
        <v>58</v>
      </c>
      <c r="K25" s="214">
        <f t="shared" ca="1" si="14"/>
        <v>0.22480620155038761</v>
      </c>
      <c r="L25" s="215">
        <f t="shared" ca="1" si="15"/>
        <v>0.46031746031746029</v>
      </c>
      <c r="M25" s="212">
        <f t="shared" ref="M25" ca="1" si="36">SUM(M26:M27)</f>
        <v>1</v>
      </c>
      <c r="N25" s="214">
        <f t="shared" ca="1" si="16"/>
        <v>3.875968992248062E-3</v>
      </c>
      <c r="O25" s="215">
        <f t="shared" ca="1" si="17"/>
        <v>7.9365079365079361E-3</v>
      </c>
      <c r="P25" s="212">
        <f t="shared" ref="P25" ca="1" si="37">SUM(P26:P27)</f>
        <v>29</v>
      </c>
      <c r="Q25" s="214">
        <f t="shared" ca="1" si="1"/>
        <v>0.1124031007751938</v>
      </c>
      <c r="R25" s="215">
        <f t="shared" ca="1" si="2"/>
        <v>0.23015873015873015</v>
      </c>
      <c r="S25" s="212">
        <f t="shared" ref="S25" ca="1" si="38">SUM(S26:S27)</f>
        <v>1</v>
      </c>
      <c r="T25" s="214">
        <f t="shared" ca="1" si="3"/>
        <v>3.875968992248062E-3</v>
      </c>
      <c r="U25" s="215">
        <f t="shared" ref="U25" ca="1" si="39">SUM(U26:U27)</f>
        <v>1.5873015873015872E-2</v>
      </c>
      <c r="V25" s="212">
        <f t="shared" ref="V25" ca="1" si="40">SUM(V26:V27)</f>
        <v>0</v>
      </c>
      <c r="W25" s="214">
        <f t="shared" ca="1" si="5"/>
        <v>0</v>
      </c>
      <c r="X25" s="215">
        <f t="shared" ca="1" si="6"/>
        <v>0</v>
      </c>
      <c r="Y25" s="212">
        <f t="shared" ref="Y25" ca="1" si="41">SUM(Y26:Y27)</f>
        <v>2</v>
      </c>
      <c r="Z25" s="214">
        <f t="shared" ca="1" si="7"/>
        <v>7.7519379844961239E-3</v>
      </c>
      <c r="AA25" s="215">
        <f t="shared" ca="1" si="8"/>
        <v>1.5873015873015872E-2</v>
      </c>
      <c r="AB25" s="212">
        <f t="shared" ref="AB25" ca="1" si="42">SUM(AB26:AB27)</f>
        <v>1</v>
      </c>
      <c r="AC25" s="214">
        <f t="shared" ca="1" si="9"/>
        <v>3.875968992248062E-3</v>
      </c>
      <c r="AD25" s="215">
        <f t="shared" ca="1" si="20"/>
        <v>7.9365079365079361E-3</v>
      </c>
      <c r="AE25" s="212">
        <f t="shared" ref="AE25" ca="1" si="43">SUM(AE26:AE27)</f>
        <v>34</v>
      </c>
      <c r="AF25" s="214">
        <f t="shared" ca="1" si="11"/>
        <v>0.13178294573643412</v>
      </c>
      <c r="AG25" s="215">
        <f t="shared" ca="1" si="12"/>
        <v>0.26984126984126983</v>
      </c>
    </row>
    <row r="26" spans="1:33">
      <c r="A26" s="32" t="s">
        <v>48</v>
      </c>
      <c r="B26" s="33">
        <v>1</v>
      </c>
      <c r="C26" s="33">
        <f>SUMIFS(Import_Inscrits,Import_Communes,Circo1!$A26,Import_BV,Circo1!$B26)</f>
        <v>111</v>
      </c>
      <c r="D26" s="33">
        <f>SUMIFS(Import_Abstention,Import_Communes,Circo1!$A26,Import_BV,Circo1!$B26)</f>
        <v>47</v>
      </c>
      <c r="E26" s="33">
        <f>SUMIFS(Import_Votants,Import_Communes,Circo1!$A26,Import_BV,Circo1!$B26)</f>
        <v>64</v>
      </c>
      <c r="F26" s="34">
        <f t="shared" si="13"/>
        <v>0.57657657657657657</v>
      </c>
      <c r="G26" s="33">
        <f>SUMIFS(Import_Blancs,Import_Communes,Circo1!$A26,Import_BV,Circo1!$B26)</f>
        <v>0</v>
      </c>
      <c r="H26" s="33">
        <f>SUMIFS(Imports_Nuls,Import_Communes,Circo1!$A26,Import_BV,Circo1!$B26)</f>
        <v>1</v>
      </c>
      <c r="I26" s="222">
        <f>SUMIFS(Import_Exprimés,Import_Communes,Circo1!$A26,Import_BV,Circo1!$B26)</f>
        <v>63</v>
      </c>
      <c r="J26" s="35">
        <f ca="1">SUMIFS(OFFSET(Import!$A$2,0,J$2+2,236,1),OFFSET(Import!$A$2,0,J$2,236,1),Circo1!J$3,Import_Communes,Circo1!$A26,Import_BV,Circo1!$B26)</f>
        <v>28</v>
      </c>
      <c r="K26" s="36">
        <f t="shared" ca="1" si="14"/>
        <v>0.25225225225225223</v>
      </c>
      <c r="L26" s="37">
        <f t="shared" ca="1" si="15"/>
        <v>0.44444444444444442</v>
      </c>
      <c r="M26" s="35">
        <f ca="1">SUMIFS(OFFSET(Import!$A$2,0,M$2+2,236,1),OFFSET(Import!$A$2,0,M$2,236,1),Circo1!M$3,Import_Communes,Circo1!$A26,Import_BV,Circo1!$B26)</f>
        <v>0</v>
      </c>
      <c r="N26" s="36">
        <f t="shared" ca="1" si="16"/>
        <v>0</v>
      </c>
      <c r="O26" s="37">
        <f t="shared" ca="1" si="17"/>
        <v>0</v>
      </c>
      <c r="P26" s="35">
        <f ca="1">SUMIFS(OFFSET(Import!$A$2,0,P$2+2,236,1),OFFSET(Import!$A$2,0,P$2,236,1),Circo1!P$3,Import_Communes,Circo1!$A26,Import_BV,Circo1!$B26)</f>
        <v>11</v>
      </c>
      <c r="Q26" s="36">
        <f t="shared" ca="1" si="1"/>
        <v>9.90990990990991E-2</v>
      </c>
      <c r="R26" s="37">
        <f t="shared" ca="1" si="2"/>
        <v>0.17460317460317459</v>
      </c>
      <c r="S26" s="35">
        <f ca="1">SUMIFS(OFFSET(Import!$A$2,0,S$2+2,236,1),OFFSET(Import!$A$2,0,S$2,236,1),Circo1!S$3,Import_Communes,Circo1!$A26,Import_BV,Circo1!$B26)</f>
        <v>0</v>
      </c>
      <c r="T26" s="36">
        <f t="shared" ca="1" si="3"/>
        <v>0</v>
      </c>
      <c r="U26" s="37">
        <f t="shared" ca="1" si="4"/>
        <v>0</v>
      </c>
      <c r="V26" s="35">
        <f ca="1">SUMIFS(OFFSET(Import!$A$2,0,V$2+2,236,1),OFFSET(Import!$A$2,0,V$2,236,1),Circo1!V$3,Import_Communes,Circo1!$A26,Import_BV,Circo1!$B26)</f>
        <v>0</v>
      </c>
      <c r="W26" s="36">
        <f t="shared" ca="1" si="5"/>
        <v>0</v>
      </c>
      <c r="X26" s="37">
        <f t="shared" ca="1" si="6"/>
        <v>0</v>
      </c>
      <c r="Y26" s="35">
        <f ca="1">SUMIFS(OFFSET(Import!$A$2,0,Y$2+2,236,1),OFFSET(Import!$A$2,0,Y$2,236,1),Circo1!Y$3,Import_Communes,Circo1!$A26,Import_BV,Circo1!$B26)</f>
        <v>2</v>
      </c>
      <c r="Z26" s="36">
        <f t="shared" ca="1" si="7"/>
        <v>1.8018018018018018E-2</v>
      </c>
      <c r="AA26" s="37">
        <f t="shared" ca="1" si="8"/>
        <v>3.1746031746031744E-2</v>
      </c>
      <c r="AB26" s="35">
        <f ca="1">SUMIFS(OFFSET(Import!$A$2,0,AB$2+2,236,1),OFFSET(Import!$A$2,0,AB$2,236,1),Circo1!AB$3,Import_Communes,Circo1!$A26,Import_BV,Circo1!$B26)</f>
        <v>1</v>
      </c>
      <c r="AC26" s="36">
        <f t="shared" ca="1" si="9"/>
        <v>9.0090090090090089E-3</v>
      </c>
      <c r="AD26" s="37">
        <f t="shared" ca="1" si="20"/>
        <v>1.5873015873015872E-2</v>
      </c>
      <c r="AE26" s="35">
        <f ca="1">SUMIFS(OFFSET(Import!$A$2,0,AE$2+2,236,1),OFFSET(Import!$A$2,0,AE$2,236,1),Circo1!AE$3,Import_Communes,Circo1!$A26,Import_BV,Circo1!$B26)</f>
        <v>21</v>
      </c>
      <c r="AF26" s="36">
        <f t="shared" ca="1" si="11"/>
        <v>0.1891891891891892</v>
      </c>
      <c r="AG26" s="37">
        <f t="shared" ca="1" si="12"/>
        <v>0.33333333333333331</v>
      </c>
    </row>
    <row r="27" spans="1:33">
      <c r="A27" s="32" t="s">
        <v>48</v>
      </c>
      <c r="B27" s="33">
        <v>2</v>
      </c>
      <c r="C27" s="33">
        <f>SUMIFS(Import_Inscrits,Import_Communes,Circo1!$A27,Import_BV,Circo1!$B27)</f>
        <v>147</v>
      </c>
      <c r="D27" s="33">
        <f>SUMIFS(Import_Abstention,Import_Communes,Circo1!$A27,Import_BV,Circo1!$B27)</f>
        <v>84</v>
      </c>
      <c r="E27" s="33">
        <f>SUMIFS(Import_Votants,Import_Communes,Circo1!$A27,Import_BV,Circo1!$B27)</f>
        <v>63</v>
      </c>
      <c r="F27" s="34">
        <f t="shared" si="13"/>
        <v>0.42857142857142855</v>
      </c>
      <c r="G27" s="33">
        <f>SUMIFS(Import_Blancs,Import_Communes,Circo1!$A27,Import_BV,Circo1!$B27)</f>
        <v>0</v>
      </c>
      <c r="H27" s="33">
        <f>SUMIFS(Imports_Nuls,Import_Communes,Circo1!$A27,Import_BV,Circo1!$B27)</f>
        <v>0</v>
      </c>
      <c r="I27" s="222">
        <f>SUMIFS(Import_Exprimés,Import_Communes,Circo1!$A27,Import_BV,Circo1!$B27)</f>
        <v>63</v>
      </c>
      <c r="J27" s="35">
        <f ca="1">SUMIFS(OFFSET(Import!$A$2,0,J$2+2,236,1),OFFSET(Import!$A$2,0,J$2,236,1),Circo1!J$3,Import_Communes,Circo1!$A27,Import_BV,Circo1!$B27)</f>
        <v>30</v>
      </c>
      <c r="K27" s="36">
        <f t="shared" ca="1" si="14"/>
        <v>0.20408163265306123</v>
      </c>
      <c r="L27" s="37">
        <f t="shared" ca="1" si="15"/>
        <v>0.47619047619047616</v>
      </c>
      <c r="M27" s="35">
        <f ca="1">SUMIFS(OFFSET(Import!$A$2,0,M$2+2,236,1),OFFSET(Import!$A$2,0,M$2,236,1),Circo1!M$3,Import_Communes,Circo1!$A27,Import_BV,Circo1!$B27)</f>
        <v>1</v>
      </c>
      <c r="N27" s="36">
        <f t="shared" ca="1" si="16"/>
        <v>6.8027210884353739E-3</v>
      </c>
      <c r="O27" s="37">
        <f t="shared" ca="1" si="17"/>
        <v>1.5873015873015872E-2</v>
      </c>
      <c r="P27" s="35">
        <f ca="1">SUMIFS(OFFSET(Import!$A$2,0,P$2+2,236,1),OFFSET(Import!$A$2,0,P$2,236,1),Circo1!P$3,Import_Communes,Circo1!$A27,Import_BV,Circo1!$B27)</f>
        <v>18</v>
      </c>
      <c r="Q27" s="36">
        <f t="shared" ca="1" si="1"/>
        <v>0.12244897959183673</v>
      </c>
      <c r="R27" s="37">
        <f t="shared" ca="1" si="2"/>
        <v>0.2857142857142857</v>
      </c>
      <c r="S27" s="35">
        <f ca="1">SUMIFS(OFFSET(Import!$A$2,0,S$2+2,236,1),OFFSET(Import!$A$2,0,S$2,236,1),Circo1!S$3,Import_Communes,Circo1!$A27,Import_BV,Circo1!$B27)</f>
        <v>1</v>
      </c>
      <c r="T27" s="36">
        <f t="shared" ca="1" si="3"/>
        <v>6.8027210884353739E-3</v>
      </c>
      <c r="U27" s="37">
        <f t="shared" ca="1" si="4"/>
        <v>1.5873015873015872E-2</v>
      </c>
      <c r="V27" s="35">
        <f ca="1">SUMIFS(OFFSET(Import!$A$2,0,V$2+2,236,1),OFFSET(Import!$A$2,0,V$2,236,1),Circo1!V$3,Import_Communes,Circo1!$A27,Import_BV,Circo1!$B27)</f>
        <v>0</v>
      </c>
      <c r="W27" s="36">
        <f t="shared" ca="1" si="5"/>
        <v>0</v>
      </c>
      <c r="X27" s="37">
        <f t="shared" ca="1" si="6"/>
        <v>0</v>
      </c>
      <c r="Y27" s="35">
        <f ca="1">SUMIFS(OFFSET(Import!$A$2,0,Y$2+2,236,1),OFFSET(Import!$A$2,0,Y$2,236,1),Circo1!Y$3,Import_Communes,Circo1!$A27,Import_BV,Circo1!$B27)</f>
        <v>0</v>
      </c>
      <c r="Z27" s="36">
        <f t="shared" ca="1" si="7"/>
        <v>0</v>
      </c>
      <c r="AA27" s="37">
        <f t="shared" ca="1" si="8"/>
        <v>0</v>
      </c>
      <c r="AB27" s="35">
        <f ca="1">SUMIFS(OFFSET(Import!$A$2,0,AB$2+2,236,1),OFFSET(Import!$A$2,0,AB$2,236,1),Circo1!AB$3,Import_Communes,Circo1!$A27,Import_BV,Circo1!$B27)</f>
        <v>0</v>
      </c>
      <c r="AC27" s="36">
        <f t="shared" ca="1" si="9"/>
        <v>0</v>
      </c>
      <c r="AD27" s="37">
        <f t="shared" ca="1" si="20"/>
        <v>0</v>
      </c>
      <c r="AE27" s="35">
        <f ca="1">SUMIFS(OFFSET(Import!$A$2,0,AE$2+2,236,1),OFFSET(Import!$A$2,0,AE$2,236,1),Circo1!AE$3,Import_Communes,Circo1!$A27,Import_BV,Circo1!$B27)</f>
        <v>13</v>
      </c>
      <c r="AF27" s="36">
        <f t="shared" ca="1" si="11"/>
        <v>8.8435374149659865E-2</v>
      </c>
      <c r="AG27" s="37">
        <f t="shared" ca="1" si="12"/>
        <v>0.20634920634920634</v>
      </c>
    </row>
    <row r="28" spans="1:33" s="216" customFormat="1">
      <c r="A28" s="212" t="s">
        <v>102</v>
      </c>
      <c r="B28" s="213"/>
      <c r="C28" s="213">
        <f>SUM(C29:C30)</f>
        <v>552</v>
      </c>
      <c r="D28" s="213">
        <f t="shared" ref="D28:E28" si="44">SUM(D29:D30)</f>
        <v>292</v>
      </c>
      <c r="E28" s="213">
        <f t="shared" si="44"/>
        <v>260</v>
      </c>
      <c r="F28" s="214">
        <f>E28/C28</f>
        <v>0.47101449275362317</v>
      </c>
      <c r="G28" s="213">
        <f t="shared" ref="G28:I28" si="45">SUM(G29:G30)</f>
        <v>1</v>
      </c>
      <c r="H28" s="213">
        <f t="shared" si="45"/>
        <v>2</v>
      </c>
      <c r="I28" s="223">
        <f t="shared" si="45"/>
        <v>257</v>
      </c>
      <c r="J28" s="212">
        <f t="shared" ref="J28" ca="1" si="46">SUM(J29:J30)</f>
        <v>60</v>
      </c>
      <c r="K28" s="214">
        <f t="shared" ca="1" si="14"/>
        <v>0.10869565217391304</v>
      </c>
      <c r="L28" s="215">
        <f t="shared" ca="1" si="15"/>
        <v>0.23346303501945526</v>
      </c>
      <c r="M28" s="212">
        <f t="shared" ref="M28" ca="1" si="47">SUM(M29:M30)</f>
        <v>2</v>
      </c>
      <c r="N28" s="214">
        <f t="shared" ca="1" si="16"/>
        <v>3.6231884057971015E-3</v>
      </c>
      <c r="O28" s="215">
        <f t="shared" ca="1" si="17"/>
        <v>7.7821011673151752E-3</v>
      </c>
      <c r="P28" s="212">
        <f t="shared" ref="P28" ca="1" si="48">SUM(P29:P30)</f>
        <v>162</v>
      </c>
      <c r="Q28" s="214">
        <f t="shared" ca="1" si="1"/>
        <v>0.29347826086956524</v>
      </c>
      <c r="R28" s="215">
        <f t="shared" ca="1" si="2"/>
        <v>0.63035019455252916</v>
      </c>
      <c r="S28" s="212">
        <f t="shared" ref="S28" ca="1" si="49">SUM(S29:S30)</f>
        <v>2</v>
      </c>
      <c r="T28" s="214">
        <f t="shared" ca="1" si="3"/>
        <v>3.6231884057971015E-3</v>
      </c>
      <c r="U28" s="215">
        <f t="shared" ref="U28" ca="1" si="50">SUM(U29:U30)</f>
        <v>1.4598540145985401E-2</v>
      </c>
      <c r="V28" s="212">
        <f t="shared" ref="V28" ca="1" si="51">SUM(V29:V30)</f>
        <v>1</v>
      </c>
      <c r="W28" s="214">
        <f t="shared" ca="1" si="5"/>
        <v>1.8115942028985507E-3</v>
      </c>
      <c r="X28" s="215">
        <f t="shared" ca="1" si="6"/>
        <v>3.8910505836575876E-3</v>
      </c>
      <c r="Y28" s="212">
        <f t="shared" ref="Y28" ca="1" si="52">SUM(Y29:Y30)</f>
        <v>1</v>
      </c>
      <c r="Z28" s="214">
        <f t="shared" ca="1" si="7"/>
        <v>1.8115942028985507E-3</v>
      </c>
      <c r="AA28" s="215">
        <f t="shared" ca="1" si="8"/>
        <v>3.8910505836575876E-3</v>
      </c>
      <c r="AB28" s="212">
        <f t="shared" ref="AB28" ca="1" si="53">SUM(AB29:AB30)</f>
        <v>5</v>
      </c>
      <c r="AC28" s="214">
        <f t="shared" ca="1" si="9"/>
        <v>9.057971014492754E-3</v>
      </c>
      <c r="AD28" s="215">
        <f t="shared" ca="1" si="20"/>
        <v>1.9455252918287938E-2</v>
      </c>
      <c r="AE28" s="212">
        <f t="shared" ref="AE28" ca="1" si="54">SUM(AE29:AE30)</f>
        <v>24</v>
      </c>
      <c r="AF28" s="214">
        <f t="shared" ca="1" si="11"/>
        <v>4.3478260869565216E-2</v>
      </c>
      <c r="AG28" s="215">
        <f t="shared" ca="1" si="12"/>
        <v>9.3385214007782102E-2</v>
      </c>
    </row>
    <row r="29" spans="1:33">
      <c r="A29" s="32" t="s">
        <v>49</v>
      </c>
      <c r="B29" s="33">
        <v>1</v>
      </c>
      <c r="C29" s="33">
        <f>SUMIFS(Import_Inscrits,Import_Communes,Circo1!$A29,Import_BV,Circo1!$B29)</f>
        <v>317</v>
      </c>
      <c r="D29" s="33">
        <f>SUMIFS(Import_Abstention,Import_Communes,Circo1!$A29,Import_BV,Circo1!$B29)</f>
        <v>179</v>
      </c>
      <c r="E29" s="33">
        <f>SUMIFS(Import_Votants,Import_Communes,Circo1!$A29,Import_BV,Circo1!$B29)</f>
        <v>138</v>
      </c>
      <c r="F29" s="34">
        <f t="shared" si="13"/>
        <v>0.43533123028391169</v>
      </c>
      <c r="G29" s="33">
        <f>SUMIFS(Import_Blancs,Import_Communes,Circo1!$A29,Import_BV,Circo1!$B29)</f>
        <v>1</v>
      </c>
      <c r="H29" s="33">
        <f>SUMIFS(Imports_Nuls,Import_Communes,Circo1!$A29,Import_BV,Circo1!$B29)</f>
        <v>0</v>
      </c>
      <c r="I29" s="222">
        <f>SUMIFS(Import_Exprimés,Import_Communes,Circo1!$A29,Import_BV,Circo1!$B29)</f>
        <v>137</v>
      </c>
      <c r="J29" s="35">
        <f ca="1">SUMIFS(OFFSET(Import!$A$2,0,J$2+2,236,1),OFFSET(Import!$A$2,0,J$2,236,1),Circo1!J$3,Import_Communes,Circo1!$A29,Import_BV,Circo1!$B29)</f>
        <v>27</v>
      </c>
      <c r="K29" s="36">
        <f t="shared" ca="1" si="14"/>
        <v>8.5173501577287064E-2</v>
      </c>
      <c r="L29" s="37">
        <f t="shared" ca="1" si="15"/>
        <v>0.19708029197080293</v>
      </c>
      <c r="M29" s="35">
        <f ca="1">SUMIFS(OFFSET(Import!$A$2,0,M$2+2,236,1),OFFSET(Import!$A$2,0,M$2,236,1),Circo1!M$3,Import_Communes,Circo1!$A29,Import_BV,Circo1!$B29)</f>
        <v>1</v>
      </c>
      <c r="N29" s="36">
        <f t="shared" ca="1" si="16"/>
        <v>3.1545741324921135E-3</v>
      </c>
      <c r="O29" s="37">
        <f t="shared" ca="1" si="17"/>
        <v>7.2992700729927005E-3</v>
      </c>
      <c r="P29" s="35">
        <f ca="1">SUMIFS(OFFSET(Import!$A$2,0,P$2+2,236,1),OFFSET(Import!$A$2,0,P$2,236,1),Circo1!P$3,Import_Communes,Circo1!$A29,Import_BV,Circo1!$B29)</f>
        <v>97</v>
      </c>
      <c r="Q29" s="36">
        <f t="shared" ca="1" si="1"/>
        <v>0.305993690851735</v>
      </c>
      <c r="R29" s="37">
        <f t="shared" ca="1" si="2"/>
        <v>0.70802919708029199</v>
      </c>
      <c r="S29" s="35">
        <f ca="1">SUMIFS(OFFSET(Import!$A$2,0,S$2+2,236,1),OFFSET(Import!$A$2,0,S$2,236,1),Circo1!S$3,Import_Communes,Circo1!$A29,Import_BV,Circo1!$B29)</f>
        <v>2</v>
      </c>
      <c r="T29" s="36">
        <f t="shared" ca="1" si="3"/>
        <v>6.3091482649842269E-3</v>
      </c>
      <c r="U29" s="37">
        <f t="shared" ca="1" si="4"/>
        <v>1.4598540145985401E-2</v>
      </c>
      <c r="V29" s="35">
        <f ca="1">SUMIFS(OFFSET(Import!$A$2,0,V$2+2,236,1),OFFSET(Import!$A$2,0,V$2,236,1),Circo1!V$3,Import_Communes,Circo1!$A29,Import_BV,Circo1!$B29)</f>
        <v>1</v>
      </c>
      <c r="W29" s="36">
        <f t="shared" ca="1" si="5"/>
        <v>3.1545741324921135E-3</v>
      </c>
      <c r="X29" s="37">
        <f t="shared" ca="1" si="6"/>
        <v>7.2992700729927005E-3</v>
      </c>
      <c r="Y29" s="35">
        <f ca="1">SUMIFS(OFFSET(Import!$A$2,0,Y$2+2,236,1),OFFSET(Import!$A$2,0,Y$2,236,1),Circo1!Y$3,Import_Communes,Circo1!$A29,Import_BV,Circo1!$B29)</f>
        <v>0</v>
      </c>
      <c r="Z29" s="36">
        <f t="shared" ca="1" si="7"/>
        <v>0</v>
      </c>
      <c r="AA29" s="37">
        <f t="shared" ca="1" si="8"/>
        <v>0</v>
      </c>
      <c r="AB29" s="35">
        <f ca="1">SUMIFS(OFFSET(Import!$A$2,0,AB$2+2,236,1),OFFSET(Import!$A$2,0,AB$2,236,1),Circo1!AB$3,Import_Communes,Circo1!$A29,Import_BV,Circo1!$B29)</f>
        <v>4</v>
      </c>
      <c r="AC29" s="36">
        <f t="shared" ca="1" si="9"/>
        <v>1.2618296529968454E-2</v>
      </c>
      <c r="AD29" s="37">
        <f t="shared" ca="1" si="20"/>
        <v>2.9197080291970802E-2</v>
      </c>
      <c r="AE29" s="35">
        <f ca="1">SUMIFS(OFFSET(Import!$A$2,0,AE$2+2,236,1),OFFSET(Import!$A$2,0,AE$2,236,1),Circo1!AE$3,Import_Communes,Circo1!$A29,Import_BV,Circo1!$B29)</f>
        <v>5</v>
      </c>
      <c r="AF29" s="36">
        <f t="shared" ca="1" si="11"/>
        <v>1.5772870662460567E-2</v>
      </c>
      <c r="AG29" s="37">
        <f t="shared" ca="1" si="12"/>
        <v>3.6496350364963501E-2</v>
      </c>
    </row>
    <row r="30" spans="1:33">
      <c r="A30" s="32" t="s">
        <v>49</v>
      </c>
      <c r="B30" s="33">
        <v>2</v>
      </c>
      <c r="C30" s="33">
        <f>SUMIFS(Import_Inscrits,Import_Communes,Circo1!$A30,Import_BV,Circo1!$B30)</f>
        <v>235</v>
      </c>
      <c r="D30" s="33">
        <f>SUMIFS(Import_Abstention,Import_Communes,Circo1!$A30,Import_BV,Circo1!$B30)</f>
        <v>113</v>
      </c>
      <c r="E30" s="33">
        <f>SUMIFS(Import_Votants,Import_Communes,Circo1!$A30,Import_BV,Circo1!$B30)</f>
        <v>122</v>
      </c>
      <c r="F30" s="34">
        <f t="shared" si="13"/>
        <v>0.51914893617021274</v>
      </c>
      <c r="G30" s="33">
        <f>SUMIFS(Import_Blancs,Import_Communes,Circo1!$A30,Import_BV,Circo1!$B30)</f>
        <v>0</v>
      </c>
      <c r="H30" s="33">
        <f>SUMIFS(Imports_Nuls,Import_Communes,Circo1!$A30,Import_BV,Circo1!$B30)</f>
        <v>2</v>
      </c>
      <c r="I30" s="222">
        <f>SUMIFS(Import_Exprimés,Import_Communes,Circo1!$A30,Import_BV,Circo1!$B30)</f>
        <v>120</v>
      </c>
      <c r="J30" s="35">
        <f ca="1">SUMIFS(OFFSET(Import!$A$2,0,J$2+2,236,1),OFFSET(Import!$A$2,0,J$2,236,1),Circo1!J$3,Import_Communes,Circo1!$A30,Import_BV,Circo1!$B30)</f>
        <v>33</v>
      </c>
      <c r="K30" s="36">
        <f t="shared" ca="1" si="14"/>
        <v>0.14042553191489363</v>
      </c>
      <c r="L30" s="37">
        <f t="shared" ca="1" si="15"/>
        <v>0.27500000000000002</v>
      </c>
      <c r="M30" s="35">
        <f ca="1">SUMIFS(OFFSET(Import!$A$2,0,M$2+2,236,1),OFFSET(Import!$A$2,0,M$2,236,1),Circo1!M$3,Import_Communes,Circo1!$A30,Import_BV,Circo1!$B30)</f>
        <v>1</v>
      </c>
      <c r="N30" s="36">
        <f t="shared" ca="1" si="16"/>
        <v>4.2553191489361703E-3</v>
      </c>
      <c r="O30" s="37">
        <f t="shared" ca="1" si="17"/>
        <v>8.3333333333333332E-3</v>
      </c>
      <c r="P30" s="35">
        <f ca="1">SUMIFS(OFFSET(Import!$A$2,0,P$2+2,236,1),OFFSET(Import!$A$2,0,P$2,236,1),Circo1!P$3,Import_Communes,Circo1!$A30,Import_BV,Circo1!$B30)</f>
        <v>65</v>
      </c>
      <c r="Q30" s="36">
        <f t="shared" ca="1" si="1"/>
        <v>0.27659574468085107</v>
      </c>
      <c r="R30" s="37">
        <f t="shared" ca="1" si="2"/>
        <v>0.54166666666666663</v>
      </c>
      <c r="S30" s="35">
        <f ca="1">SUMIFS(OFFSET(Import!$A$2,0,S$2+2,236,1),OFFSET(Import!$A$2,0,S$2,236,1),Circo1!S$3,Import_Communes,Circo1!$A30,Import_BV,Circo1!$B30)</f>
        <v>0</v>
      </c>
      <c r="T30" s="36">
        <f t="shared" ca="1" si="3"/>
        <v>0</v>
      </c>
      <c r="U30" s="37">
        <f t="shared" ca="1" si="4"/>
        <v>0</v>
      </c>
      <c r="V30" s="35">
        <f ca="1">SUMIFS(OFFSET(Import!$A$2,0,V$2+2,236,1),OFFSET(Import!$A$2,0,V$2,236,1),Circo1!V$3,Import_Communes,Circo1!$A30,Import_BV,Circo1!$B30)</f>
        <v>0</v>
      </c>
      <c r="W30" s="36">
        <f t="shared" ca="1" si="5"/>
        <v>0</v>
      </c>
      <c r="X30" s="37">
        <f t="shared" ca="1" si="6"/>
        <v>0</v>
      </c>
      <c r="Y30" s="35">
        <f ca="1">SUMIFS(OFFSET(Import!$A$2,0,Y$2+2,236,1),OFFSET(Import!$A$2,0,Y$2,236,1),Circo1!Y$3,Import_Communes,Circo1!$A30,Import_BV,Circo1!$B30)</f>
        <v>1</v>
      </c>
      <c r="Z30" s="36">
        <f t="shared" ca="1" si="7"/>
        <v>4.2553191489361703E-3</v>
      </c>
      <c r="AA30" s="37">
        <f t="shared" ca="1" si="8"/>
        <v>8.3333333333333332E-3</v>
      </c>
      <c r="AB30" s="35">
        <f ca="1">SUMIFS(OFFSET(Import!$A$2,0,AB$2+2,236,1),OFFSET(Import!$A$2,0,AB$2,236,1),Circo1!AB$3,Import_Communes,Circo1!$A30,Import_BV,Circo1!$B30)</f>
        <v>1</v>
      </c>
      <c r="AC30" s="36">
        <f t="shared" ca="1" si="9"/>
        <v>4.2553191489361703E-3</v>
      </c>
      <c r="AD30" s="37">
        <f t="shared" ca="1" si="20"/>
        <v>8.3333333333333332E-3</v>
      </c>
      <c r="AE30" s="35">
        <f ca="1">SUMIFS(OFFSET(Import!$A$2,0,AE$2+2,236,1),OFFSET(Import!$A$2,0,AE$2,236,1),Circo1!AE$3,Import_Communes,Circo1!$A30,Import_BV,Circo1!$B30)</f>
        <v>19</v>
      </c>
      <c r="AF30" s="36">
        <f t="shared" ca="1" si="11"/>
        <v>8.085106382978724E-2</v>
      </c>
      <c r="AG30" s="37">
        <f t="shared" ca="1" si="12"/>
        <v>0.15833333333333333</v>
      </c>
    </row>
    <row r="31" spans="1:33" s="216" customFormat="1">
      <c r="A31" s="212" t="s">
        <v>103</v>
      </c>
      <c r="B31" s="213"/>
      <c r="C31" s="213">
        <f t="shared" ref="C31:AE31" si="55">SUM(C32)</f>
        <v>845</v>
      </c>
      <c r="D31" s="213">
        <f t="shared" si="55"/>
        <v>457</v>
      </c>
      <c r="E31" s="213">
        <f t="shared" si="55"/>
        <v>388</v>
      </c>
      <c r="F31" s="214">
        <f>E31/C31</f>
        <v>0.45917159763313609</v>
      </c>
      <c r="G31" s="213">
        <f t="shared" si="55"/>
        <v>3</v>
      </c>
      <c r="H31" s="213">
        <f t="shared" si="55"/>
        <v>3</v>
      </c>
      <c r="I31" s="223">
        <f t="shared" si="55"/>
        <v>382</v>
      </c>
      <c r="J31" s="212">
        <f t="shared" ca="1" si="55"/>
        <v>133</v>
      </c>
      <c r="K31" s="214">
        <f t="shared" ca="1" si="14"/>
        <v>0.15739644970414202</v>
      </c>
      <c r="L31" s="215">
        <f t="shared" ca="1" si="15"/>
        <v>0.34816753926701571</v>
      </c>
      <c r="M31" s="212">
        <f t="shared" ca="1" si="55"/>
        <v>3</v>
      </c>
      <c r="N31" s="214">
        <f t="shared" ca="1" si="16"/>
        <v>3.5502958579881655E-3</v>
      </c>
      <c r="O31" s="215">
        <f t="shared" ca="1" si="17"/>
        <v>7.8534031413612562E-3</v>
      </c>
      <c r="P31" s="212">
        <f t="shared" ca="1" si="55"/>
        <v>214</v>
      </c>
      <c r="Q31" s="214">
        <f t="shared" ca="1" si="1"/>
        <v>0.25325443786982249</v>
      </c>
      <c r="R31" s="215">
        <f t="shared" ca="1" si="2"/>
        <v>0.56020942408376961</v>
      </c>
      <c r="S31" s="212">
        <f t="shared" ca="1" si="55"/>
        <v>0</v>
      </c>
      <c r="T31" s="214">
        <f t="shared" ca="1" si="3"/>
        <v>0</v>
      </c>
      <c r="U31" s="215">
        <f t="shared" ca="1" si="55"/>
        <v>0</v>
      </c>
      <c r="V31" s="212">
        <f t="shared" ca="1" si="55"/>
        <v>0</v>
      </c>
      <c r="W31" s="214">
        <f t="shared" ca="1" si="5"/>
        <v>0</v>
      </c>
      <c r="X31" s="215">
        <f t="shared" ca="1" si="6"/>
        <v>0</v>
      </c>
      <c r="Y31" s="212">
        <f t="shared" ca="1" si="55"/>
        <v>10</v>
      </c>
      <c r="Z31" s="214">
        <f t="shared" ca="1" si="7"/>
        <v>1.1834319526627219E-2</v>
      </c>
      <c r="AA31" s="215">
        <f t="shared" ca="1" si="8"/>
        <v>2.6178010471204188E-2</v>
      </c>
      <c r="AB31" s="212">
        <f t="shared" ca="1" si="55"/>
        <v>5</v>
      </c>
      <c r="AC31" s="214">
        <f t="shared" ca="1" si="9"/>
        <v>5.9171597633136093E-3</v>
      </c>
      <c r="AD31" s="215">
        <f t="shared" ca="1" si="20"/>
        <v>1.3089005235602094E-2</v>
      </c>
      <c r="AE31" s="212">
        <f t="shared" ca="1" si="55"/>
        <v>17</v>
      </c>
      <c r="AF31" s="214">
        <f t="shared" ca="1" si="11"/>
        <v>2.0118343195266272E-2</v>
      </c>
      <c r="AG31" s="215">
        <f t="shared" ca="1" si="12"/>
        <v>4.4502617801047119E-2</v>
      </c>
    </row>
    <row r="32" spans="1:33">
      <c r="A32" s="32" t="s">
        <v>50</v>
      </c>
      <c r="B32" s="33">
        <v>1</v>
      </c>
      <c r="C32" s="33">
        <f>SUMIFS(Import_Inscrits,Import_Communes,Circo1!$A32,Import_BV,Circo1!$B32)</f>
        <v>845</v>
      </c>
      <c r="D32" s="33">
        <f>SUMIFS(Import_Abstention,Import_Communes,Circo1!$A32,Import_BV,Circo1!$B32)</f>
        <v>457</v>
      </c>
      <c r="E32" s="33">
        <f>SUMIFS(Import_Votants,Import_Communes,Circo1!$A32,Import_BV,Circo1!$B32)</f>
        <v>388</v>
      </c>
      <c r="F32" s="34">
        <f t="shared" si="13"/>
        <v>0.45917159763313609</v>
      </c>
      <c r="G32" s="33">
        <f>SUMIFS(Import_Blancs,Import_Communes,Circo1!$A32,Import_BV,Circo1!$B32)</f>
        <v>3</v>
      </c>
      <c r="H32" s="33">
        <f>SUMIFS(Imports_Nuls,Import_Communes,Circo1!$A32,Import_BV,Circo1!$B32)</f>
        <v>3</v>
      </c>
      <c r="I32" s="222">
        <f>SUMIFS(Import_Exprimés,Import_Communes,Circo1!$A32,Import_BV,Circo1!$B32)</f>
        <v>382</v>
      </c>
      <c r="J32" s="35">
        <f ca="1">SUMIFS(OFFSET(Import!$A$2,0,J$2+2,236,1),OFFSET(Import!$A$2,0,J$2,236,1),Circo1!J$3,Import_Communes,Circo1!$A32,Import_BV,Circo1!$B32)</f>
        <v>133</v>
      </c>
      <c r="K32" s="36">
        <f t="shared" ca="1" si="14"/>
        <v>0.15739644970414202</v>
      </c>
      <c r="L32" s="37">
        <f t="shared" ca="1" si="15"/>
        <v>0.34816753926701571</v>
      </c>
      <c r="M32" s="35">
        <f ca="1">SUMIFS(OFFSET(Import!$A$2,0,M$2+2,236,1),OFFSET(Import!$A$2,0,M$2,236,1),Circo1!M$3,Import_Communes,Circo1!$A32,Import_BV,Circo1!$B32)</f>
        <v>3</v>
      </c>
      <c r="N32" s="36">
        <f t="shared" ca="1" si="16"/>
        <v>3.5502958579881655E-3</v>
      </c>
      <c r="O32" s="37">
        <f t="shared" ca="1" si="17"/>
        <v>7.8534031413612562E-3</v>
      </c>
      <c r="P32" s="35">
        <f ca="1">SUMIFS(OFFSET(Import!$A$2,0,P$2+2,236,1),OFFSET(Import!$A$2,0,P$2,236,1),Circo1!P$3,Import_Communes,Circo1!$A32,Import_BV,Circo1!$B32)</f>
        <v>214</v>
      </c>
      <c r="Q32" s="36">
        <f t="shared" ca="1" si="1"/>
        <v>0.25325443786982249</v>
      </c>
      <c r="R32" s="37">
        <f t="shared" ca="1" si="2"/>
        <v>0.56020942408376961</v>
      </c>
      <c r="S32" s="35">
        <f ca="1">SUMIFS(OFFSET(Import!$A$2,0,S$2+2,236,1),OFFSET(Import!$A$2,0,S$2,236,1),Circo1!S$3,Import_Communes,Circo1!$A32,Import_BV,Circo1!$B32)</f>
        <v>0</v>
      </c>
      <c r="T32" s="36">
        <f t="shared" ca="1" si="3"/>
        <v>0</v>
      </c>
      <c r="U32" s="37">
        <f t="shared" ca="1" si="4"/>
        <v>0</v>
      </c>
      <c r="V32" s="35">
        <f ca="1">SUMIFS(OFFSET(Import!$A$2,0,V$2+2,236,1),OFFSET(Import!$A$2,0,V$2,236,1),Circo1!V$3,Import_Communes,Circo1!$A32,Import_BV,Circo1!$B32)</f>
        <v>0</v>
      </c>
      <c r="W32" s="36">
        <f t="shared" ca="1" si="5"/>
        <v>0</v>
      </c>
      <c r="X32" s="37">
        <f t="shared" ca="1" si="6"/>
        <v>0</v>
      </c>
      <c r="Y32" s="35">
        <f ca="1">SUMIFS(OFFSET(Import!$A$2,0,Y$2+2,236,1),OFFSET(Import!$A$2,0,Y$2,236,1),Circo1!Y$3,Import_Communes,Circo1!$A32,Import_BV,Circo1!$B32)</f>
        <v>10</v>
      </c>
      <c r="Z32" s="36">
        <f t="shared" ca="1" si="7"/>
        <v>1.1834319526627219E-2</v>
      </c>
      <c r="AA32" s="37">
        <f t="shared" ca="1" si="8"/>
        <v>2.6178010471204188E-2</v>
      </c>
      <c r="AB32" s="35">
        <f ca="1">SUMIFS(OFFSET(Import!$A$2,0,AB$2+2,236,1),OFFSET(Import!$A$2,0,AB$2,236,1),Circo1!AB$3,Import_Communes,Circo1!$A32,Import_BV,Circo1!$B32)</f>
        <v>5</v>
      </c>
      <c r="AC32" s="36">
        <f t="shared" ca="1" si="9"/>
        <v>5.9171597633136093E-3</v>
      </c>
      <c r="AD32" s="37">
        <f t="shared" ca="1" si="20"/>
        <v>1.3089005235602094E-2</v>
      </c>
      <c r="AE32" s="35">
        <f ca="1">SUMIFS(OFFSET(Import!$A$2,0,AE$2+2,236,1),OFFSET(Import!$A$2,0,AE$2,236,1),Circo1!AE$3,Import_Communes,Circo1!$A32,Import_BV,Circo1!$B32)</f>
        <v>17</v>
      </c>
      <c r="AF32" s="36">
        <f t="shared" ca="1" si="11"/>
        <v>2.0118343195266272E-2</v>
      </c>
      <c r="AG32" s="37">
        <f t="shared" ca="1" si="12"/>
        <v>4.4502617801047119E-2</v>
      </c>
    </row>
    <row r="33" spans="1:33" s="216" customFormat="1">
      <c r="A33" s="212" t="s">
        <v>104</v>
      </c>
      <c r="B33" s="213"/>
      <c r="C33" s="213">
        <f t="shared" ref="C33:AE33" si="56">SUM(C34:C36)</f>
        <v>1272</v>
      </c>
      <c r="D33" s="213">
        <f t="shared" si="56"/>
        <v>615</v>
      </c>
      <c r="E33" s="213">
        <f t="shared" si="56"/>
        <v>657</v>
      </c>
      <c r="F33" s="214">
        <f>E33/C33</f>
        <v>0.51650943396226412</v>
      </c>
      <c r="G33" s="213">
        <f t="shared" si="56"/>
        <v>0</v>
      </c>
      <c r="H33" s="213">
        <f t="shared" si="56"/>
        <v>6</v>
      </c>
      <c r="I33" s="223">
        <f t="shared" si="56"/>
        <v>651</v>
      </c>
      <c r="J33" s="212">
        <f t="shared" ca="1" si="56"/>
        <v>140</v>
      </c>
      <c r="K33" s="214">
        <f t="shared" ca="1" si="14"/>
        <v>0.11006289308176101</v>
      </c>
      <c r="L33" s="215">
        <f t="shared" ca="1" si="15"/>
        <v>0.21505376344086022</v>
      </c>
      <c r="M33" s="212">
        <f t="shared" ca="1" si="56"/>
        <v>7</v>
      </c>
      <c r="N33" s="214">
        <f t="shared" ca="1" si="16"/>
        <v>5.50314465408805E-3</v>
      </c>
      <c r="O33" s="215">
        <f t="shared" ca="1" si="17"/>
        <v>1.0752688172043012E-2</v>
      </c>
      <c r="P33" s="212">
        <f t="shared" ca="1" si="56"/>
        <v>339</v>
      </c>
      <c r="Q33" s="214">
        <f t="shared" ca="1" si="1"/>
        <v>0.26650943396226418</v>
      </c>
      <c r="R33" s="215">
        <f t="shared" ca="1" si="2"/>
        <v>0.52073732718894006</v>
      </c>
      <c r="S33" s="212">
        <f t="shared" ca="1" si="56"/>
        <v>6</v>
      </c>
      <c r="T33" s="214">
        <f t="shared" ca="1" si="3"/>
        <v>4.7169811320754715E-3</v>
      </c>
      <c r="U33" s="215">
        <f t="shared" ca="1" si="56"/>
        <v>1.11731843575419E-2</v>
      </c>
      <c r="V33" s="212">
        <f t="shared" ca="1" si="56"/>
        <v>0</v>
      </c>
      <c r="W33" s="214">
        <f t="shared" ca="1" si="5"/>
        <v>0</v>
      </c>
      <c r="X33" s="215">
        <f t="shared" ca="1" si="6"/>
        <v>0</v>
      </c>
      <c r="Y33" s="212">
        <f t="shared" ca="1" si="56"/>
        <v>8</v>
      </c>
      <c r="Z33" s="214">
        <f t="shared" ca="1" si="7"/>
        <v>6.2893081761006293E-3</v>
      </c>
      <c r="AA33" s="215">
        <f t="shared" ca="1" si="8"/>
        <v>1.2288786482334869E-2</v>
      </c>
      <c r="AB33" s="212">
        <f t="shared" ca="1" si="56"/>
        <v>6</v>
      </c>
      <c r="AC33" s="214">
        <f t="shared" ca="1" si="9"/>
        <v>4.7169811320754715E-3</v>
      </c>
      <c r="AD33" s="215">
        <f t="shared" ca="1" si="20"/>
        <v>9.2165898617511521E-3</v>
      </c>
      <c r="AE33" s="212">
        <f t="shared" ca="1" si="56"/>
        <v>145</v>
      </c>
      <c r="AF33" s="214">
        <f t="shared" ca="1" si="11"/>
        <v>0.1139937106918239</v>
      </c>
      <c r="AG33" s="215">
        <f t="shared" ca="1" si="12"/>
        <v>0.2227342549923195</v>
      </c>
    </row>
    <row r="34" spans="1:33">
      <c r="A34" s="32" t="s">
        <v>51</v>
      </c>
      <c r="B34" s="33">
        <v>1</v>
      </c>
      <c r="C34" s="33">
        <f>SUMIFS(Import_Inscrits,Import_Communes,Circo1!$A34,Import_BV,Circo1!$B34)</f>
        <v>1063</v>
      </c>
      <c r="D34" s="33">
        <f>SUMIFS(Import_Abstention,Import_Communes,Circo1!$A34,Import_BV,Circo1!$B34)</f>
        <v>520</v>
      </c>
      <c r="E34" s="33">
        <f>SUMIFS(Import_Votants,Import_Communes,Circo1!$A34,Import_BV,Circo1!$B34)</f>
        <v>543</v>
      </c>
      <c r="F34" s="34">
        <f t="shared" si="13"/>
        <v>0.51081843838193797</v>
      </c>
      <c r="G34" s="33">
        <f>SUMIFS(Import_Blancs,Import_Communes,Circo1!$A34,Import_BV,Circo1!$B34)</f>
        <v>0</v>
      </c>
      <c r="H34" s="33">
        <f>SUMIFS(Imports_Nuls,Import_Communes,Circo1!$A34,Import_BV,Circo1!$B34)</f>
        <v>6</v>
      </c>
      <c r="I34" s="222">
        <f>SUMIFS(Import_Exprimés,Import_Communes,Circo1!$A34,Import_BV,Circo1!$B34)</f>
        <v>537</v>
      </c>
      <c r="J34" s="35">
        <f ca="1">SUMIFS(OFFSET(Import!$A$2,0,J$2+2,236,1),OFFSET(Import!$A$2,0,J$2,236,1),Circo1!J$3,Import_Communes,Circo1!$A34,Import_BV,Circo1!$B34)</f>
        <v>118</v>
      </c>
      <c r="K34" s="36">
        <f t="shared" ca="1" si="14"/>
        <v>0.11100658513640639</v>
      </c>
      <c r="L34" s="37">
        <f t="shared" ca="1" si="15"/>
        <v>0.21973929236499068</v>
      </c>
      <c r="M34" s="35">
        <f ca="1">SUMIFS(OFFSET(Import!$A$2,0,M$2+2,236,1),OFFSET(Import!$A$2,0,M$2,236,1),Circo1!M$3,Import_Communes,Circo1!$A34,Import_BV,Circo1!$B34)</f>
        <v>6</v>
      </c>
      <c r="N34" s="36">
        <f t="shared" ca="1" si="16"/>
        <v>5.6444026340545629E-3</v>
      </c>
      <c r="O34" s="37">
        <f t="shared" ca="1" si="17"/>
        <v>1.11731843575419E-2</v>
      </c>
      <c r="P34" s="35">
        <f ca="1">SUMIFS(OFFSET(Import!$A$2,0,P$2+2,236,1),OFFSET(Import!$A$2,0,P$2,236,1),Circo1!P$3,Import_Communes,Circo1!$A34,Import_BV,Circo1!$B34)</f>
        <v>272</v>
      </c>
      <c r="Q34" s="36">
        <f t="shared" ca="1" si="1"/>
        <v>0.25587958607714018</v>
      </c>
      <c r="R34" s="37">
        <f t="shared" ca="1" si="2"/>
        <v>0.5065176908752328</v>
      </c>
      <c r="S34" s="35">
        <f ca="1">SUMIFS(OFFSET(Import!$A$2,0,S$2+2,236,1),OFFSET(Import!$A$2,0,S$2,236,1),Circo1!S$3,Import_Communes,Circo1!$A34,Import_BV,Circo1!$B34)</f>
        <v>6</v>
      </c>
      <c r="T34" s="36">
        <f t="shared" ca="1" si="3"/>
        <v>5.6444026340545629E-3</v>
      </c>
      <c r="U34" s="37">
        <f t="shared" ca="1" si="4"/>
        <v>1.11731843575419E-2</v>
      </c>
      <c r="V34" s="35">
        <f ca="1">SUMIFS(OFFSET(Import!$A$2,0,V$2+2,236,1),OFFSET(Import!$A$2,0,V$2,236,1),Circo1!V$3,Import_Communes,Circo1!$A34,Import_BV,Circo1!$B34)</f>
        <v>0</v>
      </c>
      <c r="W34" s="36">
        <f t="shared" ca="1" si="5"/>
        <v>0</v>
      </c>
      <c r="X34" s="37">
        <f t="shared" ca="1" si="6"/>
        <v>0</v>
      </c>
      <c r="Y34" s="35">
        <f ca="1">SUMIFS(OFFSET(Import!$A$2,0,Y$2+2,236,1),OFFSET(Import!$A$2,0,Y$2,236,1),Circo1!Y$3,Import_Communes,Circo1!$A34,Import_BV,Circo1!$B34)</f>
        <v>5</v>
      </c>
      <c r="Z34" s="36">
        <f t="shared" ca="1" si="7"/>
        <v>4.7036688617121351E-3</v>
      </c>
      <c r="AA34" s="37">
        <f t="shared" ca="1" si="8"/>
        <v>9.3109869646182501E-3</v>
      </c>
      <c r="AB34" s="35">
        <f ca="1">SUMIFS(OFFSET(Import!$A$2,0,AB$2+2,236,1),OFFSET(Import!$A$2,0,AB$2,236,1),Circo1!AB$3,Import_Communes,Circo1!$A34,Import_BV,Circo1!$B34)</f>
        <v>5</v>
      </c>
      <c r="AC34" s="36">
        <f t="shared" ca="1" si="9"/>
        <v>4.7036688617121351E-3</v>
      </c>
      <c r="AD34" s="37">
        <f t="shared" ca="1" si="20"/>
        <v>9.3109869646182501E-3</v>
      </c>
      <c r="AE34" s="35">
        <f ca="1">SUMIFS(OFFSET(Import!$A$2,0,AE$2+2,236,1),OFFSET(Import!$A$2,0,AE$2,236,1),Circo1!AE$3,Import_Communes,Circo1!$A34,Import_BV,Circo1!$B34)</f>
        <v>125</v>
      </c>
      <c r="AF34" s="36">
        <f t="shared" ca="1" si="11"/>
        <v>0.11759172154280338</v>
      </c>
      <c r="AG34" s="37">
        <f t="shared" ca="1" si="12"/>
        <v>0.23277467411545624</v>
      </c>
    </row>
    <row r="35" spans="1:33">
      <c r="A35" s="32" t="s">
        <v>51</v>
      </c>
      <c r="B35" s="33">
        <v>2</v>
      </c>
      <c r="C35" s="33">
        <f>SUMIFS(Import_Inscrits,Import_Communes,Circo1!$A35,Import_BV,Circo1!$B35)</f>
        <v>156</v>
      </c>
      <c r="D35" s="33">
        <f>SUMIFS(Import_Abstention,Import_Communes,Circo1!$A35,Import_BV,Circo1!$B35)</f>
        <v>68</v>
      </c>
      <c r="E35" s="33">
        <f>SUMIFS(Import_Votants,Import_Communes,Circo1!$A35,Import_BV,Circo1!$B35)</f>
        <v>88</v>
      </c>
      <c r="F35" s="34">
        <f t="shared" si="13"/>
        <v>0.5641025641025641</v>
      </c>
      <c r="G35" s="33">
        <f>SUMIFS(Import_Blancs,Import_Communes,Circo1!$A35,Import_BV,Circo1!$B35)</f>
        <v>0</v>
      </c>
      <c r="H35" s="33">
        <f>SUMIFS(Imports_Nuls,Import_Communes,Circo1!$A35,Import_BV,Circo1!$B35)</f>
        <v>0</v>
      </c>
      <c r="I35" s="222">
        <f>SUMIFS(Import_Exprimés,Import_Communes,Circo1!$A35,Import_BV,Circo1!$B35)</f>
        <v>88</v>
      </c>
      <c r="J35" s="35">
        <f ca="1">SUMIFS(OFFSET(Import!$A$2,0,J$2+2,236,1),OFFSET(Import!$A$2,0,J$2,236,1),Circo1!J$3,Import_Communes,Circo1!$A35,Import_BV,Circo1!$B35)</f>
        <v>19</v>
      </c>
      <c r="K35" s="36">
        <f t="shared" ca="1" si="14"/>
        <v>0.12179487179487179</v>
      </c>
      <c r="L35" s="37">
        <f t="shared" ca="1" si="15"/>
        <v>0.21590909090909091</v>
      </c>
      <c r="M35" s="35">
        <f ca="1">SUMIFS(OFFSET(Import!$A$2,0,M$2+2,236,1),OFFSET(Import!$A$2,0,M$2,236,1),Circo1!M$3,Import_Communes,Circo1!$A35,Import_BV,Circo1!$B35)</f>
        <v>1</v>
      </c>
      <c r="N35" s="36">
        <f t="shared" ca="1" si="16"/>
        <v>6.41025641025641E-3</v>
      </c>
      <c r="O35" s="37">
        <f t="shared" ca="1" si="17"/>
        <v>1.1363636363636364E-2</v>
      </c>
      <c r="P35" s="35">
        <f ca="1">SUMIFS(OFFSET(Import!$A$2,0,P$2+2,236,1),OFFSET(Import!$A$2,0,P$2,236,1),Circo1!P$3,Import_Communes,Circo1!$A35,Import_BV,Circo1!$B35)</f>
        <v>55</v>
      </c>
      <c r="Q35" s="36">
        <f t="shared" ca="1" si="1"/>
        <v>0.35256410256410259</v>
      </c>
      <c r="R35" s="37">
        <f t="shared" ca="1" si="2"/>
        <v>0.625</v>
      </c>
      <c r="S35" s="35">
        <f ca="1">SUMIFS(OFFSET(Import!$A$2,0,S$2+2,236,1),OFFSET(Import!$A$2,0,S$2,236,1),Circo1!S$3,Import_Communes,Circo1!$A35,Import_BV,Circo1!$B35)</f>
        <v>0</v>
      </c>
      <c r="T35" s="36">
        <f t="shared" ca="1" si="3"/>
        <v>0</v>
      </c>
      <c r="U35" s="37">
        <f t="shared" ca="1" si="4"/>
        <v>0</v>
      </c>
      <c r="V35" s="35">
        <f ca="1">SUMIFS(OFFSET(Import!$A$2,0,V$2+2,236,1),OFFSET(Import!$A$2,0,V$2,236,1),Circo1!V$3,Import_Communes,Circo1!$A35,Import_BV,Circo1!$B35)</f>
        <v>0</v>
      </c>
      <c r="W35" s="36">
        <f t="shared" ca="1" si="5"/>
        <v>0</v>
      </c>
      <c r="X35" s="37">
        <f t="shared" ca="1" si="6"/>
        <v>0</v>
      </c>
      <c r="Y35" s="35">
        <f ca="1">SUMIFS(OFFSET(Import!$A$2,0,Y$2+2,236,1),OFFSET(Import!$A$2,0,Y$2,236,1),Circo1!Y$3,Import_Communes,Circo1!$A35,Import_BV,Circo1!$B35)</f>
        <v>2</v>
      </c>
      <c r="Z35" s="36">
        <f t="shared" ca="1" si="7"/>
        <v>1.282051282051282E-2</v>
      </c>
      <c r="AA35" s="37">
        <f t="shared" ca="1" si="8"/>
        <v>2.2727272727272728E-2</v>
      </c>
      <c r="AB35" s="35">
        <f ca="1">SUMIFS(OFFSET(Import!$A$2,0,AB$2+2,236,1),OFFSET(Import!$A$2,0,AB$2,236,1),Circo1!AB$3,Import_Communes,Circo1!$A35,Import_BV,Circo1!$B35)</f>
        <v>1</v>
      </c>
      <c r="AC35" s="36">
        <f t="shared" ca="1" si="9"/>
        <v>6.41025641025641E-3</v>
      </c>
      <c r="AD35" s="37">
        <f t="shared" ca="1" si="20"/>
        <v>1.1363636363636364E-2</v>
      </c>
      <c r="AE35" s="35">
        <f ca="1">SUMIFS(OFFSET(Import!$A$2,0,AE$2+2,236,1),OFFSET(Import!$A$2,0,AE$2,236,1),Circo1!AE$3,Import_Communes,Circo1!$A35,Import_BV,Circo1!$B35)</f>
        <v>10</v>
      </c>
      <c r="AF35" s="36">
        <f t="shared" ca="1" si="11"/>
        <v>6.4102564102564097E-2</v>
      </c>
      <c r="AG35" s="37">
        <f t="shared" ca="1" si="12"/>
        <v>0.11363636363636363</v>
      </c>
    </row>
    <row r="36" spans="1:33">
      <c r="A36" s="32" t="s">
        <v>51</v>
      </c>
      <c r="B36" s="33">
        <v>3</v>
      </c>
      <c r="C36" s="33">
        <f>SUMIFS(Import_Inscrits,Import_Communes,Circo1!$A36,Import_BV,Circo1!$B36)</f>
        <v>53</v>
      </c>
      <c r="D36" s="33">
        <f>SUMIFS(Import_Abstention,Import_Communes,Circo1!$A36,Import_BV,Circo1!$B36)</f>
        <v>27</v>
      </c>
      <c r="E36" s="33">
        <f>SUMIFS(Import_Votants,Import_Communes,Circo1!$A36,Import_BV,Circo1!$B36)</f>
        <v>26</v>
      </c>
      <c r="F36" s="34">
        <f t="shared" si="13"/>
        <v>0.49056603773584906</v>
      </c>
      <c r="G36" s="33">
        <f>SUMIFS(Import_Blancs,Import_Communes,Circo1!$A36,Import_BV,Circo1!$B36)</f>
        <v>0</v>
      </c>
      <c r="H36" s="33">
        <f>SUMIFS(Imports_Nuls,Import_Communes,Circo1!$A36,Import_BV,Circo1!$B36)</f>
        <v>0</v>
      </c>
      <c r="I36" s="222">
        <f>SUMIFS(Import_Exprimés,Import_Communes,Circo1!$A36,Import_BV,Circo1!$B36)</f>
        <v>26</v>
      </c>
      <c r="J36" s="35">
        <f ca="1">SUMIFS(OFFSET(Import!$A$2,0,J$2+2,236,1),OFFSET(Import!$A$2,0,J$2,236,1),Circo1!J$3,Import_Communes,Circo1!$A36,Import_BV,Circo1!$B36)</f>
        <v>3</v>
      </c>
      <c r="K36" s="36">
        <f t="shared" ca="1" si="14"/>
        <v>5.6603773584905662E-2</v>
      </c>
      <c r="L36" s="37">
        <f t="shared" ca="1" si="15"/>
        <v>0.11538461538461539</v>
      </c>
      <c r="M36" s="35">
        <f ca="1">SUMIFS(OFFSET(Import!$A$2,0,M$2+2,236,1),OFFSET(Import!$A$2,0,M$2,236,1),Circo1!M$3,Import_Communes,Circo1!$A36,Import_BV,Circo1!$B36)</f>
        <v>0</v>
      </c>
      <c r="N36" s="36">
        <f t="shared" ca="1" si="16"/>
        <v>0</v>
      </c>
      <c r="O36" s="37">
        <f t="shared" ca="1" si="17"/>
        <v>0</v>
      </c>
      <c r="P36" s="35">
        <f ca="1">SUMIFS(OFFSET(Import!$A$2,0,P$2+2,236,1),OFFSET(Import!$A$2,0,P$2,236,1),Circo1!P$3,Import_Communes,Circo1!$A36,Import_BV,Circo1!$B36)</f>
        <v>12</v>
      </c>
      <c r="Q36" s="36">
        <f t="shared" ca="1" si="1"/>
        <v>0.22641509433962265</v>
      </c>
      <c r="R36" s="37">
        <f t="shared" ca="1" si="2"/>
        <v>0.46153846153846156</v>
      </c>
      <c r="S36" s="35">
        <f ca="1">SUMIFS(OFFSET(Import!$A$2,0,S$2+2,236,1),OFFSET(Import!$A$2,0,S$2,236,1),Circo1!S$3,Import_Communes,Circo1!$A36,Import_BV,Circo1!$B36)</f>
        <v>0</v>
      </c>
      <c r="T36" s="36">
        <f t="shared" ca="1" si="3"/>
        <v>0</v>
      </c>
      <c r="U36" s="37">
        <f t="shared" ca="1" si="4"/>
        <v>0</v>
      </c>
      <c r="V36" s="35">
        <f ca="1">SUMIFS(OFFSET(Import!$A$2,0,V$2+2,236,1),OFFSET(Import!$A$2,0,V$2,236,1),Circo1!V$3,Import_Communes,Circo1!$A36,Import_BV,Circo1!$B36)</f>
        <v>0</v>
      </c>
      <c r="W36" s="36">
        <f t="shared" ca="1" si="5"/>
        <v>0</v>
      </c>
      <c r="X36" s="37">
        <f t="shared" ca="1" si="6"/>
        <v>0</v>
      </c>
      <c r="Y36" s="35">
        <f ca="1">SUMIFS(OFFSET(Import!$A$2,0,Y$2+2,236,1),OFFSET(Import!$A$2,0,Y$2,236,1),Circo1!Y$3,Import_Communes,Circo1!$A36,Import_BV,Circo1!$B36)</f>
        <v>1</v>
      </c>
      <c r="Z36" s="36">
        <f t="shared" ca="1" si="7"/>
        <v>1.8867924528301886E-2</v>
      </c>
      <c r="AA36" s="37">
        <f t="shared" ca="1" si="8"/>
        <v>3.8461538461538464E-2</v>
      </c>
      <c r="AB36" s="35">
        <f ca="1">SUMIFS(OFFSET(Import!$A$2,0,AB$2+2,236,1),OFFSET(Import!$A$2,0,AB$2,236,1),Circo1!AB$3,Import_Communes,Circo1!$A36,Import_BV,Circo1!$B36)</f>
        <v>0</v>
      </c>
      <c r="AC36" s="36">
        <f t="shared" ca="1" si="9"/>
        <v>0</v>
      </c>
      <c r="AD36" s="37">
        <f t="shared" ca="1" si="20"/>
        <v>0</v>
      </c>
      <c r="AE36" s="35">
        <f ca="1">SUMIFS(OFFSET(Import!$A$2,0,AE$2+2,236,1),OFFSET(Import!$A$2,0,AE$2,236,1),Circo1!AE$3,Import_Communes,Circo1!$A36,Import_BV,Circo1!$B36)</f>
        <v>10</v>
      </c>
      <c r="AF36" s="36">
        <f t="shared" ca="1" si="11"/>
        <v>0.18867924528301888</v>
      </c>
      <c r="AG36" s="37">
        <f t="shared" ca="1" si="12"/>
        <v>0.38461538461538464</v>
      </c>
    </row>
    <row r="37" spans="1:33" s="216" customFormat="1">
      <c r="A37" s="212" t="s">
        <v>105</v>
      </c>
      <c r="B37" s="213"/>
      <c r="C37" s="213">
        <f>SUM(C38:C39)</f>
        <v>181</v>
      </c>
      <c r="D37" s="213">
        <f t="shared" ref="D37:E37" si="57">SUM(D38:D39)</f>
        <v>71</v>
      </c>
      <c r="E37" s="213">
        <f t="shared" si="57"/>
        <v>110</v>
      </c>
      <c r="F37" s="214">
        <f>E37/C37</f>
        <v>0.60773480662983426</v>
      </c>
      <c r="G37" s="213">
        <f t="shared" ref="G37:I37" si="58">SUM(G38:G39)</f>
        <v>0</v>
      </c>
      <c r="H37" s="213">
        <f t="shared" si="58"/>
        <v>0</v>
      </c>
      <c r="I37" s="223">
        <f t="shared" si="58"/>
        <v>110</v>
      </c>
      <c r="J37" s="212">
        <f t="shared" ref="J37" ca="1" si="59">SUM(J38:J39)</f>
        <v>19</v>
      </c>
      <c r="K37" s="214">
        <f t="shared" ca="1" si="14"/>
        <v>0.10497237569060773</v>
      </c>
      <c r="L37" s="215">
        <f t="shared" ca="1" si="15"/>
        <v>0.17272727272727273</v>
      </c>
      <c r="M37" s="212">
        <f t="shared" ref="M37" ca="1" si="60">SUM(M38:M39)</f>
        <v>0</v>
      </c>
      <c r="N37" s="214">
        <f t="shared" ca="1" si="16"/>
        <v>0</v>
      </c>
      <c r="O37" s="215">
        <f t="shared" ca="1" si="17"/>
        <v>0</v>
      </c>
      <c r="P37" s="212">
        <f t="shared" ref="P37" ca="1" si="61">SUM(P38:P39)</f>
        <v>77</v>
      </c>
      <c r="Q37" s="214">
        <f t="shared" ca="1" si="1"/>
        <v>0.425414364640884</v>
      </c>
      <c r="R37" s="215">
        <f t="shared" ca="1" si="2"/>
        <v>0.7</v>
      </c>
      <c r="S37" s="212">
        <f t="shared" ref="S37" ca="1" si="62">SUM(S38:S39)</f>
        <v>0</v>
      </c>
      <c r="T37" s="214">
        <f t="shared" ca="1" si="3"/>
        <v>0</v>
      </c>
      <c r="U37" s="215">
        <f t="shared" ref="U37" ca="1" si="63">SUM(U38:U39)</f>
        <v>0</v>
      </c>
      <c r="V37" s="212">
        <f t="shared" ref="V37" ca="1" si="64">SUM(V38:V39)</f>
        <v>0</v>
      </c>
      <c r="W37" s="214">
        <f t="shared" ca="1" si="5"/>
        <v>0</v>
      </c>
      <c r="X37" s="215">
        <f t="shared" ca="1" si="6"/>
        <v>0</v>
      </c>
      <c r="Y37" s="212">
        <f t="shared" ref="Y37" ca="1" si="65">SUM(Y38:Y39)</f>
        <v>5</v>
      </c>
      <c r="Z37" s="214">
        <f t="shared" ca="1" si="7"/>
        <v>2.7624309392265192E-2</v>
      </c>
      <c r="AA37" s="215">
        <f t="shared" ca="1" si="8"/>
        <v>4.5454545454545456E-2</v>
      </c>
      <c r="AB37" s="212">
        <f t="shared" ref="AB37" ca="1" si="66">SUM(AB38:AB39)</f>
        <v>0</v>
      </c>
      <c r="AC37" s="214">
        <f t="shared" ca="1" si="9"/>
        <v>0</v>
      </c>
      <c r="AD37" s="215">
        <f t="shared" ca="1" si="20"/>
        <v>0</v>
      </c>
      <c r="AE37" s="212">
        <f t="shared" ref="AE37" ca="1" si="67">SUM(AE38:AE39)</f>
        <v>9</v>
      </c>
      <c r="AF37" s="214">
        <f t="shared" ca="1" si="11"/>
        <v>4.9723756906077346E-2</v>
      </c>
      <c r="AG37" s="215">
        <f t="shared" ca="1" si="12"/>
        <v>8.1818181818181818E-2</v>
      </c>
    </row>
    <row r="38" spans="1:33">
      <c r="A38" s="32" t="s">
        <v>52</v>
      </c>
      <c r="B38" s="33">
        <v>1</v>
      </c>
      <c r="C38" s="33">
        <f>SUMIFS(Import_Inscrits,Import_Communes,Circo1!$A38,Import_BV,Circo1!$B38)</f>
        <v>112</v>
      </c>
      <c r="D38" s="33">
        <f>SUMIFS(Import_Abstention,Import_Communes,Circo1!$A38,Import_BV,Circo1!$B38)</f>
        <v>39</v>
      </c>
      <c r="E38" s="33">
        <f>SUMIFS(Import_Votants,Import_Communes,Circo1!$A38,Import_BV,Circo1!$B38)</f>
        <v>73</v>
      </c>
      <c r="F38" s="34">
        <f t="shared" si="13"/>
        <v>0.6517857142857143</v>
      </c>
      <c r="G38" s="33">
        <f>SUMIFS(Import_Blancs,Import_Communes,Circo1!$A38,Import_BV,Circo1!$B38)</f>
        <v>0</v>
      </c>
      <c r="H38" s="33">
        <f>SUMIFS(Imports_Nuls,Import_Communes,Circo1!$A38,Import_BV,Circo1!$B38)</f>
        <v>0</v>
      </c>
      <c r="I38" s="222">
        <f>SUMIFS(Import_Exprimés,Import_Communes,Circo1!$A38,Import_BV,Circo1!$B38)</f>
        <v>73</v>
      </c>
      <c r="J38" s="35">
        <f ca="1">SUMIFS(OFFSET(Import!$A$2,0,J$2+2,236,1),OFFSET(Import!$A$2,0,J$2,236,1),Circo1!J$3,Import_Communes,Circo1!$A38,Import_BV,Circo1!$B38)</f>
        <v>14</v>
      </c>
      <c r="K38" s="36">
        <f t="shared" ca="1" si="14"/>
        <v>0.125</v>
      </c>
      <c r="L38" s="37">
        <f t="shared" ca="1" si="15"/>
        <v>0.19178082191780821</v>
      </c>
      <c r="M38" s="35">
        <f ca="1">SUMIFS(OFFSET(Import!$A$2,0,M$2+2,236,1),OFFSET(Import!$A$2,0,M$2,236,1),Circo1!M$3,Import_Communes,Circo1!$A38,Import_BV,Circo1!$B38)</f>
        <v>0</v>
      </c>
      <c r="N38" s="36">
        <f t="shared" ca="1" si="16"/>
        <v>0</v>
      </c>
      <c r="O38" s="37">
        <f t="shared" ca="1" si="17"/>
        <v>0</v>
      </c>
      <c r="P38" s="35">
        <f ca="1">SUMIFS(OFFSET(Import!$A$2,0,P$2+2,236,1),OFFSET(Import!$A$2,0,P$2,236,1),Circo1!P$3,Import_Communes,Circo1!$A38,Import_BV,Circo1!$B38)</f>
        <v>48</v>
      </c>
      <c r="Q38" s="36">
        <f t="shared" ca="1" si="1"/>
        <v>0.42857142857142855</v>
      </c>
      <c r="R38" s="37">
        <f t="shared" ca="1" si="2"/>
        <v>0.65753424657534243</v>
      </c>
      <c r="S38" s="35">
        <f ca="1">SUMIFS(OFFSET(Import!$A$2,0,S$2+2,236,1),OFFSET(Import!$A$2,0,S$2,236,1),Circo1!S$3,Import_Communes,Circo1!$A38,Import_BV,Circo1!$B38)</f>
        <v>0</v>
      </c>
      <c r="T38" s="36">
        <f t="shared" ca="1" si="3"/>
        <v>0</v>
      </c>
      <c r="U38" s="37">
        <f t="shared" ca="1" si="4"/>
        <v>0</v>
      </c>
      <c r="V38" s="35">
        <f ca="1">SUMIFS(OFFSET(Import!$A$2,0,V$2+2,236,1),OFFSET(Import!$A$2,0,V$2,236,1),Circo1!V$3,Import_Communes,Circo1!$A38,Import_BV,Circo1!$B38)</f>
        <v>0</v>
      </c>
      <c r="W38" s="36">
        <f t="shared" ca="1" si="5"/>
        <v>0</v>
      </c>
      <c r="X38" s="37">
        <f t="shared" ca="1" si="6"/>
        <v>0</v>
      </c>
      <c r="Y38" s="35">
        <f ca="1">SUMIFS(OFFSET(Import!$A$2,0,Y$2+2,236,1),OFFSET(Import!$A$2,0,Y$2,236,1),Circo1!Y$3,Import_Communes,Circo1!$A38,Import_BV,Circo1!$B38)</f>
        <v>3</v>
      </c>
      <c r="Z38" s="36">
        <f t="shared" ca="1" si="7"/>
        <v>2.6785714285714284E-2</v>
      </c>
      <c r="AA38" s="37">
        <f t="shared" ca="1" si="8"/>
        <v>4.1095890410958902E-2</v>
      </c>
      <c r="AB38" s="35">
        <f ca="1">SUMIFS(OFFSET(Import!$A$2,0,AB$2+2,236,1),OFFSET(Import!$A$2,0,AB$2,236,1),Circo1!AB$3,Import_Communes,Circo1!$A38,Import_BV,Circo1!$B38)</f>
        <v>0</v>
      </c>
      <c r="AC38" s="36">
        <f t="shared" ca="1" si="9"/>
        <v>0</v>
      </c>
      <c r="AD38" s="37">
        <f t="shared" ca="1" si="20"/>
        <v>0</v>
      </c>
      <c r="AE38" s="35">
        <f ca="1">SUMIFS(OFFSET(Import!$A$2,0,AE$2+2,236,1),OFFSET(Import!$A$2,0,AE$2,236,1),Circo1!AE$3,Import_Communes,Circo1!$A38,Import_BV,Circo1!$B38)</f>
        <v>8</v>
      </c>
      <c r="AF38" s="36">
        <f t="shared" ca="1" si="11"/>
        <v>7.1428571428571425E-2</v>
      </c>
      <c r="AG38" s="37">
        <f t="shared" ca="1" si="12"/>
        <v>0.1095890410958904</v>
      </c>
    </row>
    <row r="39" spans="1:33">
      <c r="A39" s="32" t="s">
        <v>52</v>
      </c>
      <c r="B39" s="33">
        <v>2</v>
      </c>
      <c r="C39" s="33">
        <f>SUMIFS(Import_Inscrits,Import_Communes,Circo1!$A39,Import_BV,Circo1!$B39)</f>
        <v>69</v>
      </c>
      <c r="D39" s="33">
        <f>SUMIFS(Import_Abstention,Import_Communes,Circo1!$A39,Import_BV,Circo1!$B39)</f>
        <v>32</v>
      </c>
      <c r="E39" s="33">
        <f>SUMIFS(Import_Votants,Import_Communes,Circo1!$A39,Import_BV,Circo1!$B39)</f>
        <v>37</v>
      </c>
      <c r="F39" s="34">
        <f t="shared" si="13"/>
        <v>0.53623188405797106</v>
      </c>
      <c r="G39" s="33">
        <f>SUMIFS(Import_Blancs,Import_Communes,Circo1!$A39,Import_BV,Circo1!$B39)</f>
        <v>0</v>
      </c>
      <c r="H39" s="33">
        <f>SUMIFS(Imports_Nuls,Import_Communes,Circo1!$A39,Import_BV,Circo1!$B39)</f>
        <v>0</v>
      </c>
      <c r="I39" s="222">
        <f>SUMIFS(Import_Exprimés,Import_Communes,Circo1!$A39,Import_BV,Circo1!$B39)</f>
        <v>37</v>
      </c>
      <c r="J39" s="35">
        <f ca="1">SUMIFS(OFFSET(Import!$A$2,0,J$2+2,236,1),OFFSET(Import!$A$2,0,J$2,236,1),Circo1!J$3,Import_Communes,Circo1!$A39,Import_BV,Circo1!$B39)</f>
        <v>5</v>
      </c>
      <c r="K39" s="36">
        <f t="shared" ca="1" si="14"/>
        <v>7.2463768115942032E-2</v>
      </c>
      <c r="L39" s="37">
        <f t="shared" ca="1" si="15"/>
        <v>0.13513513513513514</v>
      </c>
      <c r="M39" s="35">
        <f ca="1">SUMIFS(OFFSET(Import!$A$2,0,M$2+2,236,1),OFFSET(Import!$A$2,0,M$2,236,1),Circo1!M$3,Import_Communes,Circo1!$A39,Import_BV,Circo1!$B39)</f>
        <v>0</v>
      </c>
      <c r="N39" s="36">
        <f t="shared" ca="1" si="16"/>
        <v>0</v>
      </c>
      <c r="O39" s="37">
        <f t="shared" ca="1" si="17"/>
        <v>0</v>
      </c>
      <c r="P39" s="35">
        <f ca="1">SUMIFS(OFFSET(Import!$A$2,0,P$2+2,236,1),OFFSET(Import!$A$2,0,P$2,236,1),Circo1!P$3,Import_Communes,Circo1!$A39,Import_BV,Circo1!$B39)</f>
        <v>29</v>
      </c>
      <c r="Q39" s="36">
        <f t="shared" ca="1" si="1"/>
        <v>0.42028985507246375</v>
      </c>
      <c r="R39" s="37">
        <f t="shared" ca="1" si="2"/>
        <v>0.78378378378378377</v>
      </c>
      <c r="S39" s="35">
        <f ca="1">SUMIFS(OFFSET(Import!$A$2,0,S$2+2,236,1),OFFSET(Import!$A$2,0,S$2,236,1),Circo1!S$3,Import_Communes,Circo1!$A39,Import_BV,Circo1!$B39)</f>
        <v>0</v>
      </c>
      <c r="T39" s="36">
        <f t="shared" ca="1" si="3"/>
        <v>0</v>
      </c>
      <c r="U39" s="37">
        <f t="shared" ca="1" si="4"/>
        <v>0</v>
      </c>
      <c r="V39" s="35">
        <f ca="1">SUMIFS(OFFSET(Import!$A$2,0,V$2+2,236,1),OFFSET(Import!$A$2,0,V$2,236,1),Circo1!V$3,Import_Communes,Circo1!$A39,Import_BV,Circo1!$B39)</f>
        <v>0</v>
      </c>
      <c r="W39" s="36">
        <f t="shared" ca="1" si="5"/>
        <v>0</v>
      </c>
      <c r="X39" s="37">
        <f t="shared" ca="1" si="6"/>
        <v>0</v>
      </c>
      <c r="Y39" s="35">
        <f ca="1">SUMIFS(OFFSET(Import!$A$2,0,Y$2+2,236,1),OFFSET(Import!$A$2,0,Y$2,236,1),Circo1!Y$3,Import_Communes,Circo1!$A39,Import_BV,Circo1!$B39)</f>
        <v>2</v>
      </c>
      <c r="Z39" s="36">
        <f t="shared" ca="1" si="7"/>
        <v>2.8985507246376812E-2</v>
      </c>
      <c r="AA39" s="37">
        <f t="shared" ca="1" si="8"/>
        <v>5.4054054054054057E-2</v>
      </c>
      <c r="AB39" s="35">
        <f ca="1">SUMIFS(OFFSET(Import!$A$2,0,AB$2+2,236,1),OFFSET(Import!$A$2,0,AB$2,236,1),Circo1!AB$3,Import_Communes,Circo1!$A39,Import_BV,Circo1!$B39)</f>
        <v>0</v>
      </c>
      <c r="AC39" s="36">
        <f t="shared" ca="1" si="9"/>
        <v>0</v>
      </c>
      <c r="AD39" s="37">
        <f t="shared" ca="1" si="20"/>
        <v>0</v>
      </c>
      <c r="AE39" s="35">
        <f ca="1">SUMIFS(OFFSET(Import!$A$2,0,AE$2+2,236,1),OFFSET(Import!$A$2,0,AE$2,236,1),Circo1!AE$3,Import_Communes,Circo1!$A39,Import_BV,Circo1!$B39)</f>
        <v>1</v>
      </c>
      <c r="AF39" s="36">
        <f t="shared" ca="1" si="11"/>
        <v>1.4492753623188406E-2</v>
      </c>
      <c r="AG39" s="37">
        <f t="shared" ca="1" si="12"/>
        <v>2.7027027027027029E-2</v>
      </c>
    </row>
    <row r="40" spans="1:33" s="216" customFormat="1">
      <c r="A40" s="212" t="s">
        <v>106</v>
      </c>
      <c r="B40" s="213"/>
      <c r="C40" s="213">
        <f>SUM(C41:C46)</f>
        <v>1889</v>
      </c>
      <c r="D40" s="213">
        <f t="shared" ref="D40:E40" si="68">SUM(D41:D46)</f>
        <v>897</v>
      </c>
      <c r="E40" s="213">
        <f t="shared" si="68"/>
        <v>992</v>
      </c>
      <c r="F40" s="214">
        <f>E40/C40</f>
        <v>0.52514557967178399</v>
      </c>
      <c r="G40" s="213">
        <f>SUM(G41:G46)</f>
        <v>5</v>
      </c>
      <c r="H40" s="213">
        <f t="shared" ref="H40:I40" si="69">SUM(H41:H46)</f>
        <v>11</v>
      </c>
      <c r="I40" s="223">
        <f t="shared" si="69"/>
        <v>976</v>
      </c>
      <c r="J40" s="212">
        <f ca="1">SUM(J41:J46)</f>
        <v>367</v>
      </c>
      <c r="K40" s="214">
        <f t="shared" ca="1" si="14"/>
        <v>0.19428268925357331</v>
      </c>
      <c r="L40" s="215">
        <f t="shared" ca="1" si="15"/>
        <v>0.37602459016393441</v>
      </c>
      <c r="M40" s="212">
        <f t="shared" ref="M40" ca="1" si="70">SUM(M41:M46)</f>
        <v>7</v>
      </c>
      <c r="N40" s="214">
        <f t="shared" ca="1" si="16"/>
        <v>3.7056643726839597E-3</v>
      </c>
      <c r="O40" s="215">
        <f t="shared" ca="1" si="17"/>
        <v>7.1721311475409838E-3</v>
      </c>
      <c r="P40" s="212">
        <f t="shared" ref="P40" ca="1" si="71">SUM(P41:P46)</f>
        <v>508</v>
      </c>
      <c r="Q40" s="214">
        <f t="shared" ca="1" si="1"/>
        <v>0.26892535733192163</v>
      </c>
      <c r="R40" s="215">
        <f t="shared" ca="1" si="2"/>
        <v>0.52049180327868849</v>
      </c>
      <c r="S40" s="212">
        <f t="shared" ref="S40" ca="1" si="72">SUM(S41:S46)</f>
        <v>4</v>
      </c>
      <c r="T40" s="214">
        <f t="shared" ca="1" si="3"/>
        <v>2.1175224986765486E-3</v>
      </c>
      <c r="U40" s="215">
        <f t="shared" ref="U40" ca="1" si="73">SUM(U41:U46)</f>
        <v>1.755219195903112E-2</v>
      </c>
      <c r="V40" s="212">
        <f t="shared" ref="V40" ca="1" si="74">SUM(V41:V46)</f>
        <v>1</v>
      </c>
      <c r="W40" s="214">
        <f t="shared" ca="1" si="5"/>
        <v>5.2938062466913714E-4</v>
      </c>
      <c r="X40" s="215">
        <f t="shared" ca="1" si="6"/>
        <v>1.0245901639344263E-3</v>
      </c>
      <c r="Y40" s="212">
        <f t="shared" ref="Y40" ca="1" si="75">SUM(Y41:Y46)</f>
        <v>38</v>
      </c>
      <c r="Z40" s="214">
        <f t="shared" ca="1" si="7"/>
        <v>2.0116463737427211E-2</v>
      </c>
      <c r="AA40" s="215">
        <f t="shared" ca="1" si="8"/>
        <v>3.8934426229508198E-2</v>
      </c>
      <c r="AB40" s="212">
        <f t="shared" ref="AB40" ca="1" si="76">SUM(AB41:AB46)</f>
        <v>10</v>
      </c>
      <c r="AC40" s="214">
        <f t="shared" ca="1" si="9"/>
        <v>5.2938062466913712E-3</v>
      </c>
      <c r="AD40" s="215">
        <f t="shared" ca="1" si="20"/>
        <v>1.0245901639344262E-2</v>
      </c>
      <c r="AE40" s="212">
        <f t="shared" ref="AE40" ca="1" si="77">SUM(AE41:AE46)</f>
        <v>41</v>
      </c>
      <c r="AF40" s="214">
        <f t="shared" ca="1" si="11"/>
        <v>2.170460561143462E-2</v>
      </c>
      <c r="AG40" s="215">
        <f t="shared" ca="1" si="12"/>
        <v>4.2008196721311473E-2</v>
      </c>
    </row>
    <row r="41" spans="1:33">
      <c r="A41" s="32" t="s">
        <v>55</v>
      </c>
      <c r="B41" s="33">
        <v>1</v>
      </c>
      <c r="C41" s="33">
        <f>SUMIFS(Import_Inscrits,Import_Communes,Circo1!$A41,Import_BV,Circo1!$B41)</f>
        <v>1217</v>
      </c>
      <c r="D41" s="33">
        <f>SUMIFS(Import_Abstention,Import_Communes,Circo1!$A41,Import_BV,Circo1!$B41)</f>
        <v>595</v>
      </c>
      <c r="E41" s="33">
        <f>SUMIFS(Import_Votants,Import_Communes,Circo1!$A41,Import_BV,Circo1!$B41)</f>
        <v>622</v>
      </c>
      <c r="F41" s="34">
        <f t="shared" si="13"/>
        <v>0.51109285127362369</v>
      </c>
      <c r="G41" s="33">
        <f>SUMIFS(Import_Blancs,Import_Communes,Circo1!$A41,Import_BV,Circo1!$B41)</f>
        <v>2</v>
      </c>
      <c r="H41" s="33">
        <f>SUMIFS(Imports_Nuls,Import_Communes,Circo1!$A41,Import_BV,Circo1!$B41)</f>
        <v>7</v>
      </c>
      <c r="I41" s="222">
        <f>SUMIFS(Import_Exprimés,Import_Communes,Circo1!$A41,Import_BV,Circo1!$B41)</f>
        <v>613</v>
      </c>
      <c r="J41" s="35">
        <f ca="1">SUMIFS(OFFSET(Import!$A$2,0,J$2+2,236,1),OFFSET(Import!$A$2,0,J$2,236,1),Circo1!J$3,Import_Communes,Circo1!$A41,Import_BV,Circo1!$B41)</f>
        <v>250</v>
      </c>
      <c r="K41" s="36">
        <f t="shared" ca="1" si="14"/>
        <v>0.20542317173377156</v>
      </c>
      <c r="L41" s="37">
        <f t="shared" ca="1" si="15"/>
        <v>0.40783034257748779</v>
      </c>
      <c r="M41" s="35">
        <f ca="1">SUMIFS(OFFSET(Import!$A$2,0,M$2+2,236,1),OFFSET(Import!$A$2,0,M$2,236,1),Circo1!M$3,Import_Communes,Circo1!$A41,Import_BV,Circo1!$B41)</f>
        <v>7</v>
      </c>
      <c r="N41" s="36">
        <f t="shared" ca="1" si="16"/>
        <v>5.7518488085456041E-3</v>
      </c>
      <c r="O41" s="37">
        <f t="shared" ca="1" si="17"/>
        <v>1.1419249592169658E-2</v>
      </c>
      <c r="P41" s="35">
        <f ca="1">SUMIFS(OFFSET(Import!$A$2,0,P$2+2,236,1),OFFSET(Import!$A$2,0,P$2,236,1),Circo1!P$3,Import_Communes,Circo1!$A41,Import_BV,Circo1!$B41)</f>
        <v>309</v>
      </c>
      <c r="Q41" s="36">
        <f t="shared" ca="1" si="1"/>
        <v>0.25390304026294164</v>
      </c>
      <c r="R41" s="37">
        <f t="shared" ca="1" si="2"/>
        <v>0.50407830342577487</v>
      </c>
      <c r="S41" s="35">
        <f ca="1">SUMIFS(OFFSET(Import!$A$2,0,S$2+2,236,1),OFFSET(Import!$A$2,0,S$2,236,1),Circo1!S$3,Import_Communes,Circo1!$A41,Import_BV,Circo1!$B41)</f>
        <v>3</v>
      </c>
      <c r="T41" s="36">
        <f t="shared" ca="1" si="3"/>
        <v>2.4650780608052587E-3</v>
      </c>
      <c r="U41" s="37">
        <f t="shared" ca="1" si="4"/>
        <v>4.8939641109298528E-3</v>
      </c>
      <c r="V41" s="35">
        <f ca="1">SUMIFS(OFFSET(Import!$A$2,0,V$2+2,236,1),OFFSET(Import!$A$2,0,V$2,236,1),Circo1!V$3,Import_Communes,Circo1!$A41,Import_BV,Circo1!$B41)</f>
        <v>0</v>
      </c>
      <c r="W41" s="36">
        <f t="shared" ca="1" si="5"/>
        <v>0</v>
      </c>
      <c r="X41" s="37">
        <f t="shared" ca="1" si="6"/>
        <v>0</v>
      </c>
      <c r="Y41" s="35">
        <f ca="1">SUMIFS(OFFSET(Import!$A$2,0,Y$2+2,236,1),OFFSET(Import!$A$2,0,Y$2,236,1),Circo1!Y$3,Import_Communes,Circo1!$A41,Import_BV,Circo1!$B41)</f>
        <v>23</v>
      </c>
      <c r="Z41" s="36">
        <f t="shared" ca="1" si="7"/>
        <v>1.8898931799506986E-2</v>
      </c>
      <c r="AA41" s="37">
        <f t="shared" ca="1" si="8"/>
        <v>3.7520391517128875E-2</v>
      </c>
      <c r="AB41" s="35">
        <f ca="1">SUMIFS(OFFSET(Import!$A$2,0,AB$2+2,236,1),OFFSET(Import!$A$2,0,AB$2,236,1),Circo1!AB$3,Import_Communes,Circo1!$A41,Import_BV,Circo1!$B41)</f>
        <v>6</v>
      </c>
      <c r="AC41" s="36">
        <f t="shared" ca="1" si="9"/>
        <v>4.9301561216105174E-3</v>
      </c>
      <c r="AD41" s="37">
        <f t="shared" ca="1" si="20"/>
        <v>9.7879282218597055E-3</v>
      </c>
      <c r="AE41" s="35">
        <f ca="1">SUMIFS(OFFSET(Import!$A$2,0,AE$2+2,236,1),OFFSET(Import!$A$2,0,AE$2,236,1),Circo1!AE$3,Import_Communes,Circo1!$A41,Import_BV,Circo1!$B41)</f>
        <v>15</v>
      </c>
      <c r="AF41" s="36">
        <f t="shared" ca="1" si="11"/>
        <v>1.2325390304026294E-2</v>
      </c>
      <c r="AG41" s="37">
        <f t="shared" ca="1" si="12"/>
        <v>2.4469820554649267E-2</v>
      </c>
    </row>
    <row r="42" spans="1:33">
      <c r="A42" s="32" t="s">
        <v>55</v>
      </c>
      <c r="B42" s="33">
        <v>2</v>
      </c>
      <c r="C42" s="33">
        <f>SUMIFS(Import_Inscrits,Import_Communes,Circo1!$A42,Import_BV,Circo1!$B42)</f>
        <v>123</v>
      </c>
      <c r="D42" s="33">
        <f>SUMIFS(Import_Abstention,Import_Communes,Circo1!$A42,Import_BV,Circo1!$B42)</f>
        <v>40</v>
      </c>
      <c r="E42" s="33">
        <f>SUMIFS(Import_Votants,Import_Communes,Circo1!$A42,Import_BV,Circo1!$B42)</f>
        <v>83</v>
      </c>
      <c r="F42" s="34">
        <f t="shared" si="13"/>
        <v>0.67479674796747968</v>
      </c>
      <c r="G42" s="33">
        <f>SUMIFS(Import_Blancs,Import_Communes,Circo1!$A42,Import_BV,Circo1!$B42)</f>
        <v>1</v>
      </c>
      <c r="H42" s="33">
        <f>SUMIFS(Imports_Nuls,Import_Communes,Circo1!$A42,Import_BV,Circo1!$B42)</f>
        <v>3</v>
      </c>
      <c r="I42" s="222">
        <f>SUMIFS(Import_Exprimés,Import_Communes,Circo1!$A42,Import_BV,Circo1!$B42)</f>
        <v>79</v>
      </c>
      <c r="J42" s="35">
        <f ca="1">SUMIFS(OFFSET(Import!$A$2,0,J$2+2,236,1),OFFSET(Import!$A$2,0,J$2,236,1),Circo1!J$3,Import_Communes,Circo1!$A42,Import_BV,Circo1!$B42)</f>
        <v>35</v>
      </c>
      <c r="K42" s="36">
        <f t="shared" ca="1" si="14"/>
        <v>0.28455284552845528</v>
      </c>
      <c r="L42" s="37">
        <f t="shared" ca="1" si="15"/>
        <v>0.44303797468354428</v>
      </c>
      <c r="M42" s="35">
        <f ca="1">SUMIFS(OFFSET(Import!$A$2,0,M$2+2,236,1),OFFSET(Import!$A$2,0,M$2,236,1),Circo1!M$3,Import_Communes,Circo1!$A42,Import_BV,Circo1!$B42)</f>
        <v>0</v>
      </c>
      <c r="N42" s="36">
        <f t="shared" ca="1" si="16"/>
        <v>0</v>
      </c>
      <c r="O42" s="37">
        <f t="shared" ca="1" si="17"/>
        <v>0</v>
      </c>
      <c r="P42" s="35">
        <f ca="1">SUMIFS(OFFSET(Import!$A$2,0,P$2+2,236,1),OFFSET(Import!$A$2,0,P$2,236,1),Circo1!P$3,Import_Communes,Circo1!$A42,Import_BV,Circo1!$B42)</f>
        <v>36</v>
      </c>
      <c r="Q42" s="36">
        <f t="shared" ca="1" si="1"/>
        <v>0.29268292682926828</v>
      </c>
      <c r="R42" s="37">
        <f t="shared" ca="1" si="2"/>
        <v>0.45569620253164556</v>
      </c>
      <c r="S42" s="35">
        <f ca="1">SUMIFS(OFFSET(Import!$A$2,0,S$2+2,236,1),OFFSET(Import!$A$2,0,S$2,236,1),Circo1!S$3,Import_Communes,Circo1!$A42,Import_BV,Circo1!$B42)</f>
        <v>1</v>
      </c>
      <c r="T42" s="36">
        <f t="shared" ca="1" si="3"/>
        <v>8.130081300813009E-3</v>
      </c>
      <c r="U42" s="37">
        <f t="shared" ca="1" si="4"/>
        <v>1.2658227848101266E-2</v>
      </c>
      <c r="V42" s="35">
        <f ca="1">SUMIFS(OFFSET(Import!$A$2,0,V$2+2,236,1),OFFSET(Import!$A$2,0,V$2,236,1),Circo1!V$3,Import_Communes,Circo1!$A42,Import_BV,Circo1!$B42)</f>
        <v>0</v>
      </c>
      <c r="W42" s="36">
        <f t="shared" ca="1" si="5"/>
        <v>0</v>
      </c>
      <c r="X42" s="37">
        <f t="shared" ca="1" si="6"/>
        <v>0</v>
      </c>
      <c r="Y42" s="35">
        <f ca="1">SUMIFS(OFFSET(Import!$A$2,0,Y$2+2,236,1),OFFSET(Import!$A$2,0,Y$2,236,1),Circo1!Y$3,Import_Communes,Circo1!$A42,Import_BV,Circo1!$B42)</f>
        <v>1</v>
      </c>
      <c r="Z42" s="36">
        <f t="shared" ca="1" si="7"/>
        <v>8.130081300813009E-3</v>
      </c>
      <c r="AA42" s="37">
        <f t="shared" ca="1" si="8"/>
        <v>1.2658227848101266E-2</v>
      </c>
      <c r="AB42" s="35">
        <f ca="1">SUMIFS(OFFSET(Import!$A$2,0,AB$2+2,236,1),OFFSET(Import!$A$2,0,AB$2,236,1),Circo1!AB$3,Import_Communes,Circo1!$A42,Import_BV,Circo1!$B42)</f>
        <v>2</v>
      </c>
      <c r="AC42" s="36">
        <f t="shared" ca="1" si="9"/>
        <v>1.6260162601626018E-2</v>
      </c>
      <c r="AD42" s="37">
        <f t="shared" ca="1" si="20"/>
        <v>2.5316455696202531E-2</v>
      </c>
      <c r="AE42" s="35">
        <f ca="1">SUMIFS(OFFSET(Import!$A$2,0,AE$2+2,236,1),OFFSET(Import!$A$2,0,AE$2,236,1),Circo1!AE$3,Import_Communes,Circo1!$A42,Import_BV,Circo1!$B42)</f>
        <v>4</v>
      </c>
      <c r="AF42" s="36">
        <f t="shared" ca="1" si="11"/>
        <v>3.2520325203252036E-2</v>
      </c>
      <c r="AG42" s="37">
        <f t="shared" ca="1" si="12"/>
        <v>5.0632911392405063E-2</v>
      </c>
    </row>
    <row r="43" spans="1:33">
      <c r="A43" s="32" t="s">
        <v>55</v>
      </c>
      <c r="B43" s="33">
        <v>3</v>
      </c>
      <c r="C43" s="33">
        <f>SUMIFS(Import_Inscrits,Import_Communes,Circo1!$A43,Import_BV,Circo1!$B43)</f>
        <v>181</v>
      </c>
      <c r="D43" s="33">
        <f>SUMIFS(Import_Abstention,Import_Communes,Circo1!$A43,Import_BV,Circo1!$B43)</f>
        <v>83</v>
      </c>
      <c r="E43" s="33">
        <f>SUMIFS(Import_Votants,Import_Communes,Circo1!$A43,Import_BV,Circo1!$B43)</f>
        <v>98</v>
      </c>
      <c r="F43" s="34">
        <f t="shared" si="13"/>
        <v>0.54143646408839774</v>
      </c>
      <c r="G43" s="33">
        <f>SUMIFS(Import_Blancs,Import_Communes,Circo1!$A43,Import_BV,Circo1!$B43)</f>
        <v>0</v>
      </c>
      <c r="H43" s="33">
        <f>SUMIFS(Imports_Nuls,Import_Communes,Circo1!$A43,Import_BV,Circo1!$B43)</f>
        <v>0</v>
      </c>
      <c r="I43" s="222">
        <f>SUMIFS(Import_Exprimés,Import_Communes,Circo1!$A43,Import_BV,Circo1!$B43)</f>
        <v>98</v>
      </c>
      <c r="J43" s="35">
        <f ca="1">SUMIFS(OFFSET(Import!$A$2,0,J$2+2,236,1),OFFSET(Import!$A$2,0,J$2,236,1),Circo1!J$3,Import_Communes,Circo1!$A43,Import_BV,Circo1!$B43)</f>
        <v>37</v>
      </c>
      <c r="K43" s="36">
        <f t="shared" ca="1" si="14"/>
        <v>0.20441988950276244</v>
      </c>
      <c r="L43" s="37">
        <f t="shared" ca="1" si="15"/>
        <v>0.37755102040816324</v>
      </c>
      <c r="M43" s="35">
        <f ca="1">SUMIFS(OFFSET(Import!$A$2,0,M$2+2,236,1),OFFSET(Import!$A$2,0,M$2,236,1),Circo1!M$3,Import_Communes,Circo1!$A43,Import_BV,Circo1!$B43)</f>
        <v>0</v>
      </c>
      <c r="N43" s="36">
        <f t="shared" ca="1" si="16"/>
        <v>0</v>
      </c>
      <c r="O43" s="37">
        <f t="shared" ca="1" si="17"/>
        <v>0</v>
      </c>
      <c r="P43" s="35">
        <f ca="1">SUMIFS(OFFSET(Import!$A$2,0,P$2+2,236,1),OFFSET(Import!$A$2,0,P$2,236,1),Circo1!P$3,Import_Communes,Circo1!$A43,Import_BV,Circo1!$B43)</f>
        <v>49</v>
      </c>
      <c r="Q43" s="36">
        <f t="shared" ca="1" si="1"/>
        <v>0.27071823204419887</v>
      </c>
      <c r="R43" s="37">
        <f t="shared" ca="1" si="2"/>
        <v>0.5</v>
      </c>
      <c r="S43" s="35">
        <f ca="1">SUMIFS(OFFSET(Import!$A$2,0,S$2+2,236,1),OFFSET(Import!$A$2,0,S$2,236,1),Circo1!S$3,Import_Communes,Circo1!$A43,Import_BV,Circo1!$B43)</f>
        <v>0</v>
      </c>
      <c r="T43" s="36">
        <f t="shared" ca="1" si="3"/>
        <v>0</v>
      </c>
      <c r="U43" s="37">
        <f t="shared" ca="1" si="4"/>
        <v>0</v>
      </c>
      <c r="V43" s="35">
        <f ca="1">SUMIFS(OFFSET(Import!$A$2,0,V$2+2,236,1),OFFSET(Import!$A$2,0,V$2,236,1),Circo1!V$3,Import_Communes,Circo1!$A43,Import_BV,Circo1!$B43)</f>
        <v>0</v>
      </c>
      <c r="W43" s="36">
        <f t="shared" ca="1" si="5"/>
        <v>0</v>
      </c>
      <c r="X43" s="37">
        <f t="shared" ca="1" si="6"/>
        <v>0</v>
      </c>
      <c r="Y43" s="35">
        <f ca="1">SUMIFS(OFFSET(Import!$A$2,0,Y$2+2,236,1),OFFSET(Import!$A$2,0,Y$2,236,1),Circo1!Y$3,Import_Communes,Circo1!$A43,Import_BV,Circo1!$B43)</f>
        <v>3</v>
      </c>
      <c r="Z43" s="36">
        <f t="shared" ca="1" si="7"/>
        <v>1.6574585635359115E-2</v>
      </c>
      <c r="AA43" s="37">
        <f t="shared" ca="1" si="8"/>
        <v>3.0612244897959183E-2</v>
      </c>
      <c r="AB43" s="35">
        <f ca="1">SUMIFS(OFFSET(Import!$A$2,0,AB$2+2,236,1),OFFSET(Import!$A$2,0,AB$2,236,1),Circo1!AB$3,Import_Communes,Circo1!$A43,Import_BV,Circo1!$B43)</f>
        <v>0</v>
      </c>
      <c r="AC43" s="36">
        <f t="shared" ca="1" si="9"/>
        <v>0</v>
      </c>
      <c r="AD43" s="37">
        <f t="shared" ca="1" si="20"/>
        <v>0</v>
      </c>
      <c r="AE43" s="35">
        <f ca="1">SUMIFS(OFFSET(Import!$A$2,0,AE$2+2,236,1),OFFSET(Import!$A$2,0,AE$2,236,1),Circo1!AE$3,Import_Communes,Circo1!$A43,Import_BV,Circo1!$B43)</f>
        <v>9</v>
      </c>
      <c r="AF43" s="36">
        <f t="shared" ca="1" si="11"/>
        <v>4.9723756906077346E-2</v>
      </c>
      <c r="AG43" s="37">
        <f t="shared" ca="1" si="12"/>
        <v>9.1836734693877556E-2</v>
      </c>
    </row>
    <row r="44" spans="1:33">
      <c r="A44" s="32" t="s">
        <v>55</v>
      </c>
      <c r="B44" s="33">
        <v>4</v>
      </c>
      <c r="C44" s="33">
        <f>SUMIFS(Import_Inscrits,Import_Communes,Circo1!$A44,Import_BV,Circo1!$B44)</f>
        <v>47</v>
      </c>
      <c r="D44" s="33">
        <f>SUMIFS(Import_Abstention,Import_Communes,Circo1!$A44,Import_BV,Circo1!$B44)</f>
        <v>25</v>
      </c>
      <c r="E44" s="33">
        <f>SUMIFS(Import_Votants,Import_Communes,Circo1!$A44,Import_BV,Circo1!$B44)</f>
        <v>22</v>
      </c>
      <c r="F44" s="34">
        <f t="shared" si="13"/>
        <v>0.46808510638297873</v>
      </c>
      <c r="G44" s="33">
        <f>SUMIFS(Import_Blancs,Import_Communes,Circo1!$A44,Import_BV,Circo1!$B44)</f>
        <v>0</v>
      </c>
      <c r="H44" s="33">
        <f>SUMIFS(Imports_Nuls,Import_Communes,Circo1!$A44,Import_BV,Circo1!$B44)</f>
        <v>1</v>
      </c>
      <c r="I44" s="222">
        <f>SUMIFS(Import_Exprimés,Import_Communes,Circo1!$A44,Import_BV,Circo1!$B44)</f>
        <v>21</v>
      </c>
      <c r="J44" s="35">
        <f ca="1">SUMIFS(OFFSET(Import!$A$2,0,J$2+2,236,1),OFFSET(Import!$A$2,0,J$2,236,1),Circo1!J$3,Import_Communes,Circo1!$A44,Import_BV,Circo1!$B44)</f>
        <v>8</v>
      </c>
      <c r="K44" s="36">
        <f t="shared" ca="1" si="14"/>
        <v>0.1702127659574468</v>
      </c>
      <c r="L44" s="37">
        <f t="shared" ca="1" si="15"/>
        <v>0.38095238095238093</v>
      </c>
      <c r="M44" s="35">
        <f ca="1">SUMIFS(OFFSET(Import!$A$2,0,M$2+2,236,1),OFFSET(Import!$A$2,0,M$2,236,1),Circo1!M$3,Import_Communes,Circo1!$A44,Import_BV,Circo1!$B44)</f>
        <v>0</v>
      </c>
      <c r="N44" s="36">
        <f t="shared" ca="1" si="16"/>
        <v>0</v>
      </c>
      <c r="O44" s="37">
        <f t="shared" ca="1" si="17"/>
        <v>0</v>
      </c>
      <c r="P44" s="35">
        <f ca="1">SUMIFS(OFFSET(Import!$A$2,0,P$2+2,236,1),OFFSET(Import!$A$2,0,P$2,236,1),Circo1!P$3,Import_Communes,Circo1!$A44,Import_BV,Circo1!$B44)</f>
        <v>9</v>
      </c>
      <c r="Q44" s="36">
        <f t="shared" ca="1" si="1"/>
        <v>0.19148936170212766</v>
      </c>
      <c r="R44" s="37">
        <f t="shared" ca="1" si="2"/>
        <v>0.42857142857142855</v>
      </c>
      <c r="S44" s="35">
        <f ca="1">SUMIFS(OFFSET(Import!$A$2,0,S$2+2,236,1),OFFSET(Import!$A$2,0,S$2,236,1),Circo1!S$3,Import_Communes,Circo1!$A44,Import_BV,Circo1!$B44)</f>
        <v>0</v>
      </c>
      <c r="T44" s="36">
        <f t="shared" ca="1" si="3"/>
        <v>0</v>
      </c>
      <c r="U44" s="37">
        <f t="shared" ca="1" si="4"/>
        <v>0</v>
      </c>
      <c r="V44" s="35">
        <f ca="1">SUMIFS(OFFSET(Import!$A$2,0,V$2+2,236,1),OFFSET(Import!$A$2,0,V$2,236,1),Circo1!V$3,Import_Communes,Circo1!$A44,Import_BV,Circo1!$B44)</f>
        <v>1</v>
      </c>
      <c r="W44" s="36">
        <f t="shared" ca="1" si="5"/>
        <v>2.1276595744680851E-2</v>
      </c>
      <c r="X44" s="37">
        <f t="shared" ca="1" si="6"/>
        <v>4.7619047619047616E-2</v>
      </c>
      <c r="Y44" s="35">
        <f ca="1">SUMIFS(OFFSET(Import!$A$2,0,Y$2+2,236,1),OFFSET(Import!$A$2,0,Y$2,236,1),Circo1!Y$3,Import_Communes,Circo1!$A44,Import_BV,Circo1!$B44)</f>
        <v>1</v>
      </c>
      <c r="Z44" s="36">
        <f t="shared" ca="1" si="7"/>
        <v>2.1276595744680851E-2</v>
      </c>
      <c r="AA44" s="37">
        <f t="shared" ca="1" si="8"/>
        <v>4.7619047619047616E-2</v>
      </c>
      <c r="AB44" s="35">
        <f ca="1">SUMIFS(OFFSET(Import!$A$2,0,AB$2+2,236,1),OFFSET(Import!$A$2,0,AB$2,236,1),Circo1!AB$3,Import_Communes,Circo1!$A44,Import_BV,Circo1!$B44)</f>
        <v>0</v>
      </c>
      <c r="AC44" s="36">
        <f t="shared" ca="1" si="9"/>
        <v>0</v>
      </c>
      <c r="AD44" s="37">
        <f t="shared" ca="1" si="20"/>
        <v>0</v>
      </c>
      <c r="AE44" s="35">
        <f ca="1">SUMIFS(OFFSET(Import!$A$2,0,AE$2+2,236,1),OFFSET(Import!$A$2,0,AE$2,236,1),Circo1!AE$3,Import_Communes,Circo1!$A44,Import_BV,Circo1!$B44)</f>
        <v>2</v>
      </c>
      <c r="AF44" s="36">
        <f t="shared" ca="1" si="11"/>
        <v>4.2553191489361701E-2</v>
      </c>
      <c r="AG44" s="37">
        <f t="shared" ca="1" si="12"/>
        <v>9.5238095238095233E-2</v>
      </c>
    </row>
    <row r="45" spans="1:33">
      <c r="A45" s="32" t="s">
        <v>55</v>
      </c>
      <c r="B45" s="33">
        <v>5</v>
      </c>
      <c r="C45" s="33">
        <f>SUMIFS(Import_Inscrits,Import_Communes,Circo1!$A45,Import_BV,Circo1!$B45)</f>
        <v>259</v>
      </c>
      <c r="D45" s="33">
        <f>SUMIFS(Import_Abstention,Import_Communes,Circo1!$A45,Import_BV,Circo1!$B45)</f>
        <v>116</v>
      </c>
      <c r="E45" s="33">
        <f>SUMIFS(Import_Votants,Import_Communes,Circo1!$A45,Import_BV,Circo1!$B45)</f>
        <v>143</v>
      </c>
      <c r="F45" s="34">
        <f t="shared" si="13"/>
        <v>0.55212355212355213</v>
      </c>
      <c r="G45" s="33">
        <f>SUMIFS(Import_Blancs,Import_Communes,Circo1!$A45,Import_BV,Circo1!$B45)</f>
        <v>2</v>
      </c>
      <c r="H45" s="33">
        <f>SUMIFS(Imports_Nuls,Import_Communes,Circo1!$A45,Import_BV,Circo1!$B45)</f>
        <v>0</v>
      </c>
      <c r="I45" s="222">
        <f>SUMIFS(Import_Exprimés,Import_Communes,Circo1!$A45,Import_BV,Circo1!$B45)</f>
        <v>141</v>
      </c>
      <c r="J45" s="35">
        <f ca="1">SUMIFS(OFFSET(Import!$A$2,0,J$2+2,236,1),OFFSET(Import!$A$2,0,J$2,236,1),Circo1!J$3,Import_Communes,Circo1!$A45,Import_BV,Circo1!$B45)</f>
        <v>30</v>
      </c>
      <c r="K45" s="36">
        <f t="shared" ca="1" si="14"/>
        <v>0.11583011583011583</v>
      </c>
      <c r="L45" s="37">
        <f t="shared" ca="1" si="15"/>
        <v>0.21276595744680851</v>
      </c>
      <c r="M45" s="35">
        <f ca="1">SUMIFS(OFFSET(Import!$A$2,0,M$2+2,236,1),OFFSET(Import!$A$2,0,M$2,236,1),Circo1!M$3,Import_Communes,Circo1!$A45,Import_BV,Circo1!$B45)</f>
        <v>0</v>
      </c>
      <c r="N45" s="36">
        <f t="shared" ca="1" si="16"/>
        <v>0</v>
      </c>
      <c r="O45" s="37">
        <f t="shared" ca="1" si="17"/>
        <v>0</v>
      </c>
      <c r="P45" s="35">
        <f ca="1">SUMIFS(OFFSET(Import!$A$2,0,P$2+2,236,1),OFFSET(Import!$A$2,0,P$2,236,1),Circo1!P$3,Import_Communes,Circo1!$A45,Import_BV,Circo1!$B45)</f>
        <v>90</v>
      </c>
      <c r="Q45" s="36">
        <f t="shared" ca="1" si="1"/>
        <v>0.34749034749034752</v>
      </c>
      <c r="R45" s="37">
        <f t="shared" ca="1" si="2"/>
        <v>0.63829787234042556</v>
      </c>
      <c r="S45" s="35">
        <f ca="1">SUMIFS(OFFSET(Import!$A$2,0,S$2+2,236,1),OFFSET(Import!$A$2,0,S$2,236,1),Circo1!S$3,Import_Communes,Circo1!$A45,Import_BV,Circo1!$B45)</f>
        <v>0</v>
      </c>
      <c r="T45" s="36">
        <f t="shared" ca="1" si="3"/>
        <v>0</v>
      </c>
      <c r="U45" s="37">
        <f t="shared" ca="1" si="4"/>
        <v>0</v>
      </c>
      <c r="V45" s="35">
        <f ca="1">SUMIFS(OFFSET(Import!$A$2,0,V$2+2,236,1),OFFSET(Import!$A$2,0,V$2,236,1),Circo1!V$3,Import_Communes,Circo1!$A45,Import_BV,Circo1!$B45)</f>
        <v>0</v>
      </c>
      <c r="W45" s="36">
        <f t="shared" ca="1" si="5"/>
        <v>0</v>
      </c>
      <c r="X45" s="37">
        <f t="shared" ca="1" si="6"/>
        <v>0</v>
      </c>
      <c r="Y45" s="35">
        <f ca="1">SUMIFS(OFFSET(Import!$A$2,0,Y$2+2,236,1),OFFSET(Import!$A$2,0,Y$2,236,1),Circo1!Y$3,Import_Communes,Circo1!$A45,Import_BV,Circo1!$B45)</f>
        <v>10</v>
      </c>
      <c r="Z45" s="36">
        <f t="shared" ca="1" si="7"/>
        <v>3.8610038610038609E-2</v>
      </c>
      <c r="AA45" s="37">
        <f t="shared" ca="1" si="8"/>
        <v>7.0921985815602842E-2</v>
      </c>
      <c r="AB45" s="35">
        <f ca="1">SUMIFS(OFFSET(Import!$A$2,0,AB$2+2,236,1),OFFSET(Import!$A$2,0,AB$2,236,1),Circo1!AB$3,Import_Communes,Circo1!$A45,Import_BV,Circo1!$B45)</f>
        <v>2</v>
      </c>
      <c r="AC45" s="36">
        <f t="shared" ca="1" si="9"/>
        <v>7.7220077220077222E-3</v>
      </c>
      <c r="AD45" s="37">
        <f t="shared" ca="1" si="20"/>
        <v>1.4184397163120567E-2</v>
      </c>
      <c r="AE45" s="35">
        <f ca="1">SUMIFS(OFFSET(Import!$A$2,0,AE$2+2,236,1),OFFSET(Import!$A$2,0,AE$2,236,1),Circo1!AE$3,Import_Communes,Circo1!$A45,Import_BV,Circo1!$B45)</f>
        <v>9</v>
      </c>
      <c r="AF45" s="36">
        <f t="shared" ca="1" si="11"/>
        <v>3.4749034749034749E-2</v>
      </c>
      <c r="AG45" s="37">
        <f t="shared" ca="1" si="12"/>
        <v>6.3829787234042548E-2</v>
      </c>
    </row>
    <row r="46" spans="1:33">
      <c r="A46" s="32" t="s">
        <v>55</v>
      </c>
      <c r="B46" s="33">
        <v>6</v>
      </c>
      <c r="C46" s="33">
        <f>SUMIFS(Import_Inscrits,Import_Communes,Circo1!$A46,Import_BV,Circo1!$B46)</f>
        <v>62</v>
      </c>
      <c r="D46" s="33">
        <f>SUMIFS(Import_Abstention,Import_Communes,Circo1!$A46,Import_BV,Circo1!$B46)</f>
        <v>38</v>
      </c>
      <c r="E46" s="33">
        <f>SUMIFS(Import_Votants,Import_Communes,Circo1!$A46,Import_BV,Circo1!$B46)</f>
        <v>24</v>
      </c>
      <c r="F46" s="34">
        <f t="shared" si="13"/>
        <v>0.38709677419354838</v>
      </c>
      <c r="G46" s="33">
        <f>SUMIFS(Import_Blancs,Import_Communes,Circo1!$A46,Import_BV,Circo1!$B46)</f>
        <v>0</v>
      </c>
      <c r="H46" s="33">
        <f>SUMIFS(Imports_Nuls,Import_Communes,Circo1!$A46,Import_BV,Circo1!$B46)</f>
        <v>0</v>
      </c>
      <c r="I46" s="222">
        <f>SUMIFS(Import_Exprimés,Import_Communes,Circo1!$A46,Import_BV,Circo1!$B46)</f>
        <v>24</v>
      </c>
      <c r="J46" s="35">
        <f ca="1">SUMIFS(OFFSET(Import!$A$2,0,J$2+2,236,1),OFFSET(Import!$A$2,0,J$2,236,1),Circo1!J$3,Import_Communes,Circo1!$A46,Import_BV,Circo1!$B46)</f>
        <v>7</v>
      </c>
      <c r="K46" s="36">
        <f t="shared" ca="1" si="14"/>
        <v>0.11290322580645161</v>
      </c>
      <c r="L46" s="37">
        <f t="shared" ca="1" si="15"/>
        <v>0.29166666666666669</v>
      </c>
      <c r="M46" s="35">
        <f ca="1">SUMIFS(OFFSET(Import!$A$2,0,M$2+2,236,1),OFFSET(Import!$A$2,0,M$2,236,1),Circo1!M$3,Import_Communes,Circo1!$A46,Import_BV,Circo1!$B46)</f>
        <v>0</v>
      </c>
      <c r="N46" s="36">
        <f t="shared" ca="1" si="16"/>
        <v>0</v>
      </c>
      <c r="O46" s="37">
        <f t="shared" ca="1" si="17"/>
        <v>0</v>
      </c>
      <c r="P46" s="35">
        <f ca="1">SUMIFS(OFFSET(Import!$A$2,0,P$2+2,236,1),OFFSET(Import!$A$2,0,P$2,236,1),Circo1!P$3,Import_Communes,Circo1!$A46,Import_BV,Circo1!$B46)</f>
        <v>15</v>
      </c>
      <c r="Q46" s="36">
        <f t="shared" ca="1" si="1"/>
        <v>0.24193548387096775</v>
      </c>
      <c r="R46" s="37">
        <f t="shared" ca="1" si="2"/>
        <v>0.625</v>
      </c>
      <c r="S46" s="35">
        <f ca="1">SUMIFS(OFFSET(Import!$A$2,0,S$2+2,236,1),OFFSET(Import!$A$2,0,S$2,236,1),Circo1!S$3,Import_Communes,Circo1!$A46,Import_BV,Circo1!$B46)</f>
        <v>0</v>
      </c>
      <c r="T46" s="36">
        <f t="shared" ca="1" si="3"/>
        <v>0</v>
      </c>
      <c r="U46" s="37">
        <f t="shared" ca="1" si="4"/>
        <v>0</v>
      </c>
      <c r="V46" s="35">
        <f ca="1">SUMIFS(OFFSET(Import!$A$2,0,V$2+2,236,1),OFFSET(Import!$A$2,0,V$2,236,1),Circo1!V$3,Import_Communes,Circo1!$A46,Import_BV,Circo1!$B46)</f>
        <v>0</v>
      </c>
      <c r="W46" s="36">
        <f t="shared" ca="1" si="5"/>
        <v>0</v>
      </c>
      <c r="X46" s="37">
        <f t="shared" ca="1" si="6"/>
        <v>0</v>
      </c>
      <c r="Y46" s="35">
        <f ca="1">SUMIFS(OFFSET(Import!$A$2,0,Y$2+2,236,1),OFFSET(Import!$A$2,0,Y$2,236,1),Circo1!Y$3,Import_Communes,Circo1!$A46,Import_BV,Circo1!$B46)</f>
        <v>0</v>
      </c>
      <c r="Z46" s="36">
        <f t="shared" ca="1" si="7"/>
        <v>0</v>
      </c>
      <c r="AA46" s="37">
        <f t="shared" ca="1" si="8"/>
        <v>0</v>
      </c>
      <c r="AB46" s="35">
        <f ca="1">SUMIFS(OFFSET(Import!$A$2,0,AB$2+2,236,1),OFFSET(Import!$A$2,0,AB$2,236,1),Circo1!AB$3,Import_Communes,Circo1!$A46,Import_BV,Circo1!$B46)</f>
        <v>0</v>
      </c>
      <c r="AC46" s="36">
        <f t="shared" ca="1" si="9"/>
        <v>0</v>
      </c>
      <c r="AD46" s="37">
        <f t="shared" ca="1" si="20"/>
        <v>0</v>
      </c>
      <c r="AE46" s="35">
        <f ca="1">SUMIFS(OFFSET(Import!$A$2,0,AE$2+2,236,1),OFFSET(Import!$A$2,0,AE$2,236,1),Circo1!AE$3,Import_Communes,Circo1!$A46,Import_BV,Circo1!$B46)</f>
        <v>2</v>
      </c>
      <c r="AF46" s="36">
        <f t="shared" ca="1" si="11"/>
        <v>3.2258064516129031E-2</v>
      </c>
      <c r="AG46" s="37">
        <f t="shared" ca="1" si="12"/>
        <v>8.3333333333333329E-2</v>
      </c>
    </row>
    <row r="47" spans="1:33" s="216" customFormat="1">
      <c r="A47" s="212" t="s">
        <v>107</v>
      </c>
      <c r="B47" s="213"/>
      <c r="C47" s="213">
        <f>SUM(C48:C52)</f>
        <v>1229</v>
      </c>
      <c r="D47" s="213">
        <f t="shared" ref="D47:E47" si="78">SUM(D48:D52)</f>
        <v>444</v>
      </c>
      <c r="E47" s="213">
        <f t="shared" si="78"/>
        <v>785</v>
      </c>
      <c r="F47" s="214">
        <f>E47/C47</f>
        <v>0.63873067534580963</v>
      </c>
      <c r="G47" s="213">
        <f t="shared" ref="G47:I47" si="79">SUM(G48:G52)</f>
        <v>4</v>
      </c>
      <c r="H47" s="213">
        <f t="shared" si="79"/>
        <v>7</v>
      </c>
      <c r="I47" s="223">
        <f t="shared" si="79"/>
        <v>774</v>
      </c>
      <c r="J47" s="212">
        <f t="shared" ref="J47" ca="1" si="80">SUM(J48:J52)</f>
        <v>217</v>
      </c>
      <c r="K47" s="214">
        <f t="shared" ca="1" si="14"/>
        <v>0.17656631407648496</v>
      </c>
      <c r="L47" s="215">
        <f t="shared" ca="1" si="15"/>
        <v>0.28036175710594313</v>
      </c>
      <c r="M47" s="212">
        <f t="shared" ref="M47" ca="1" si="81">SUM(M48:M52)</f>
        <v>3</v>
      </c>
      <c r="N47" s="214">
        <f t="shared" ca="1" si="16"/>
        <v>2.4410089503661514E-3</v>
      </c>
      <c r="O47" s="215">
        <f t="shared" ca="1" si="17"/>
        <v>3.875968992248062E-3</v>
      </c>
      <c r="P47" s="212">
        <f t="shared" ref="P47" ca="1" si="82">SUM(P48:P52)</f>
        <v>475</v>
      </c>
      <c r="Q47" s="214">
        <f t="shared" ca="1" si="1"/>
        <v>0.38649308380797398</v>
      </c>
      <c r="R47" s="215">
        <f t="shared" ca="1" si="2"/>
        <v>0.6136950904392765</v>
      </c>
      <c r="S47" s="212">
        <f t="shared" ref="S47" ca="1" si="83">SUM(S48:S52)</f>
        <v>2</v>
      </c>
      <c r="T47" s="214">
        <f t="shared" ca="1" si="3"/>
        <v>1.6273393002441008E-3</v>
      </c>
      <c r="U47" s="215">
        <f t="shared" ref="U47" ca="1" si="84">SUM(U48:U52)</f>
        <v>2.1250971250971251E-2</v>
      </c>
      <c r="V47" s="212">
        <f t="shared" ref="V47" ca="1" si="85">SUM(V48:V52)</f>
        <v>1</v>
      </c>
      <c r="W47" s="214">
        <f t="shared" ca="1" si="5"/>
        <v>8.1366965012205042E-4</v>
      </c>
      <c r="X47" s="215">
        <f t="shared" ca="1" si="6"/>
        <v>1.2919896640826874E-3</v>
      </c>
      <c r="Y47" s="212">
        <f t="shared" ref="Y47" ca="1" si="86">SUM(Y48:Y52)</f>
        <v>7</v>
      </c>
      <c r="Z47" s="214">
        <f t="shared" ca="1" si="7"/>
        <v>5.6956875508543531E-3</v>
      </c>
      <c r="AA47" s="215">
        <f t="shared" ca="1" si="8"/>
        <v>9.0439276485788107E-3</v>
      </c>
      <c r="AB47" s="212">
        <f t="shared" ref="AB47" ca="1" si="87">SUM(AB48:AB52)</f>
        <v>8</v>
      </c>
      <c r="AC47" s="214">
        <f t="shared" ca="1" si="9"/>
        <v>6.5093572009764034E-3</v>
      </c>
      <c r="AD47" s="215">
        <f t="shared" ca="1" si="20"/>
        <v>1.0335917312661499E-2</v>
      </c>
      <c r="AE47" s="212">
        <f t="shared" ref="AE47" ca="1" si="88">SUM(AE48:AE52)</f>
        <v>61</v>
      </c>
      <c r="AF47" s="214">
        <f t="shared" ca="1" si="11"/>
        <v>4.9633848657445079E-2</v>
      </c>
      <c r="AG47" s="215">
        <f t="shared" ca="1" si="12"/>
        <v>7.8811369509043924E-2</v>
      </c>
    </row>
    <row r="48" spans="1:33">
      <c r="A48" s="32" t="s">
        <v>58</v>
      </c>
      <c r="B48" s="33">
        <v>1</v>
      </c>
      <c r="C48" s="33">
        <f>SUMIFS(Import_Inscrits,Import_Communes,Circo1!$A48,Import_BV,Circo1!$B48)</f>
        <v>629</v>
      </c>
      <c r="D48" s="33">
        <f>SUMIFS(Import_Abstention,Import_Communes,Circo1!$A48,Import_BV,Circo1!$B48)</f>
        <v>130</v>
      </c>
      <c r="E48" s="33">
        <f>SUMIFS(Import_Votants,Import_Communes,Circo1!$A48,Import_BV,Circo1!$B48)</f>
        <v>499</v>
      </c>
      <c r="F48" s="34">
        <f t="shared" si="13"/>
        <v>0.7933227344992051</v>
      </c>
      <c r="G48" s="33">
        <f>SUMIFS(Import_Blancs,Import_Communes,Circo1!$A48,Import_BV,Circo1!$B48)</f>
        <v>4</v>
      </c>
      <c r="H48" s="33">
        <f>SUMIFS(Imports_Nuls,Import_Communes,Circo1!$A48,Import_BV,Circo1!$B48)</f>
        <v>0</v>
      </c>
      <c r="I48" s="222">
        <f>SUMIFS(Import_Exprimés,Import_Communes,Circo1!$A48,Import_BV,Circo1!$B48)</f>
        <v>495</v>
      </c>
      <c r="J48" s="35">
        <f ca="1">SUMIFS(OFFSET(Import!$A$2,0,J$2+2,236,1),OFFSET(Import!$A$2,0,J$2,236,1),Circo1!J$3,Import_Communes,Circo1!$A48,Import_BV,Circo1!$B48)</f>
        <v>121</v>
      </c>
      <c r="K48" s="36">
        <f t="shared" ca="1" si="14"/>
        <v>0.19236883942766295</v>
      </c>
      <c r="L48" s="37">
        <f t="shared" ca="1" si="15"/>
        <v>0.24444444444444444</v>
      </c>
      <c r="M48" s="35">
        <f ca="1">SUMIFS(OFFSET(Import!$A$2,0,M$2+2,236,1),OFFSET(Import!$A$2,0,M$2,236,1),Circo1!M$3,Import_Communes,Circo1!$A48,Import_BV,Circo1!$B48)</f>
        <v>1</v>
      </c>
      <c r="N48" s="36">
        <f t="shared" ca="1" si="16"/>
        <v>1.589825119236884E-3</v>
      </c>
      <c r="O48" s="37">
        <f t="shared" ca="1" si="17"/>
        <v>2.0202020202020202E-3</v>
      </c>
      <c r="P48" s="35">
        <f ca="1">SUMIFS(OFFSET(Import!$A$2,0,P$2+2,236,1),OFFSET(Import!$A$2,0,P$2,236,1),Circo1!P$3,Import_Communes,Circo1!$A48,Import_BV,Circo1!$B48)</f>
        <v>344</v>
      </c>
      <c r="Q48" s="36">
        <f t="shared" ca="1" si="1"/>
        <v>0.54689984101748812</v>
      </c>
      <c r="R48" s="37">
        <f t="shared" ca="1" si="2"/>
        <v>0.69494949494949498</v>
      </c>
      <c r="S48" s="35">
        <f ca="1">SUMIFS(OFFSET(Import!$A$2,0,S$2+2,236,1),OFFSET(Import!$A$2,0,S$2,236,1),Circo1!S$3,Import_Communes,Circo1!$A48,Import_BV,Circo1!$B48)</f>
        <v>1</v>
      </c>
      <c r="T48" s="36">
        <f t="shared" ca="1" si="3"/>
        <v>1.589825119236884E-3</v>
      </c>
      <c r="U48" s="37">
        <f t="shared" ca="1" si="4"/>
        <v>2.0202020202020202E-3</v>
      </c>
      <c r="V48" s="35">
        <f ca="1">SUMIFS(OFFSET(Import!$A$2,0,V$2+2,236,1),OFFSET(Import!$A$2,0,V$2,236,1),Circo1!V$3,Import_Communes,Circo1!$A48,Import_BV,Circo1!$B48)</f>
        <v>1</v>
      </c>
      <c r="W48" s="36">
        <f t="shared" ca="1" si="5"/>
        <v>1.589825119236884E-3</v>
      </c>
      <c r="X48" s="37">
        <f t="shared" ca="1" si="6"/>
        <v>2.0202020202020202E-3</v>
      </c>
      <c r="Y48" s="35">
        <f ca="1">SUMIFS(OFFSET(Import!$A$2,0,Y$2+2,236,1),OFFSET(Import!$A$2,0,Y$2,236,1),Circo1!Y$3,Import_Communes,Circo1!$A48,Import_BV,Circo1!$B48)</f>
        <v>2</v>
      </c>
      <c r="Z48" s="36">
        <f t="shared" ca="1" si="7"/>
        <v>3.1796502384737681E-3</v>
      </c>
      <c r="AA48" s="37">
        <f t="shared" ca="1" si="8"/>
        <v>4.0404040404040404E-3</v>
      </c>
      <c r="AB48" s="35">
        <f ca="1">SUMIFS(OFFSET(Import!$A$2,0,AB$2+2,236,1),OFFSET(Import!$A$2,0,AB$2,236,1),Circo1!AB$3,Import_Communes,Circo1!$A48,Import_BV,Circo1!$B48)</f>
        <v>2</v>
      </c>
      <c r="AC48" s="36">
        <f t="shared" ca="1" si="9"/>
        <v>3.1796502384737681E-3</v>
      </c>
      <c r="AD48" s="37">
        <f t="shared" ca="1" si="20"/>
        <v>4.0404040404040404E-3</v>
      </c>
      <c r="AE48" s="35">
        <f ca="1">SUMIFS(OFFSET(Import!$A$2,0,AE$2+2,236,1),OFFSET(Import!$A$2,0,AE$2,236,1),Circo1!AE$3,Import_Communes,Circo1!$A48,Import_BV,Circo1!$B48)</f>
        <v>23</v>
      </c>
      <c r="AF48" s="36">
        <f t="shared" ca="1" si="11"/>
        <v>3.6565977742448331E-2</v>
      </c>
      <c r="AG48" s="37">
        <f t="shared" ca="1" si="12"/>
        <v>4.6464646464646465E-2</v>
      </c>
    </row>
    <row r="49" spans="1:33">
      <c r="A49" s="32" t="s">
        <v>58</v>
      </c>
      <c r="B49" s="33">
        <v>2</v>
      </c>
      <c r="C49" s="33">
        <f>SUMIFS(Import_Inscrits,Import_Communes,Circo1!$A49,Import_BV,Circo1!$B49)</f>
        <v>212</v>
      </c>
      <c r="D49" s="33">
        <f>SUMIFS(Import_Abstention,Import_Communes,Circo1!$A49,Import_BV,Circo1!$B49)</f>
        <v>118</v>
      </c>
      <c r="E49" s="33">
        <f>SUMIFS(Import_Votants,Import_Communes,Circo1!$A49,Import_BV,Circo1!$B49)</f>
        <v>94</v>
      </c>
      <c r="F49" s="34">
        <f t="shared" si="13"/>
        <v>0.44339622641509435</v>
      </c>
      <c r="G49" s="33">
        <f>SUMIFS(Import_Blancs,Import_Communes,Circo1!$A49,Import_BV,Circo1!$B49)</f>
        <v>0</v>
      </c>
      <c r="H49" s="33">
        <f>SUMIFS(Imports_Nuls,Import_Communes,Circo1!$A49,Import_BV,Circo1!$B49)</f>
        <v>4</v>
      </c>
      <c r="I49" s="222">
        <f>SUMIFS(Import_Exprimés,Import_Communes,Circo1!$A49,Import_BV,Circo1!$B49)</f>
        <v>90</v>
      </c>
      <c r="J49" s="35">
        <f ca="1">SUMIFS(OFFSET(Import!$A$2,0,J$2+2,236,1),OFFSET(Import!$A$2,0,J$2,236,1),Circo1!J$3,Import_Communes,Circo1!$A49,Import_BV,Circo1!$B49)</f>
        <v>21</v>
      </c>
      <c r="K49" s="36">
        <f t="shared" ca="1" si="14"/>
        <v>9.9056603773584911E-2</v>
      </c>
      <c r="L49" s="37">
        <f t="shared" ca="1" si="15"/>
        <v>0.23333333333333334</v>
      </c>
      <c r="M49" s="35">
        <f ca="1">SUMIFS(OFFSET(Import!$A$2,0,M$2+2,236,1),OFFSET(Import!$A$2,0,M$2,236,1),Circo1!M$3,Import_Communes,Circo1!$A49,Import_BV,Circo1!$B49)</f>
        <v>0</v>
      </c>
      <c r="N49" s="36">
        <f t="shared" ca="1" si="16"/>
        <v>0</v>
      </c>
      <c r="O49" s="37">
        <f t="shared" ca="1" si="17"/>
        <v>0</v>
      </c>
      <c r="P49" s="35">
        <f ca="1">SUMIFS(OFFSET(Import!$A$2,0,P$2+2,236,1),OFFSET(Import!$A$2,0,P$2,236,1),Circo1!P$3,Import_Communes,Circo1!$A49,Import_BV,Circo1!$B49)</f>
        <v>61</v>
      </c>
      <c r="Q49" s="36">
        <f t="shared" ca="1" si="1"/>
        <v>0.28773584905660377</v>
      </c>
      <c r="R49" s="37">
        <f t="shared" ca="1" si="2"/>
        <v>0.67777777777777781</v>
      </c>
      <c r="S49" s="35">
        <f ca="1">SUMIFS(OFFSET(Import!$A$2,0,S$2+2,236,1),OFFSET(Import!$A$2,0,S$2,236,1),Circo1!S$3,Import_Communes,Circo1!$A49,Import_BV,Circo1!$B49)</f>
        <v>0</v>
      </c>
      <c r="T49" s="36">
        <f t="shared" ca="1" si="3"/>
        <v>0</v>
      </c>
      <c r="U49" s="37">
        <f t="shared" ca="1" si="4"/>
        <v>0</v>
      </c>
      <c r="V49" s="35">
        <f ca="1">SUMIFS(OFFSET(Import!$A$2,0,V$2+2,236,1),OFFSET(Import!$A$2,0,V$2,236,1),Circo1!V$3,Import_Communes,Circo1!$A49,Import_BV,Circo1!$B49)</f>
        <v>0</v>
      </c>
      <c r="W49" s="36">
        <f t="shared" ca="1" si="5"/>
        <v>0</v>
      </c>
      <c r="X49" s="37">
        <f t="shared" ca="1" si="6"/>
        <v>0</v>
      </c>
      <c r="Y49" s="35">
        <f ca="1">SUMIFS(OFFSET(Import!$A$2,0,Y$2+2,236,1),OFFSET(Import!$A$2,0,Y$2,236,1),Circo1!Y$3,Import_Communes,Circo1!$A49,Import_BV,Circo1!$B49)</f>
        <v>2</v>
      </c>
      <c r="Z49" s="36">
        <f t="shared" ca="1" si="7"/>
        <v>9.433962264150943E-3</v>
      </c>
      <c r="AA49" s="37">
        <f t="shared" ca="1" si="8"/>
        <v>2.2222222222222223E-2</v>
      </c>
      <c r="AB49" s="35">
        <f ca="1">SUMIFS(OFFSET(Import!$A$2,0,AB$2+2,236,1),OFFSET(Import!$A$2,0,AB$2,236,1),Circo1!AB$3,Import_Communes,Circo1!$A49,Import_BV,Circo1!$B49)</f>
        <v>2</v>
      </c>
      <c r="AC49" s="36">
        <f t="shared" ca="1" si="9"/>
        <v>9.433962264150943E-3</v>
      </c>
      <c r="AD49" s="37">
        <f t="shared" ca="1" si="20"/>
        <v>2.2222222222222223E-2</v>
      </c>
      <c r="AE49" s="35">
        <f ca="1">SUMIFS(OFFSET(Import!$A$2,0,AE$2+2,236,1),OFFSET(Import!$A$2,0,AE$2,236,1),Circo1!AE$3,Import_Communes,Circo1!$A49,Import_BV,Circo1!$B49)</f>
        <v>4</v>
      </c>
      <c r="AF49" s="36">
        <f t="shared" ca="1" si="11"/>
        <v>1.8867924528301886E-2</v>
      </c>
      <c r="AG49" s="37">
        <f t="shared" ca="1" si="12"/>
        <v>4.4444444444444446E-2</v>
      </c>
    </row>
    <row r="50" spans="1:33">
      <c r="A50" s="32" t="s">
        <v>58</v>
      </c>
      <c r="B50" s="33">
        <v>3</v>
      </c>
      <c r="C50" s="33">
        <f>SUMIFS(Import_Inscrits,Import_Communes,Circo1!$A50,Import_BV,Circo1!$B50)</f>
        <v>88</v>
      </c>
      <c r="D50" s="33">
        <f>SUMIFS(Import_Abstention,Import_Communes,Circo1!$A50,Import_BV,Circo1!$B50)</f>
        <v>28</v>
      </c>
      <c r="E50" s="33">
        <f>SUMIFS(Import_Votants,Import_Communes,Circo1!$A50,Import_BV,Circo1!$B50)</f>
        <v>60</v>
      </c>
      <c r="F50" s="34">
        <f t="shared" si="13"/>
        <v>0.68181818181818177</v>
      </c>
      <c r="G50" s="33">
        <f>SUMIFS(Import_Blancs,Import_Communes,Circo1!$A50,Import_BV,Circo1!$B50)</f>
        <v>0</v>
      </c>
      <c r="H50" s="33">
        <f>SUMIFS(Imports_Nuls,Import_Communes,Circo1!$A50,Import_BV,Circo1!$B50)</f>
        <v>1</v>
      </c>
      <c r="I50" s="222">
        <f>SUMIFS(Import_Exprimés,Import_Communes,Circo1!$A50,Import_BV,Circo1!$B50)</f>
        <v>59</v>
      </c>
      <c r="J50" s="35">
        <f ca="1">SUMIFS(OFFSET(Import!$A$2,0,J$2+2,236,1),OFFSET(Import!$A$2,0,J$2,236,1),Circo1!J$3,Import_Communes,Circo1!$A50,Import_BV,Circo1!$B50)</f>
        <v>16</v>
      </c>
      <c r="K50" s="36">
        <f t="shared" ca="1" si="14"/>
        <v>0.18181818181818182</v>
      </c>
      <c r="L50" s="37">
        <f t="shared" ca="1" si="15"/>
        <v>0.2711864406779661</v>
      </c>
      <c r="M50" s="35">
        <f ca="1">SUMIFS(OFFSET(Import!$A$2,0,M$2+2,236,1),OFFSET(Import!$A$2,0,M$2,236,1),Circo1!M$3,Import_Communes,Circo1!$A50,Import_BV,Circo1!$B50)</f>
        <v>0</v>
      </c>
      <c r="N50" s="36">
        <f t="shared" ca="1" si="16"/>
        <v>0</v>
      </c>
      <c r="O50" s="37">
        <f t="shared" ca="1" si="17"/>
        <v>0</v>
      </c>
      <c r="P50" s="35">
        <f ca="1">SUMIFS(OFFSET(Import!$A$2,0,P$2+2,236,1),OFFSET(Import!$A$2,0,P$2,236,1),Circo1!P$3,Import_Communes,Circo1!$A50,Import_BV,Circo1!$B50)</f>
        <v>40</v>
      </c>
      <c r="Q50" s="36">
        <f t="shared" ca="1" si="1"/>
        <v>0.45454545454545453</v>
      </c>
      <c r="R50" s="37">
        <f t="shared" ca="1" si="2"/>
        <v>0.67796610169491522</v>
      </c>
      <c r="S50" s="35">
        <f ca="1">SUMIFS(OFFSET(Import!$A$2,0,S$2+2,236,1),OFFSET(Import!$A$2,0,S$2,236,1),Circo1!S$3,Import_Communes,Circo1!$A50,Import_BV,Circo1!$B50)</f>
        <v>0</v>
      </c>
      <c r="T50" s="36">
        <f t="shared" ca="1" si="3"/>
        <v>0</v>
      </c>
      <c r="U50" s="37">
        <f t="shared" ca="1" si="4"/>
        <v>0</v>
      </c>
      <c r="V50" s="35">
        <f ca="1">SUMIFS(OFFSET(Import!$A$2,0,V$2+2,236,1),OFFSET(Import!$A$2,0,V$2,236,1),Circo1!V$3,Import_Communes,Circo1!$A50,Import_BV,Circo1!$B50)</f>
        <v>0</v>
      </c>
      <c r="W50" s="36">
        <f t="shared" ca="1" si="5"/>
        <v>0</v>
      </c>
      <c r="X50" s="37">
        <f t="shared" ca="1" si="6"/>
        <v>0</v>
      </c>
      <c r="Y50" s="35">
        <f ca="1">SUMIFS(OFFSET(Import!$A$2,0,Y$2+2,236,1),OFFSET(Import!$A$2,0,Y$2,236,1),Circo1!Y$3,Import_Communes,Circo1!$A50,Import_BV,Circo1!$B50)</f>
        <v>0</v>
      </c>
      <c r="Z50" s="36">
        <f t="shared" ca="1" si="7"/>
        <v>0</v>
      </c>
      <c r="AA50" s="37">
        <f t="shared" ca="1" si="8"/>
        <v>0</v>
      </c>
      <c r="AB50" s="35">
        <f ca="1">SUMIFS(OFFSET(Import!$A$2,0,AB$2+2,236,1),OFFSET(Import!$A$2,0,AB$2,236,1),Circo1!AB$3,Import_Communes,Circo1!$A50,Import_BV,Circo1!$B50)</f>
        <v>0</v>
      </c>
      <c r="AC50" s="36">
        <f t="shared" ca="1" si="9"/>
        <v>0</v>
      </c>
      <c r="AD50" s="37">
        <f t="shared" ca="1" si="20"/>
        <v>0</v>
      </c>
      <c r="AE50" s="35">
        <f ca="1">SUMIFS(OFFSET(Import!$A$2,0,AE$2+2,236,1),OFFSET(Import!$A$2,0,AE$2,236,1),Circo1!AE$3,Import_Communes,Circo1!$A50,Import_BV,Circo1!$B50)</f>
        <v>3</v>
      </c>
      <c r="AF50" s="36">
        <f t="shared" ca="1" si="11"/>
        <v>3.4090909090909088E-2</v>
      </c>
      <c r="AG50" s="37">
        <f t="shared" ca="1" si="12"/>
        <v>5.0847457627118647E-2</v>
      </c>
    </row>
    <row r="51" spans="1:33">
      <c r="A51" s="32" t="s">
        <v>58</v>
      </c>
      <c r="B51" s="33">
        <v>4</v>
      </c>
      <c r="C51" s="33">
        <f>SUMIFS(Import_Inscrits,Import_Communes,Circo1!$A51,Import_BV,Circo1!$B51)</f>
        <v>112</v>
      </c>
      <c r="D51" s="33">
        <f>SUMIFS(Import_Abstention,Import_Communes,Circo1!$A51,Import_BV,Circo1!$B51)</f>
        <v>59</v>
      </c>
      <c r="E51" s="33">
        <f>SUMIFS(Import_Votants,Import_Communes,Circo1!$A51,Import_BV,Circo1!$B51)</f>
        <v>53</v>
      </c>
      <c r="F51" s="34">
        <f t="shared" si="13"/>
        <v>0.4732142857142857</v>
      </c>
      <c r="G51" s="33">
        <f>SUMIFS(Import_Blancs,Import_Communes,Circo1!$A51,Import_BV,Circo1!$B51)</f>
        <v>0</v>
      </c>
      <c r="H51" s="33">
        <f>SUMIFS(Imports_Nuls,Import_Communes,Circo1!$A51,Import_BV,Circo1!$B51)</f>
        <v>1</v>
      </c>
      <c r="I51" s="222">
        <f>SUMIFS(Import_Exprimés,Import_Communes,Circo1!$A51,Import_BV,Circo1!$B51)</f>
        <v>52</v>
      </c>
      <c r="J51" s="35">
        <f ca="1">SUMIFS(OFFSET(Import!$A$2,0,J$2+2,236,1),OFFSET(Import!$A$2,0,J$2,236,1),Circo1!J$3,Import_Communes,Circo1!$A51,Import_BV,Circo1!$B51)</f>
        <v>30</v>
      </c>
      <c r="K51" s="36">
        <f t="shared" ca="1" si="14"/>
        <v>0.26785714285714285</v>
      </c>
      <c r="L51" s="37">
        <f t="shared" ca="1" si="15"/>
        <v>0.57692307692307687</v>
      </c>
      <c r="M51" s="35">
        <f ca="1">SUMIFS(OFFSET(Import!$A$2,0,M$2+2,236,1),OFFSET(Import!$A$2,0,M$2,236,1),Circo1!M$3,Import_Communes,Circo1!$A51,Import_BV,Circo1!$B51)</f>
        <v>2</v>
      </c>
      <c r="N51" s="36">
        <f t="shared" ca="1" si="16"/>
        <v>1.7857142857142856E-2</v>
      </c>
      <c r="O51" s="37">
        <f t="shared" ca="1" si="17"/>
        <v>3.8461538461538464E-2</v>
      </c>
      <c r="P51" s="35">
        <f ca="1">SUMIFS(OFFSET(Import!$A$2,0,P$2+2,236,1),OFFSET(Import!$A$2,0,P$2,236,1),Circo1!P$3,Import_Communes,Circo1!$A51,Import_BV,Circo1!$B51)</f>
        <v>10</v>
      </c>
      <c r="Q51" s="36">
        <f t="shared" ca="1" si="1"/>
        <v>8.9285714285714288E-2</v>
      </c>
      <c r="R51" s="37">
        <f t="shared" ca="1" si="2"/>
        <v>0.19230769230769232</v>
      </c>
      <c r="S51" s="35">
        <f ca="1">SUMIFS(OFFSET(Import!$A$2,0,S$2+2,236,1),OFFSET(Import!$A$2,0,S$2,236,1),Circo1!S$3,Import_Communes,Circo1!$A51,Import_BV,Circo1!$B51)</f>
        <v>1</v>
      </c>
      <c r="T51" s="36">
        <f t="shared" ca="1" si="3"/>
        <v>8.9285714285714281E-3</v>
      </c>
      <c r="U51" s="37">
        <f t="shared" ca="1" si="4"/>
        <v>1.9230769230769232E-2</v>
      </c>
      <c r="V51" s="35">
        <f ca="1">SUMIFS(OFFSET(Import!$A$2,0,V$2+2,236,1),OFFSET(Import!$A$2,0,V$2,236,1),Circo1!V$3,Import_Communes,Circo1!$A51,Import_BV,Circo1!$B51)</f>
        <v>0</v>
      </c>
      <c r="W51" s="36">
        <f t="shared" ca="1" si="5"/>
        <v>0</v>
      </c>
      <c r="X51" s="37">
        <f t="shared" ca="1" si="6"/>
        <v>0</v>
      </c>
      <c r="Y51" s="35">
        <f ca="1">SUMIFS(OFFSET(Import!$A$2,0,Y$2+2,236,1),OFFSET(Import!$A$2,0,Y$2,236,1),Circo1!Y$3,Import_Communes,Circo1!$A51,Import_BV,Circo1!$B51)</f>
        <v>3</v>
      </c>
      <c r="Z51" s="36">
        <f t="shared" ca="1" si="7"/>
        <v>2.6785714285714284E-2</v>
      </c>
      <c r="AA51" s="37">
        <f t="shared" ca="1" si="8"/>
        <v>5.7692307692307696E-2</v>
      </c>
      <c r="AB51" s="35">
        <f ca="1">SUMIFS(OFFSET(Import!$A$2,0,AB$2+2,236,1),OFFSET(Import!$A$2,0,AB$2,236,1),Circo1!AB$3,Import_Communes,Circo1!$A51,Import_BV,Circo1!$B51)</f>
        <v>0</v>
      </c>
      <c r="AC51" s="36">
        <f t="shared" ca="1" si="9"/>
        <v>0</v>
      </c>
      <c r="AD51" s="37">
        <f t="shared" ca="1" si="20"/>
        <v>0</v>
      </c>
      <c r="AE51" s="35">
        <f ca="1">SUMIFS(OFFSET(Import!$A$2,0,AE$2+2,236,1),OFFSET(Import!$A$2,0,AE$2,236,1),Circo1!AE$3,Import_Communes,Circo1!$A51,Import_BV,Circo1!$B51)</f>
        <v>6</v>
      </c>
      <c r="AF51" s="36">
        <f t="shared" ca="1" si="11"/>
        <v>5.3571428571428568E-2</v>
      </c>
      <c r="AG51" s="37">
        <f t="shared" ca="1" si="12"/>
        <v>0.11538461538461539</v>
      </c>
    </row>
    <row r="52" spans="1:33">
      <c r="A52" s="32" t="s">
        <v>58</v>
      </c>
      <c r="B52" s="33">
        <v>5</v>
      </c>
      <c r="C52" s="33">
        <f>SUMIFS(Import_Inscrits,Import_Communes,Circo1!$A52,Import_BV,Circo1!$B52)</f>
        <v>188</v>
      </c>
      <c r="D52" s="33">
        <f>SUMIFS(Import_Abstention,Import_Communes,Circo1!$A52,Import_BV,Circo1!$B52)</f>
        <v>109</v>
      </c>
      <c r="E52" s="33">
        <f>SUMIFS(Import_Votants,Import_Communes,Circo1!$A52,Import_BV,Circo1!$B52)</f>
        <v>79</v>
      </c>
      <c r="F52" s="34">
        <f t="shared" si="13"/>
        <v>0.42021276595744683</v>
      </c>
      <c r="G52" s="33">
        <f>SUMIFS(Import_Blancs,Import_Communes,Circo1!$A52,Import_BV,Circo1!$B52)</f>
        <v>0</v>
      </c>
      <c r="H52" s="33">
        <f>SUMIFS(Imports_Nuls,Import_Communes,Circo1!$A52,Import_BV,Circo1!$B52)</f>
        <v>1</v>
      </c>
      <c r="I52" s="222">
        <f>SUMIFS(Import_Exprimés,Import_Communes,Circo1!$A52,Import_BV,Circo1!$B52)</f>
        <v>78</v>
      </c>
      <c r="J52" s="35">
        <f ca="1">SUMIFS(OFFSET(Import!$A$2,0,J$2+2,236,1),OFFSET(Import!$A$2,0,J$2,236,1),Circo1!J$3,Import_Communes,Circo1!$A52,Import_BV,Circo1!$B52)</f>
        <v>29</v>
      </c>
      <c r="K52" s="36">
        <f t="shared" ca="1" si="14"/>
        <v>0.15425531914893617</v>
      </c>
      <c r="L52" s="37">
        <f t="shared" ca="1" si="15"/>
        <v>0.37179487179487181</v>
      </c>
      <c r="M52" s="35">
        <f ca="1">SUMIFS(OFFSET(Import!$A$2,0,M$2+2,236,1),OFFSET(Import!$A$2,0,M$2,236,1),Circo1!M$3,Import_Communes,Circo1!$A52,Import_BV,Circo1!$B52)</f>
        <v>0</v>
      </c>
      <c r="N52" s="36">
        <f t="shared" ca="1" si="16"/>
        <v>0</v>
      </c>
      <c r="O52" s="37">
        <f t="shared" ca="1" si="17"/>
        <v>0</v>
      </c>
      <c r="P52" s="35">
        <f ca="1">SUMIFS(OFFSET(Import!$A$2,0,P$2+2,236,1),OFFSET(Import!$A$2,0,P$2,236,1),Circo1!P$3,Import_Communes,Circo1!$A52,Import_BV,Circo1!$B52)</f>
        <v>20</v>
      </c>
      <c r="Q52" s="36">
        <f t="shared" ca="1" si="1"/>
        <v>0.10638297872340426</v>
      </c>
      <c r="R52" s="37">
        <f t="shared" ca="1" si="2"/>
        <v>0.25641025641025639</v>
      </c>
      <c r="S52" s="35">
        <f ca="1">SUMIFS(OFFSET(Import!$A$2,0,S$2+2,236,1),OFFSET(Import!$A$2,0,S$2,236,1),Circo1!S$3,Import_Communes,Circo1!$A52,Import_BV,Circo1!$B52)</f>
        <v>0</v>
      </c>
      <c r="T52" s="36">
        <f t="shared" ca="1" si="3"/>
        <v>0</v>
      </c>
      <c r="U52" s="37">
        <f t="shared" ca="1" si="4"/>
        <v>0</v>
      </c>
      <c r="V52" s="35">
        <f ca="1">SUMIFS(OFFSET(Import!$A$2,0,V$2+2,236,1),OFFSET(Import!$A$2,0,V$2,236,1),Circo1!V$3,Import_Communes,Circo1!$A52,Import_BV,Circo1!$B52)</f>
        <v>0</v>
      </c>
      <c r="W52" s="36">
        <f t="shared" ca="1" si="5"/>
        <v>0</v>
      </c>
      <c r="X52" s="37">
        <f t="shared" ca="1" si="6"/>
        <v>0</v>
      </c>
      <c r="Y52" s="35">
        <f ca="1">SUMIFS(OFFSET(Import!$A$2,0,Y$2+2,236,1),OFFSET(Import!$A$2,0,Y$2,236,1),Circo1!Y$3,Import_Communes,Circo1!$A52,Import_BV,Circo1!$B52)</f>
        <v>0</v>
      </c>
      <c r="Z52" s="36">
        <f t="shared" ca="1" si="7"/>
        <v>0</v>
      </c>
      <c r="AA52" s="37">
        <f t="shared" ca="1" si="8"/>
        <v>0</v>
      </c>
      <c r="AB52" s="35">
        <f ca="1">SUMIFS(OFFSET(Import!$A$2,0,AB$2+2,236,1),OFFSET(Import!$A$2,0,AB$2,236,1),Circo1!AB$3,Import_Communes,Circo1!$A52,Import_BV,Circo1!$B52)</f>
        <v>4</v>
      </c>
      <c r="AC52" s="36">
        <f t="shared" ca="1" si="9"/>
        <v>2.1276595744680851E-2</v>
      </c>
      <c r="AD52" s="37">
        <f t="shared" ca="1" si="20"/>
        <v>5.128205128205128E-2</v>
      </c>
      <c r="AE52" s="35">
        <f ca="1">SUMIFS(OFFSET(Import!$A$2,0,AE$2+2,236,1),OFFSET(Import!$A$2,0,AE$2,236,1),Circo1!AE$3,Import_Communes,Circo1!$A52,Import_BV,Circo1!$B52)</f>
        <v>25</v>
      </c>
      <c r="AF52" s="36">
        <f t="shared" ca="1" si="11"/>
        <v>0.13297872340425532</v>
      </c>
      <c r="AG52" s="37">
        <f t="shared" ca="1" si="12"/>
        <v>0.32051282051282054</v>
      </c>
    </row>
    <row r="53" spans="1:33" s="216" customFormat="1">
      <c r="A53" s="212" t="s">
        <v>108</v>
      </c>
      <c r="B53" s="213"/>
      <c r="C53" s="213">
        <f>SUM(C54:C55)</f>
        <v>988</v>
      </c>
      <c r="D53" s="213">
        <f t="shared" ref="D53:E53" si="89">SUM(D54:D55)</f>
        <v>507</v>
      </c>
      <c r="E53" s="213">
        <f t="shared" si="89"/>
        <v>481</v>
      </c>
      <c r="F53" s="214">
        <f>E53/C53</f>
        <v>0.48684210526315791</v>
      </c>
      <c r="G53" s="213">
        <f t="shared" ref="G53:I53" si="90">SUM(G54:G55)</f>
        <v>1</v>
      </c>
      <c r="H53" s="213">
        <f t="shared" si="90"/>
        <v>0</v>
      </c>
      <c r="I53" s="223">
        <f t="shared" si="90"/>
        <v>480</v>
      </c>
      <c r="J53" s="212">
        <f t="shared" ref="J53" ca="1" si="91">SUM(J54:J55)</f>
        <v>97</v>
      </c>
      <c r="K53" s="214">
        <f t="shared" ca="1" si="14"/>
        <v>9.8178137651821859E-2</v>
      </c>
      <c r="L53" s="215">
        <f t="shared" ca="1" si="15"/>
        <v>0.20208333333333334</v>
      </c>
      <c r="M53" s="212">
        <f t="shared" ref="M53" ca="1" si="92">SUM(M54:M55)</f>
        <v>3</v>
      </c>
      <c r="N53" s="214">
        <f t="shared" ca="1" si="16"/>
        <v>3.0364372469635628E-3</v>
      </c>
      <c r="O53" s="215">
        <f t="shared" ca="1" si="17"/>
        <v>6.2500000000000003E-3</v>
      </c>
      <c r="P53" s="212">
        <f t="shared" ref="P53" ca="1" si="93">SUM(P54:P55)</f>
        <v>324</v>
      </c>
      <c r="Q53" s="214">
        <f t="shared" ca="1" si="1"/>
        <v>0.32793522267206476</v>
      </c>
      <c r="R53" s="215">
        <f t="shared" ca="1" si="2"/>
        <v>0.67500000000000004</v>
      </c>
      <c r="S53" s="212">
        <f t="shared" ref="S53" ca="1" si="94">SUM(S54:S55)</f>
        <v>1</v>
      </c>
      <c r="T53" s="214">
        <f t="shared" ca="1" si="3"/>
        <v>1.0121457489878543E-3</v>
      </c>
      <c r="U53" s="215">
        <f t="shared" ref="U53" ca="1" si="95">SUM(U54:U55)</f>
        <v>3.2786885245901639E-3</v>
      </c>
      <c r="V53" s="212">
        <f t="shared" ref="V53" ca="1" si="96">SUM(V54:V55)</f>
        <v>3</v>
      </c>
      <c r="W53" s="214">
        <f t="shared" ca="1" si="5"/>
        <v>3.0364372469635628E-3</v>
      </c>
      <c r="X53" s="215">
        <f t="shared" ca="1" si="6"/>
        <v>6.2500000000000003E-3</v>
      </c>
      <c r="Y53" s="212">
        <f t="shared" ref="Y53" ca="1" si="97">SUM(Y54:Y55)</f>
        <v>18</v>
      </c>
      <c r="Z53" s="214">
        <f t="shared" ca="1" si="7"/>
        <v>1.8218623481781375E-2</v>
      </c>
      <c r="AA53" s="215">
        <f t="shared" ca="1" si="8"/>
        <v>3.7499999999999999E-2</v>
      </c>
      <c r="AB53" s="212">
        <f t="shared" ref="AB53" ca="1" si="98">SUM(AB54:AB55)</f>
        <v>1</v>
      </c>
      <c r="AC53" s="214">
        <f t="shared" ca="1" si="9"/>
        <v>1.0121457489878543E-3</v>
      </c>
      <c r="AD53" s="215">
        <f t="shared" ca="1" si="20"/>
        <v>2.0833333333333333E-3</v>
      </c>
      <c r="AE53" s="212">
        <f t="shared" ref="AE53" ca="1" si="99">SUM(AE54:AE55)</f>
        <v>33</v>
      </c>
      <c r="AF53" s="214">
        <f t="shared" ca="1" si="11"/>
        <v>3.3400809716599193E-2</v>
      </c>
      <c r="AG53" s="215">
        <f t="shared" ca="1" si="12"/>
        <v>6.8750000000000006E-2</v>
      </c>
    </row>
    <row r="54" spans="1:33">
      <c r="A54" s="32" t="s">
        <v>59</v>
      </c>
      <c r="B54" s="33">
        <v>1</v>
      </c>
      <c r="C54" s="33">
        <f>SUMIFS(Import_Inscrits,Import_Communes,Circo1!$A54,Import_BV,Circo1!$B54)</f>
        <v>562</v>
      </c>
      <c r="D54" s="33">
        <f>SUMIFS(Import_Abstention,Import_Communes,Circo1!$A54,Import_BV,Circo1!$B54)</f>
        <v>257</v>
      </c>
      <c r="E54" s="33">
        <f>SUMIFS(Import_Votants,Import_Communes,Circo1!$A54,Import_BV,Circo1!$B54)</f>
        <v>305</v>
      </c>
      <c r="F54" s="34">
        <f t="shared" si="13"/>
        <v>0.54270462633451955</v>
      </c>
      <c r="G54" s="33">
        <f>SUMIFS(Import_Blancs,Import_Communes,Circo1!$A54,Import_BV,Circo1!$B54)</f>
        <v>0</v>
      </c>
      <c r="H54" s="33">
        <f>SUMIFS(Imports_Nuls,Import_Communes,Circo1!$A54,Import_BV,Circo1!$B54)</f>
        <v>0</v>
      </c>
      <c r="I54" s="222">
        <f>SUMIFS(Import_Exprimés,Import_Communes,Circo1!$A54,Import_BV,Circo1!$B54)</f>
        <v>305</v>
      </c>
      <c r="J54" s="35">
        <f ca="1">SUMIFS(OFFSET(Import!$A$2,0,J$2+2,236,1),OFFSET(Import!$A$2,0,J$2,236,1),Circo1!J$3,Import_Communes,Circo1!$A54,Import_BV,Circo1!$B54)</f>
        <v>58</v>
      </c>
      <c r="K54" s="36">
        <f t="shared" ca="1" si="14"/>
        <v>0.10320284697508897</v>
      </c>
      <c r="L54" s="37">
        <f t="shared" ca="1" si="15"/>
        <v>0.1901639344262295</v>
      </c>
      <c r="M54" s="35">
        <f ca="1">SUMIFS(OFFSET(Import!$A$2,0,M$2+2,236,1),OFFSET(Import!$A$2,0,M$2,236,1),Circo1!M$3,Import_Communes,Circo1!$A54,Import_BV,Circo1!$B54)</f>
        <v>2</v>
      </c>
      <c r="N54" s="36">
        <f t="shared" ca="1" si="16"/>
        <v>3.5587188612099642E-3</v>
      </c>
      <c r="O54" s="37">
        <f t="shared" ca="1" si="17"/>
        <v>6.5573770491803279E-3</v>
      </c>
      <c r="P54" s="35">
        <f ca="1">SUMIFS(OFFSET(Import!$A$2,0,P$2+2,236,1),OFFSET(Import!$A$2,0,P$2,236,1),Circo1!P$3,Import_Communes,Circo1!$A54,Import_BV,Circo1!$B54)</f>
        <v>208</v>
      </c>
      <c r="Q54" s="36">
        <f t="shared" ca="1" si="1"/>
        <v>0.37010676156583627</v>
      </c>
      <c r="R54" s="37">
        <f t="shared" ca="1" si="2"/>
        <v>0.68196721311475406</v>
      </c>
      <c r="S54" s="35">
        <f ca="1">SUMIFS(OFFSET(Import!$A$2,0,S$2+2,236,1),OFFSET(Import!$A$2,0,S$2,236,1),Circo1!S$3,Import_Communes,Circo1!$A54,Import_BV,Circo1!$B54)</f>
        <v>1</v>
      </c>
      <c r="T54" s="36">
        <f t="shared" ca="1" si="3"/>
        <v>1.7793594306049821E-3</v>
      </c>
      <c r="U54" s="37">
        <f t="shared" ca="1" si="4"/>
        <v>3.2786885245901639E-3</v>
      </c>
      <c r="V54" s="35">
        <f ca="1">SUMIFS(OFFSET(Import!$A$2,0,V$2+2,236,1),OFFSET(Import!$A$2,0,V$2,236,1),Circo1!V$3,Import_Communes,Circo1!$A54,Import_BV,Circo1!$B54)</f>
        <v>2</v>
      </c>
      <c r="W54" s="36">
        <f t="shared" ca="1" si="5"/>
        <v>3.5587188612099642E-3</v>
      </c>
      <c r="X54" s="37">
        <f t="shared" ca="1" si="6"/>
        <v>6.5573770491803279E-3</v>
      </c>
      <c r="Y54" s="35">
        <f ca="1">SUMIFS(OFFSET(Import!$A$2,0,Y$2+2,236,1),OFFSET(Import!$A$2,0,Y$2,236,1),Circo1!Y$3,Import_Communes,Circo1!$A54,Import_BV,Circo1!$B54)</f>
        <v>4</v>
      </c>
      <c r="Z54" s="36">
        <f t="shared" ca="1" si="7"/>
        <v>7.1174377224199285E-3</v>
      </c>
      <c r="AA54" s="37">
        <f t="shared" ca="1" si="8"/>
        <v>1.3114754098360656E-2</v>
      </c>
      <c r="AB54" s="35">
        <f ca="1">SUMIFS(OFFSET(Import!$A$2,0,AB$2+2,236,1),OFFSET(Import!$A$2,0,AB$2,236,1),Circo1!AB$3,Import_Communes,Circo1!$A54,Import_BV,Circo1!$B54)</f>
        <v>0</v>
      </c>
      <c r="AC54" s="36">
        <f t="shared" ca="1" si="9"/>
        <v>0</v>
      </c>
      <c r="AD54" s="37">
        <f t="shared" ca="1" si="20"/>
        <v>0</v>
      </c>
      <c r="AE54" s="35">
        <f ca="1">SUMIFS(OFFSET(Import!$A$2,0,AE$2+2,236,1),OFFSET(Import!$A$2,0,AE$2,236,1),Circo1!AE$3,Import_Communes,Circo1!$A54,Import_BV,Circo1!$B54)</f>
        <v>30</v>
      </c>
      <c r="AF54" s="36">
        <f t="shared" ca="1" si="11"/>
        <v>5.3380782918149468E-2</v>
      </c>
      <c r="AG54" s="37">
        <f t="shared" ca="1" si="12"/>
        <v>9.8360655737704916E-2</v>
      </c>
    </row>
    <row r="55" spans="1:33">
      <c r="A55" s="32" t="s">
        <v>59</v>
      </c>
      <c r="B55" s="33">
        <v>2</v>
      </c>
      <c r="C55" s="33">
        <f>SUMIFS(Import_Inscrits,Import_Communes,Circo1!$A55,Import_BV,Circo1!$B55)</f>
        <v>426</v>
      </c>
      <c r="D55" s="33">
        <f>SUMIFS(Import_Abstention,Import_Communes,Circo1!$A55,Import_BV,Circo1!$B55)</f>
        <v>250</v>
      </c>
      <c r="E55" s="33">
        <f>SUMIFS(Import_Votants,Import_Communes,Circo1!$A55,Import_BV,Circo1!$B55)</f>
        <v>176</v>
      </c>
      <c r="F55" s="34">
        <f t="shared" si="13"/>
        <v>0.41314553990610331</v>
      </c>
      <c r="G55" s="33">
        <f>SUMIFS(Import_Blancs,Import_Communes,Circo1!$A55,Import_BV,Circo1!$B55)</f>
        <v>1</v>
      </c>
      <c r="H55" s="33">
        <f>SUMIFS(Imports_Nuls,Import_Communes,Circo1!$A55,Import_BV,Circo1!$B55)</f>
        <v>0</v>
      </c>
      <c r="I55" s="222">
        <f>SUMIFS(Import_Exprimés,Import_Communes,Circo1!$A55,Import_BV,Circo1!$B55)</f>
        <v>175</v>
      </c>
      <c r="J55" s="35">
        <f ca="1">SUMIFS(OFFSET(Import!$A$2,0,J$2+2,236,1),OFFSET(Import!$A$2,0,J$2,236,1),Circo1!J$3,Import_Communes,Circo1!$A55,Import_BV,Circo1!$B55)</f>
        <v>39</v>
      </c>
      <c r="K55" s="36">
        <f t="shared" ca="1" si="14"/>
        <v>9.154929577464789E-2</v>
      </c>
      <c r="L55" s="37">
        <f t="shared" ca="1" si="15"/>
        <v>0.22285714285714286</v>
      </c>
      <c r="M55" s="35">
        <f ca="1">SUMIFS(OFFSET(Import!$A$2,0,M$2+2,236,1),OFFSET(Import!$A$2,0,M$2,236,1),Circo1!M$3,Import_Communes,Circo1!$A55,Import_BV,Circo1!$B55)</f>
        <v>1</v>
      </c>
      <c r="N55" s="36">
        <f t="shared" ca="1" si="16"/>
        <v>2.3474178403755869E-3</v>
      </c>
      <c r="O55" s="37">
        <f t="shared" ca="1" si="17"/>
        <v>5.7142857142857143E-3</v>
      </c>
      <c r="P55" s="35">
        <f ca="1">SUMIFS(OFFSET(Import!$A$2,0,P$2+2,236,1),OFFSET(Import!$A$2,0,P$2,236,1),Circo1!P$3,Import_Communes,Circo1!$A55,Import_BV,Circo1!$B55)</f>
        <v>116</v>
      </c>
      <c r="Q55" s="36">
        <f t="shared" ca="1" si="1"/>
        <v>0.27230046948356806</v>
      </c>
      <c r="R55" s="37">
        <f t="shared" ca="1" si="2"/>
        <v>0.66285714285714281</v>
      </c>
      <c r="S55" s="35">
        <f ca="1">SUMIFS(OFFSET(Import!$A$2,0,S$2+2,236,1),OFFSET(Import!$A$2,0,S$2,236,1),Circo1!S$3,Import_Communes,Circo1!$A55,Import_BV,Circo1!$B55)</f>
        <v>0</v>
      </c>
      <c r="T55" s="36">
        <f t="shared" ca="1" si="3"/>
        <v>0</v>
      </c>
      <c r="U55" s="37">
        <f t="shared" ca="1" si="4"/>
        <v>0</v>
      </c>
      <c r="V55" s="35">
        <f ca="1">SUMIFS(OFFSET(Import!$A$2,0,V$2+2,236,1),OFFSET(Import!$A$2,0,V$2,236,1),Circo1!V$3,Import_Communes,Circo1!$A55,Import_BV,Circo1!$B55)</f>
        <v>1</v>
      </c>
      <c r="W55" s="36">
        <f t="shared" ca="1" si="5"/>
        <v>2.3474178403755869E-3</v>
      </c>
      <c r="X55" s="37">
        <f t="shared" ca="1" si="6"/>
        <v>5.7142857142857143E-3</v>
      </c>
      <c r="Y55" s="35">
        <f ca="1">SUMIFS(OFFSET(Import!$A$2,0,Y$2+2,236,1),OFFSET(Import!$A$2,0,Y$2,236,1),Circo1!Y$3,Import_Communes,Circo1!$A55,Import_BV,Circo1!$B55)</f>
        <v>14</v>
      </c>
      <c r="Z55" s="36">
        <f t="shared" ca="1" si="7"/>
        <v>3.2863849765258218E-2</v>
      </c>
      <c r="AA55" s="37">
        <f t="shared" ca="1" si="8"/>
        <v>0.08</v>
      </c>
      <c r="AB55" s="35">
        <f ca="1">SUMIFS(OFFSET(Import!$A$2,0,AB$2+2,236,1),OFFSET(Import!$A$2,0,AB$2,236,1),Circo1!AB$3,Import_Communes,Circo1!$A55,Import_BV,Circo1!$B55)</f>
        <v>1</v>
      </c>
      <c r="AC55" s="36">
        <f t="shared" ca="1" si="9"/>
        <v>2.3474178403755869E-3</v>
      </c>
      <c r="AD55" s="37">
        <f t="shared" ca="1" si="20"/>
        <v>5.7142857142857143E-3</v>
      </c>
      <c r="AE55" s="35">
        <f ca="1">SUMIFS(OFFSET(Import!$A$2,0,AE$2+2,236,1),OFFSET(Import!$A$2,0,AE$2,236,1),Circo1!AE$3,Import_Communes,Circo1!$A55,Import_BV,Circo1!$B55)</f>
        <v>3</v>
      </c>
      <c r="AF55" s="36">
        <f t="shared" ca="1" si="11"/>
        <v>7.0422535211267607E-3</v>
      </c>
      <c r="AG55" s="37">
        <f t="shared" ca="1" si="12"/>
        <v>1.7142857142857144E-2</v>
      </c>
    </row>
    <row r="56" spans="1:33" s="216" customFormat="1">
      <c r="A56" s="212" t="s">
        <v>109</v>
      </c>
      <c r="B56" s="213"/>
      <c r="C56" s="213">
        <f>SUM(C57:C66)</f>
        <v>13129</v>
      </c>
      <c r="D56" s="213">
        <f t="shared" ref="D56:E56" si="100">SUM(D57:D66)</f>
        <v>7613</v>
      </c>
      <c r="E56" s="213">
        <f t="shared" si="100"/>
        <v>5516</v>
      </c>
      <c r="F56" s="214">
        <f>E56/C56</f>
        <v>0.42013862441922462</v>
      </c>
      <c r="G56" s="213">
        <f t="shared" ref="G56:I56" si="101">SUM(G57:G66)</f>
        <v>48</v>
      </c>
      <c r="H56" s="213">
        <f t="shared" si="101"/>
        <v>46</v>
      </c>
      <c r="I56" s="223">
        <f t="shared" si="101"/>
        <v>5422</v>
      </c>
      <c r="J56" s="212">
        <f t="shared" ref="J56" ca="1" si="102">SUM(J57:J66)</f>
        <v>1765</v>
      </c>
      <c r="K56" s="214">
        <f t="shared" ca="1" si="14"/>
        <v>0.13443521974255465</v>
      </c>
      <c r="L56" s="215">
        <f t="shared" ca="1" si="15"/>
        <v>0.32552563629656955</v>
      </c>
      <c r="M56" s="212">
        <f t="shared" ref="M56" ca="1" si="103">SUM(M57:M66)</f>
        <v>65</v>
      </c>
      <c r="N56" s="214">
        <f t="shared" ca="1" si="16"/>
        <v>4.9508721151649022E-3</v>
      </c>
      <c r="O56" s="215">
        <f t="shared" ca="1" si="17"/>
        <v>1.198819623755072E-2</v>
      </c>
      <c r="P56" s="212">
        <f t="shared" ref="P56" ca="1" si="104">SUM(P57:P66)</f>
        <v>1828</v>
      </c>
      <c r="Q56" s="214">
        <f t="shared" ca="1" si="1"/>
        <v>0.13923375733109911</v>
      </c>
      <c r="R56" s="215">
        <f t="shared" ca="1" si="2"/>
        <v>0.33714496495758023</v>
      </c>
      <c r="S56" s="212">
        <f t="shared" ref="S56" ca="1" si="105">SUM(S57:S66)</f>
        <v>100</v>
      </c>
      <c r="T56" s="214">
        <f t="shared" ca="1" si="3"/>
        <v>7.616726331022926E-3</v>
      </c>
      <c r="U56" s="215">
        <f t="shared" ref="U56" ca="1" si="106">SUM(U57:U66)</f>
        <v>0.15864732860353253</v>
      </c>
      <c r="V56" s="212">
        <f t="shared" ref="V56" ca="1" si="107">SUM(V57:V66)</f>
        <v>13</v>
      </c>
      <c r="W56" s="214">
        <f t="shared" ca="1" si="5"/>
        <v>9.9017442303298052E-4</v>
      </c>
      <c r="X56" s="215">
        <f t="shared" ca="1" si="6"/>
        <v>2.3976392475101439E-3</v>
      </c>
      <c r="Y56" s="212">
        <f t="shared" ref="Y56" ca="1" si="108">SUM(Y57:Y66)</f>
        <v>205</v>
      </c>
      <c r="Z56" s="214">
        <f t="shared" ca="1" si="7"/>
        <v>1.5614288978596999E-2</v>
      </c>
      <c r="AA56" s="215">
        <f t="shared" ca="1" si="8"/>
        <v>3.7808926595352267E-2</v>
      </c>
      <c r="AB56" s="212">
        <f t="shared" ref="AB56" ca="1" si="109">SUM(AB57:AB66)</f>
        <v>75</v>
      </c>
      <c r="AC56" s="214">
        <f t="shared" ca="1" si="9"/>
        <v>5.7125447482671947E-3</v>
      </c>
      <c r="AD56" s="215">
        <f t="shared" ca="1" si="20"/>
        <v>1.3832534120250831E-2</v>
      </c>
      <c r="AE56" s="212">
        <f t="shared" ref="AE56" ca="1" si="110">SUM(AE57:AE66)</f>
        <v>1371</v>
      </c>
      <c r="AF56" s="214">
        <f t="shared" ca="1" si="11"/>
        <v>0.10442531799832432</v>
      </c>
      <c r="AG56" s="215">
        <f t="shared" ca="1" si="12"/>
        <v>0.25285872371818519</v>
      </c>
    </row>
    <row r="57" spans="1:33">
      <c r="A57" s="32" t="s">
        <v>61</v>
      </c>
      <c r="B57" s="33">
        <v>1</v>
      </c>
      <c r="C57" s="33">
        <f>SUMIFS(Import_Inscrits,Import_Communes,Circo1!$A57,Import_BV,Circo1!$B57)</f>
        <v>1205</v>
      </c>
      <c r="D57" s="33">
        <f>SUMIFS(Import_Abstention,Import_Communes,Circo1!$A57,Import_BV,Circo1!$B57)</f>
        <v>736</v>
      </c>
      <c r="E57" s="33">
        <f>SUMIFS(Import_Votants,Import_Communes,Circo1!$A57,Import_BV,Circo1!$B57)</f>
        <v>469</v>
      </c>
      <c r="F57" s="34">
        <f t="shared" si="13"/>
        <v>0.38921161825726142</v>
      </c>
      <c r="G57" s="33">
        <f>SUMIFS(Import_Blancs,Import_Communes,Circo1!$A57,Import_BV,Circo1!$B57)</f>
        <v>1</v>
      </c>
      <c r="H57" s="33">
        <f>SUMIFS(Imports_Nuls,Import_Communes,Circo1!$A57,Import_BV,Circo1!$B57)</f>
        <v>2</v>
      </c>
      <c r="I57" s="222">
        <f>SUMIFS(Import_Exprimés,Import_Communes,Circo1!$A57,Import_BV,Circo1!$B57)</f>
        <v>466</v>
      </c>
      <c r="J57" s="35">
        <f ca="1">SUMIFS(OFFSET(Import!$A$2,0,J$2+2,236,1),OFFSET(Import!$A$2,0,J$2,236,1),Circo1!J$3,Import_Communes,Circo1!$A57,Import_BV,Circo1!$B57)</f>
        <v>104</v>
      </c>
      <c r="K57" s="36">
        <f t="shared" ca="1" si="14"/>
        <v>8.6307053941908712E-2</v>
      </c>
      <c r="L57" s="37">
        <f t="shared" ca="1" si="15"/>
        <v>0.22317596566523606</v>
      </c>
      <c r="M57" s="35">
        <f ca="1">SUMIFS(OFFSET(Import!$A$2,0,M$2+2,236,1),OFFSET(Import!$A$2,0,M$2,236,1),Circo1!M$3,Import_Communes,Circo1!$A57,Import_BV,Circo1!$B57)</f>
        <v>2</v>
      </c>
      <c r="N57" s="36">
        <f t="shared" ca="1" si="16"/>
        <v>1.6597510373443983E-3</v>
      </c>
      <c r="O57" s="37">
        <f t="shared" ca="1" si="17"/>
        <v>4.2918454935622317E-3</v>
      </c>
      <c r="P57" s="35">
        <f ca="1">SUMIFS(OFFSET(Import!$A$2,0,P$2+2,236,1),OFFSET(Import!$A$2,0,P$2,236,1),Circo1!P$3,Import_Communes,Circo1!$A57,Import_BV,Circo1!$B57)</f>
        <v>156</v>
      </c>
      <c r="Q57" s="36">
        <f t="shared" ca="1" si="1"/>
        <v>0.12946058091286308</v>
      </c>
      <c r="R57" s="37">
        <f t="shared" ca="1" si="2"/>
        <v>0.33476394849785407</v>
      </c>
      <c r="S57" s="35">
        <f ca="1">SUMIFS(OFFSET(Import!$A$2,0,S$2+2,236,1),OFFSET(Import!$A$2,0,S$2,236,1),Circo1!S$3,Import_Communes,Circo1!$A57,Import_BV,Circo1!$B57)</f>
        <v>8</v>
      </c>
      <c r="T57" s="36">
        <f t="shared" ca="1" si="3"/>
        <v>6.6390041493775932E-3</v>
      </c>
      <c r="U57" s="37">
        <f t="shared" ca="1" si="4"/>
        <v>1.7167381974248927E-2</v>
      </c>
      <c r="V57" s="35">
        <f ca="1">SUMIFS(OFFSET(Import!$A$2,0,V$2+2,236,1),OFFSET(Import!$A$2,0,V$2,236,1),Circo1!V$3,Import_Communes,Circo1!$A57,Import_BV,Circo1!$B57)</f>
        <v>3</v>
      </c>
      <c r="W57" s="36">
        <f t="shared" ca="1" si="5"/>
        <v>2.4896265560165973E-3</v>
      </c>
      <c r="X57" s="37">
        <f t="shared" ca="1" si="6"/>
        <v>6.4377682403433476E-3</v>
      </c>
      <c r="Y57" s="35">
        <f ca="1">SUMIFS(OFFSET(Import!$A$2,0,Y$2+2,236,1),OFFSET(Import!$A$2,0,Y$2,236,1),Circo1!Y$3,Import_Communes,Circo1!$A57,Import_BV,Circo1!$B57)</f>
        <v>36</v>
      </c>
      <c r="Z57" s="36">
        <f t="shared" ca="1" si="7"/>
        <v>2.9875518672199172E-2</v>
      </c>
      <c r="AA57" s="37">
        <f t="shared" ca="1" si="8"/>
        <v>7.7253218884120178E-2</v>
      </c>
      <c r="AB57" s="35">
        <f ca="1">SUMIFS(OFFSET(Import!$A$2,0,AB$2+2,236,1),OFFSET(Import!$A$2,0,AB$2,236,1),Circo1!AB$3,Import_Communes,Circo1!$A57,Import_BV,Circo1!$B57)</f>
        <v>6</v>
      </c>
      <c r="AC57" s="36">
        <f t="shared" ca="1" si="9"/>
        <v>4.9792531120331947E-3</v>
      </c>
      <c r="AD57" s="37">
        <f t="shared" ca="1" si="20"/>
        <v>1.2875536480686695E-2</v>
      </c>
      <c r="AE57" s="35">
        <f ca="1">SUMIFS(OFFSET(Import!$A$2,0,AE$2+2,236,1),OFFSET(Import!$A$2,0,AE$2,236,1),Circo1!AE$3,Import_Communes,Circo1!$A57,Import_BV,Circo1!$B57)</f>
        <v>151</v>
      </c>
      <c r="AF57" s="36">
        <f t="shared" ca="1" si="11"/>
        <v>0.12531120331950207</v>
      </c>
      <c r="AG57" s="37">
        <f t="shared" ca="1" si="12"/>
        <v>0.32403433476394849</v>
      </c>
    </row>
    <row r="58" spans="1:33">
      <c r="A58" s="32" t="s">
        <v>61</v>
      </c>
      <c r="B58" s="33">
        <v>2</v>
      </c>
      <c r="C58" s="33">
        <f>SUMIFS(Import_Inscrits,Import_Communes,Circo1!$A58,Import_BV,Circo1!$B58)</f>
        <v>1561</v>
      </c>
      <c r="D58" s="33">
        <f>SUMIFS(Import_Abstention,Import_Communes,Circo1!$A58,Import_BV,Circo1!$B58)</f>
        <v>854</v>
      </c>
      <c r="E58" s="33">
        <f>SUMIFS(Import_Votants,Import_Communes,Circo1!$A58,Import_BV,Circo1!$B58)</f>
        <v>707</v>
      </c>
      <c r="F58" s="34">
        <f t="shared" si="13"/>
        <v>0.452914798206278</v>
      </c>
      <c r="G58" s="33">
        <f>SUMIFS(Import_Blancs,Import_Communes,Circo1!$A58,Import_BV,Circo1!$B58)</f>
        <v>4</v>
      </c>
      <c r="H58" s="33">
        <f>SUMIFS(Imports_Nuls,Import_Communes,Circo1!$A58,Import_BV,Circo1!$B58)</f>
        <v>6</v>
      </c>
      <c r="I58" s="222">
        <f>SUMIFS(Import_Exprimés,Import_Communes,Circo1!$A58,Import_BV,Circo1!$B58)</f>
        <v>697</v>
      </c>
      <c r="J58" s="35">
        <f ca="1">SUMIFS(OFFSET(Import!$A$2,0,J$2+2,236,1),OFFSET(Import!$A$2,0,J$2,236,1),Circo1!J$3,Import_Communes,Circo1!$A58,Import_BV,Circo1!$B58)</f>
        <v>183</v>
      </c>
      <c r="K58" s="36">
        <f t="shared" ca="1" si="14"/>
        <v>0.11723254324151185</v>
      </c>
      <c r="L58" s="37">
        <f t="shared" ca="1" si="15"/>
        <v>0.26255380200860834</v>
      </c>
      <c r="M58" s="35">
        <f ca="1">SUMIFS(OFFSET(Import!$A$2,0,M$2+2,236,1),OFFSET(Import!$A$2,0,M$2,236,1),Circo1!M$3,Import_Communes,Circo1!$A58,Import_BV,Circo1!$B58)</f>
        <v>7</v>
      </c>
      <c r="N58" s="36">
        <f t="shared" ca="1" si="16"/>
        <v>4.4843049327354259E-3</v>
      </c>
      <c r="O58" s="37">
        <f t="shared" ca="1" si="17"/>
        <v>1.0043041606886656E-2</v>
      </c>
      <c r="P58" s="35">
        <f ca="1">SUMIFS(OFFSET(Import!$A$2,0,P$2+2,236,1),OFFSET(Import!$A$2,0,P$2,236,1),Circo1!P$3,Import_Communes,Circo1!$A58,Import_BV,Circo1!$B58)</f>
        <v>311</v>
      </c>
      <c r="Q58" s="36">
        <f t="shared" ca="1" si="1"/>
        <v>0.19923126201153107</v>
      </c>
      <c r="R58" s="37">
        <f t="shared" ca="1" si="2"/>
        <v>0.44619799139167865</v>
      </c>
      <c r="S58" s="35">
        <f ca="1">SUMIFS(OFFSET(Import!$A$2,0,S$2+2,236,1),OFFSET(Import!$A$2,0,S$2,236,1),Circo1!S$3,Import_Communes,Circo1!$A58,Import_BV,Circo1!$B58)</f>
        <v>4</v>
      </c>
      <c r="T58" s="36">
        <f t="shared" ca="1" si="3"/>
        <v>2.5624599615631004E-3</v>
      </c>
      <c r="U58" s="37">
        <f t="shared" ca="1" si="4"/>
        <v>5.7388809182209472E-3</v>
      </c>
      <c r="V58" s="35">
        <f ca="1">SUMIFS(OFFSET(Import!$A$2,0,V$2+2,236,1),OFFSET(Import!$A$2,0,V$2,236,1),Circo1!V$3,Import_Communes,Circo1!$A58,Import_BV,Circo1!$B58)</f>
        <v>1</v>
      </c>
      <c r="W58" s="36">
        <f t="shared" ca="1" si="5"/>
        <v>6.406149903907751E-4</v>
      </c>
      <c r="X58" s="37">
        <f t="shared" ca="1" si="6"/>
        <v>1.4347202295552368E-3</v>
      </c>
      <c r="Y58" s="35">
        <f ca="1">SUMIFS(OFFSET(Import!$A$2,0,Y$2+2,236,1),OFFSET(Import!$A$2,0,Y$2,236,1),Circo1!Y$3,Import_Communes,Circo1!$A58,Import_BV,Circo1!$B58)</f>
        <v>25</v>
      </c>
      <c r="Z58" s="36">
        <f t="shared" ca="1" si="7"/>
        <v>1.6015374759769378E-2</v>
      </c>
      <c r="AA58" s="37">
        <f t="shared" ca="1" si="8"/>
        <v>3.5868005738880916E-2</v>
      </c>
      <c r="AB58" s="35">
        <f ca="1">SUMIFS(OFFSET(Import!$A$2,0,AB$2+2,236,1),OFFSET(Import!$A$2,0,AB$2,236,1),Circo1!AB$3,Import_Communes,Circo1!$A58,Import_BV,Circo1!$B58)</f>
        <v>3</v>
      </c>
      <c r="AC58" s="36">
        <f t="shared" ca="1" si="9"/>
        <v>1.9218449711723255E-3</v>
      </c>
      <c r="AD58" s="37">
        <f t="shared" ca="1" si="20"/>
        <v>4.30416068866571E-3</v>
      </c>
      <c r="AE58" s="35">
        <f ca="1">SUMIFS(OFFSET(Import!$A$2,0,AE$2+2,236,1),OFFSET(Import!$A$2,0,AE$2,236,1),Circo1!AE$3,Import_Communes,Circo1!$A58,Import_BV,Circo1!$B58)</f>
        <v>163</v>
      </c>
      <c r="AF58" s="36">
        <f t="shared" ca="1" si="11"/>
        <v>0.10442024343369635</v>
      </c>
      <c r="AG58" s="37">
        <f t="shared" ca="1" si="12"/>
        <v>0.23385939741750358</v>
      </c>
    </row>
    <row r="59" spans="1:33">
      <c r="A59" s="32" t="s">
        <v>61</v>
      </c>
      <c r="B59" s="33">
        <v>3</v>
      </c>
      <c r="C59" s="33">
        <f>SUMIFS(Import_Inscrits,Import_Communes,Circo1!$A59,Import_BV,Circo1!$B59)</f>
        <v>2158</v>
      </c>
      <c r="D59" s="33">
        <f>SUMIFS(Import_Abstention,Import_Communes,Circo1!$A59,Import_BV,Circo1!$B59)</f>
        <v>1300</v>
      </c>
      <c r="E59" s="33">
        <f>SUMIFS(Import_Votants,Import_Communes,Circo1!$A59,Import_BV,Circo1!$B59)</f>
        <v>858</v>
      </c>
      <c r="F59" s="34">
        <f t="shared" si="13"/>
        <v>0.39759036144578314</v>
      </c>
      <c r="G59" s="33">
        <f>SUMIFS(Import_Blancs,Import_Communes,Circo1!$A59,Import_BV,Circo1!$B59)</f>
        <v>10</v>
      </c>
      <c r="H59" s="33">
        <f>SUMIFS(Imports_Nuls,Import_Communes,Circo1!$A59,Import_BV,Circo1!$B59)</f>
        <v>6</v>
      </c>
      <c r="I59" s="222">
        <f>SUMIFS(Import_Exprimés,Import_Communes,Circo1!$A59,Import_BV,Circo1!$B59)</f>
        <v>842</v>
      </c>
      <c r="J59" s="35">
        <f ca="1">SUMIFS(OFFSET(Import!$A$2,0,J$2+2,236,1),OFFSET(Import!$A$2,0,J$2,236,1),Circo1!J$3,Import_Communes,Circo1!$A59,Import_BV,Circo1!$B59)</f>
        <v>286</v>
      </c>
      <c r="K59" s="36">
        <f t="shared" ca="1" si="14"/>
        <v>0.13253012048192772</v>
      </c>
      <c r="L59" s="37">
        <f t="shared" ca="1" si="15"/>
        <v>0.33966745843230406</v>
      </c>
      <c r="M59" s="35">
        <f ca="1">SUMIFS(OFFSET(Import!$A$2,0,M$2+2,236,1),OFFSET(Import!$A$2,0,M$2,236,1),Circo1!M$3,Import_Communes,Circo1!$A59,Import_BV,Circo1!$B59)</f>
        <v>7</v>
      </c>
      <c r="N59" s="36">
        <f t="shared" ca="1" si="16"/>
        <v>3.2437442075996291E-3</v>
      </c>
      <c r="O59" s="37">
        <f t="shared" ca="1" si="17"/>
        <v>8.3135391923990498E-3</v>
      </c>
      <c r="P59" s="35">
        <f ca="1">SUMIFS(OFFSET(Import!$A$2,0,P$2+2,236,1),OFFSET(Import!$A$2,0,P$2,236,1),Circo1!P$3,Import_Communes,Circo1!$A59,Import_BV,Circo1!$B59)</f>
        <v>291</v>
      </c>
      <c r="Q59" s="36">
        <f t="shared" ca="1" si="1"/>
        <v>0.13484708063021317</v>
      </c>
      <c r="R59" s="37">
        <f t="shared" ca="1" si="2"/>
        <v>0.34560570071258906</v>
      </c>
      <c r="S59" s="35">
        <f ca="1">SUMIFS(OFFSET(Import!$A$2,0,S$2+2,236,1),OFFSET(Import!$A$2,0,S$2,236,1),Circo1!S$3,Import_Communes,Circo1!$A59,Import_BV,Circo1!$B59)</f>
        <v>24</v>
      </c>
      <c r="T59" s="36">
        <f t="shared" ca="1" si="3"/>
        <v>1.1121408711770158E-2</v>
      </c>
      <c r="U59" s="37">
        <f t="shared" ca="1" si="4"/>
        <v>2.8503562945368172E-2</v>
      </c>
      <c r="V59" s="35">
        <f ca="1">SUMIFS(OFFSET(Import!$A$2,0,V$2+2,236,1),OFFSET(Import!$A$2,0,V$2,236,1),Circo1!V$3,Import_Communes,Circo1!$A59,Import_BV,Circo1!$B59)</f>
        <v>1</v>
      </c>
      <c r="W59" s="36">
        <f t="shared" ca="1" si="5"/>
        <v>4.6339202965708991E-4</v>
      </c>
      <c r="X59" s="37">
        <f t="shared" ca="1" si="6"/>
        <v>1.1876484560570072E-3</v>
      </c>
      <c r="Y59" s="35">
        <f ca="1">SUMIFS(OFFSET(Import!$A$2,0,Y$2+2,236,1),OFFSET(Import!$A$2,0,Y$2,236,1),Circo1!Y$3,Import_Communes,Circo1!$A59,Import_BV,Circo1!$B59)</f>
        <v>53</v>
      </c>
      <c r="Z59" s="36">
        <f t="shared" ca="1" si="7"/>
        <v>2.4559777571825765E-2</v>
      </c>
      <c r="AA59" s="37">
        <f t="shared" ca="1" si="8"/>
        <v>6.2945368171021379E-2</v>
      </c>
      <c r="AB59" s="35">
        <f ca="1">SUMIFS(OFFSET(Import!$A$2,0,AB$2+2,236,1),OFFSET(Import!$A$2,0,AB$2,236,1),Circo1!AB$3,Import_Communes,Circo1!$A59,Import_BV,Circo1!$B59)</f>
        <v>24</v>
      </c>
      <c r="AC59" s="36">
        <f t="shared" ca="1" si="9"/>
        <v>1.1121408711770158E-2</v>
      </c>
      <c r="AD59" s="37">
        <f t="shared" ca="1" si="20"/>
        <v>2.8503562945368172E-2</v>
      </c>
      <c r="AE59" s="35">
        <f ca="1">SUMIFS(OFFSET(Import!$A$2,0,AE$2+2,236,1),OFFSET(Import!$A$2,0,AE$2,236,1),Circo1!AE$3,Import_Communes,Circo1!$A59,Import_BV,Circo1!$B59)</f>
        <v>156</v>
      </c>
      <c r="AF59" s="36">
        <f t="shared" ca="1" si="11"/>
        <v>7.2289156626506021E-2</v>
      </c>
      <c r="AG59" s="37">
        <f t="shared" ca="1" si="12"/>
        <v>0.18527315914489312</v>
      </c>
    </row>
    <row r="60" spans="1:33">
      <c r="A60" s="32" t="s">
        <v>61</v>
      </c>
      <c r="B60" s="33">
        <v>4</v>
      </c>
      <c r="C60" s="33">
        <f>SUMIFS(Import_Inscrits,Import_Communes,Circo1!$A60,Import_BV,Circo1!$B60)</f>
        <v>1567</v>
      </c>
      <c r="D60" s="33">
        <f>SUMIFS(Import_Abstention,Import_Communes,Circo1!$A60,Import_BV,Circo1!$B60)</f>
        <v>839</v>
      </c>
      <c r="E60" s="33">
        <f>SUMIFS(Import_Votants,Import_Communes,Circo1!$A60,Import_BV,Circo1!$B60)</f>
        <v>728</v>
      </c>
      <c r="F60" s="34">
        <f t="shared" si="13"/>
        <v>0.46458200382897258</v>
      </c>
      <c r="G60" s="33">
        <f>SUMIFS(Import_Blancs,Import_Communes,Circo1!$A60,Import_BV,Circo1!$B60)</f>
        <v>7</v>
      </c>
      <c r="H60" s="33">
        <f>SUMIFS(Imports_Nuls,Import_Communes,Circo1!$A60,Import_BV,Circo1!$B60)</f>
        <v>13</v>
      </c>
      <c r="I60" s="222">
        <f>SUMIFS(Import_Exprimés,Import_Communes,Circo1!$A60,Import_BV,Circo1!$B60)</f>
        <v>708</v>
      </c>
      <c r="J60" s="35">
        <f ca="1">SUMIFS(OFFSET(Import!$A$2,0,J$2+2,236,1),OFFSET(Import!$A$2,0,J$2,236,1),Circo1!J$3,Import_Communes,Circo1!$A60,Import_BV,Circo1!$B60)</f>
        <v>187</v>
      </c>
      <c r="K60" s="36">
        <f t="shared" ca="1" si="14"/>
        <v>0.11933631142310147</v>
      </c>
      <c r="L60" s="37">
        <f t="shared" ca="1" si="15"/>
        <v>0.26412429378531072</v>
      </c>
      <c r="M60" s="35">
        <f ca="1">SUMIFS(OFFSET(Import!$A$2,0,M$2+2,236,1),OFFSET(Import!$A$2,0,M$2,236,1),Circo1!M$3,Import_Communes,Circo1!$A60,Import_BV,Circo1!$B60)</f>
        <v>4</v>
      </c>
      <c r="N60" s="36">
        <f t="shared" ca="1" si="16"/>
        <v>2.5526483726866626E-3</v>
      </c>
      <c r="O60" s="37">
        <f t="shared" ca="1" si="17"/>
        <v>5.6497175141242938E-3</v>
      </c>
      <c r="P60" s="35">
        <f ca="1">SUMIFS(OFFSET(Import!$A$2,0,P$2+2,236,1),OFFSET(Import!$A$2,0,P$2,236,1),Circo1!P$3,Import_Communes,Circo1!$A60,Import_BV,Circo1!$B60)</f>
        <v>263</v>
      </c>
      <c r="Q60" s="36">
        <f t="shared" ca="1" si="1"/>
        <v>0.16783663050414804</v>
      </c>
      <c r="R60" s="37">
        <f t="shared" ca="1" si="2"/>
        <v>0.37146892655367231</v>
      </c>
      <c r="S60" s="35">
        <f ca="1">SUMIFS(OFFSET(Import!$A$2,0,S$2+2,236,1),OFFSET(Import!$A$2,0,S$2,236,1),Circo1!S$3,Import_Communes,Circo1!$A60,Import_BV,Circo1!$B60)</f>
        <v>12</v>
      </c>
      <c r="T60" s="36">
        <f t="shared" ca="1" si="3"/>
        <v>7.6579451180599873E-3</v>
      </c>
      <c r="U60" s="37">
        <f t="shared" ca="1" si="4"/>
        <v>1.6949152542372881E-2</v>
      </c>
      <c r="V60" s="35">
        <f ca="1">SUMIFS(OFFSET(Import!$A$2,0,V$2+2,236,1),OFFSET(Import!$A$2,0,V$2,236,1),Circo1!V$3,Import_Communes,Circo1!$A60,Import_BV,Circo1!$B60)</f>
        <v>1</v>
      </c>
      <c r="W60" s="36">
        <f t="shared" ca="1" si="5"/>
        <v>6.3816209317166565E-4</v>
      </c>
      <c r="X60" s="37">
        <f t="shared" ca="1" si="6"/>
        <v>1.4124293785310734E-3</v>
      </c>
      <c r="Y60" s="35">
        <f ca="1">SUMIFS(OFFSET(Import!$A$2,0,Y$2+2,236,1),OFFSET(Import!$A$2,0,Y$2,236,1),Circo1!Y$3,Import_Communes,Circo1!$A60,Import_BV,Circo1!$B60)</f>
        <v>35</v>
      </c>
      <c r="Z60" s="36">
        <f t="shared" ca="1" si="7"/>
        <v>2.2335673261008295E-2</v>
      </c>
      <c r="AA60" s="37">
        <f t="shared" ca="1" si="8"/>
        <v>4.9435028248587573E-2</v>
      </c>
      <c r="AB60" s="35">
        <f ca="1">SUMIFS(OFFSET(Import!$A$2,0,AB$2+2,236,1),OFFSET(Import!$A$2,0,AB$2,236,1),Circo1!AB$3,Import_Communes,Circo1!$A60,Import_BV,Circo1!$B60)</f>
        <v>8</v>
      </c>
      <c r="AC60" s="36">
        <f t="shared" ca="1" si="9"/>
        <v>5.1052967453733252E-3</v>
      </c>
      <c r="AD60" s="37">
        <f t="shared" ca="1" si="20"/>
        <v>1.1299435028248588E-2</v>
      </c>
      <c r="AE60" s="35">
        <f ca="1">SUMIFS(OFFSET(Import!$A$2,0,AE$2+2,236,1),OFFSET(Import!$A$2,0,AE$2,236,1),Circo1!AE$3,Import_Communes,Circo1!$A60,Import_BV,Circo1!$B60)</f>
        <v>198</v>
      </c>
      <c r="AF60" s="36">
        <f t="shared" ca="1" si="11"/>
        <v>0.12635609444798979</v>
      </c>
      <c r="AG60" s="37">
        <f t="shared" ca="1" si="12"/>
        <v>0.27966101694915252</v>
      </c>
    </row>
    <row r="61" spans="1:33">
      <c r="A61" s="32" t="s">
        <v>61</v>
      </c>
      <c r="B61" s="33">
        <v>5</v>
      </c>
      <c r="C61" s="33">
        <f>SUMIFS(Import_Inscrits,Import_Communes,Circo1!$A61,Import_BV,Circo1!$B61)</f>
        <v>1722</v>
      </c>
      <c r="D61" s="33">
        <f>SUMIFS(Import_Abstention,Import_Communes,Circo1!$A61,Import_BV,Circo1!$B61)</f>
        <v>997</v>
      </c>
      <c r="E61" s="33">
        <f>SUMIFS(Import_Votants,Import_Communes,Circo1!$A61,Import_BV,Circo1!$B61)</f>
        <v>725</v>
      </c>
      <c r="F61" s="34">
        <f t="shared" si="13"/>
        <v>0.42102206736353076</v>
      </c>
      <c r="G61" s="33">
        <f>SUMIFS(Import_Blancs,Import_Communes,Circo1!$A61,Import_BV,Circo1!$B61)</f>
        <v>6</v>
      </c>
      <c r="H61" s="33">
        <f>SUMIFS(Imports_Nuls,Import_Communes,Circo1!$A61,Import_BV,Circo1!$B61)</f>
        <v>8</v>
      </c>
      <c r="I61" s="222">
        <f>SUMIFS(Import_Exprimés,Import_Communes,Circo1!$A61,Import_BV,Circo1!$B61)</f>
        <v>711</v>
      </c>
      <c r="J61" s="35">
        <f ca="1">SUMIFS(OFFSET(Import!$A$2,0,J$2+2,236,1),OFFSET(Import!$A$2,0,J$2,236,1),Circo1!J$3,Import_Communes,Circo1!$A61,Import_BV,Circo1!$B61)</f>
        <v>253</v>
      </c>
      <c r="K61" s="36">
        <f t="shared" ca="1" si="14"/>
        <v>0.14692218350754935</v>
      </c>
      <c r="L61" s="37">
        <f t="shared" ca="1" si="15"/>
        <v>0.35583684950773559</v>
      </c>
      <c r="M61" s="35">
        <f ca="1">SUMIFS(OFFSET(Import!$A$2,0,M$2+2,236,1),OFFSET(Import!$A$2,0,M$2,236,1),Circo1!M$3,Import_Communes,Circo1!$A61,Import_BV,Circo1!$B61)</f>
        <v>8</v>
      </c>
      <c r="N61" s="36">
        <f t="shared" ca="1" si="16"/>
        <v>4.6457607433217189E-3</v>
      </c>
      <c r="O61" s="37">
        <f t="shared" ca="1" si="17"/>
        <v>1.1251758087201125E-2</v>
      </c>
      <c r="P61" s="35">
        <f ca="1">SUMIFS(OFFSET(Import!$A$2,0,P$2+2,236,1),OFFSET(Import!$A$2,0,P$2,236,1),Circo1!P$3,Import_Communes,Circo1!$A61,Import_BV,Circo1!$B61)</f>
        <v>281</v>
      </c>
      <c r="Q61" s="36">
        <f t="shared" ca="1" si="1"/>
        <v>0.16318234610917537</v>
      </c>
      <c r="R61" s="37">
        <f t="shared" ca="1" si="2"/>
        <v>0.39521800281293951</v>
      </c>
      <c r="S61" s="35">
        <f ca="1">SUMIFS(OFFSET(Import!$A$2,0,S$2+2,236,1),OFFSET(Import!$A$2,0,S$2,236,1),Circo1!S$3,Import_Communes,Circo1!$A61,Import_BV,Circo1!$B61)</f>
        <v>28</v>
      </c>
      <c r="T61" s="36">
        <f t="shared" ca="1" si="3"/>
        <v>1.6260162601626018E-2</v>
      </c>
      <c r="U61" s="37">
        <f t="shared" ca="1" si="4"/>
        <v>3.9381153305203941E-2</v>
      </c>
      <c r="V61" s="35">
        <f ca="1">SUMIFS(OFFSET(Import!$A$2,0,V$2+2,236,1),OFFSET(Import!$A$2,0,V$2,236,1),Circo1!V$3,Import_Communes,Circo1!$A61,Import_BV,Circo1!$B61)</f>
        <v>1</v>
      </c>
      <c r="W61" s="36">
        <f t="shared" ca="1" si="5"/>
        <v>5.8072009291521487E-4</v>
      </c>
      <c r="X61" s="37">
        <f t="shared" ca="1" si="6"/>
        <v>1.4064697609001407E-3</v>
      </c>
      <c r="Y61" s="35">
        <f ca="1">SUMIFS(OFFSET(Import!$A$2,0,Y$2+2,236,1),OFFSET(Import!$A$2,0,Y$2,236,1),Circo1!Y$3,Import_Communes,Circo1!$A61,Import_BV,Circo1!$B61)</f>
        <v>18</v>
      </c>
      <c r="Z61" s="36">
        <f t="shared" ca="1" si="7"/>
        <v>1.0452961672473868E-2</v>
      </c>
      <c r="AA61" s="37">
        <f t="shared" ca="1" si="8"/>
        <v>2.5316455696202531E-2</v>
      </c>
      <c r="AB61" s="35">
        <f ca="1">SUMIFS(OFFSET(Import!$A$2,0,AB$2+2,236,1),OFFSET(Import!$A$2,0,AB$2,236,1),Circo1!AB$3,Import_Communes,Circo1!$A61,Import_BV,Circo1!$B61)</f>
        <v>16</v>
      </c>
      <c r="AC61" s="36">
        <f t="shared" ca="1" si="9"/>
        <v>9.2915214866434379E-3</v>
      </c>
      <c r="AD61" s="37">
        <f t="shared" ca="1" si="20"/>
        <v>2.2503516174402251E-2</v>
      </c>
      <c r="AE61" s="35">
        <f ca="1">SUMIFS(OFFSET(Import!$A$2,0,AE$2+2,236,1),OFFSET(Import!$A$2,0,AE$2,236,1),Circo1!AE$3,Import_Communes,Circo1!$A61,Import_BV,Circo1!$B61)</f>
        <v>106</v>
      </c>
      <c r="AF61" s="36">
        <f t="shared" ca="1" si="11"/>
        <v>6.1556329849012777E-2</v>
      </c>
      <c r="AG61" s="37">
        <f t="shared" ca="1" si="12"/>
        <v>0.14908579465541491</v>
      </c>
    </row>
    <row r="62" spans="1:33">
      <c r="A62" s="32" t="s">
        <v>61</v>
      </c>
      <c r="B62" s="33">
        <v>6</v>
      </c>
      <c r="C62" s="33">
        <f>SUMIFS(Import_Inscrits,Import_Communes,Circo1!$A62,Import_BV,Circo1!$B62)</f>
        <v>927</v>
      </c>
      <c r="D62" s="33">
        <f>SUMIFS(Import_Abstention,Import_Communes,Circo1!$A62,Import_BV,Circo1!$B62)</f>
        <v>551</v>
      </c>
      <c r="E62" s="33">
        <f>SUMIFS(Import_Votants,Import_Communes,Circo1!$A62,Import_BV,Circo1!$B62)</f>
        <v>376</v>
      </c>
      <c r="F62" s="34">
        <f t="shared" si="13"/>
        <v>0.40560949298813376</v>
      </c>
      <c r="G62" s="33">
        <f>SUMIFS(Import_Blancs,Import_Communes,Circo1!$A62,Import_BV,Circo1!$B62)</f>
        <v>5</v>
      </c>
      <c r="H62" s="33">
        <f>SUMIFS(Imports_Nuls,Import_Communes,Circo1!$A62,Import_BV,Circo1!$B62)</f>
        <v>6</v>
      </c>
      <c r="I62" s="222">
        <f>SUMIFS(Import_Exprimés,Import_Communes,Circo1!$A62,Import_BV,Circo1!$B62)</f>
        <v>365</v>
      </c>
      <c r="J62" s="35">
        <f ca="1">SUMIFS(OFFSET(Import!$A$2,0,J$2+2,236,1),OFFSET(Import!$A$2,0,J$2,236,1),Circo1!J$3,Import_Communes,Circo1!$A62,Import_BV,Circo1!$B62)</f>
        <v>190</v>
      </c>
      <c r="K62" s="36">
        <f t="shared" ca="1" si="14"/>
        <v>0.20496224379719524</v>
      </c>
      <c r="L62" s="37">
        <f t="shared" ca="1" si="15"/>
        <v>0.52054794520547942</v>
      </c>
      <c r="M62" s="35">
        <f ca="1">SUMIFS(OFFSET(Import!$A$2,0,M$2+2,236,1),OFFSET(Import!$A$2,0,M$2,236,1),Circo1!M$3,Import_Communes,Circo1!$A62,Import_BV,Circo1!$B62)</f>
        <v>8</v>
      </c>
      <c r="N62" s="36">
        <f t="shared" ca="1" si="16"/>
        <v>8.6299892125134836E-3</v>
      </c>
      <c r="O62" s="37">
        <f t="shared" ca="1" si="17"/>
        <v>2.1917808219178082E-2</v>
      </c>
      <c r="P62" s="35">
        <f ca="1">SUMIFS(OFFSET(Import!$A$2,0,P$2+2,236,1),OFFSET(Import!$A$2,0,P$2,236,1),Circo1!P$3,Import_Communes,Circo1!$A62,Import_BV,Circo1!$B62)</f>
        <v>53</v>
      </c>
      <c r="Q62" s="36">
        <f t="shared" ca="1" si="1"/>
        <v>5.7173678532901832E-2</v>
      </c>
      <c r="R62" s="37">
        <f t="shared" ca="1" si="2"/>
        <v>0.14520547945205478</v>
      </c>
      <c r="S62" s="35">
        <f ca="1">SUMIFS(OFFSET(Import!$A$2,0,S$2+2,236,1),OFFSET(Import!$A$2,0,S$2,236,1),Circo1!S$3,Import_Communes,Circo1!$A62,Import_BV,Circo1!$B62)</f>
        <v>5</v>
      </c>
      <c r="T62" s="36">
        <f t="shared" ca="1" si="3"/>
        <v>5.3937432578209281E-3</v>
      </c>
      <c r="U62" s="37">
        <f t="shared" ca="1" si="4"/>
        <v>1.3698630136986301E-2</v>
      </c>
      <c r="V62" s="35">
        <f ca="1">SUMIFS(OFFSET(Import!$A$2,0,V$2+2,236,1),OFFSET(Import!$A$2,0,V$2,236,1),Circo1!V$3,Import_Communes,Circo1!$A62,Import_BV,Circo1!$B62)</f>
        <v>3</v>
      </c>
      <c r="W62" s="36">
        <f t="shared" ca="1" si="5"/>
        <v>3.2362459546925568E-3</v>
      </c>
      <c r="X62" s="37">
        <f t="shared" ca="1" si="6"/>
        <v>8.21917808219178E-3</v>
      </c>
      <c r="Y62" s="35">
        <f ca="1">SUMIFS(OFFSET(Import!$A$2,0,Y$2+2,236,1),OFFSET(Import!$A$2,0,Y$2,236,1),Circo1!Y$3,Import_Communes,Circo1!$A62,Import_BV,Circo1!$B62)</f>
        <v>3</v>
      </c>
      <c r="Z62" s="36">
        <f t="shared" ca="1" si="7"/>
        <v>3.2362459546925568E-3</v>
      </c>
      <c r="AA62" s="37">
        <f t="shared" ca="1" si="8"/>
        <v>8.21917808219178E-3</v>
      </c>
      <c r="AB62" s="35">
        <f ca="1">SUMIFS(OFFSET(Import!$A$2,0,AB$2+2,236,1),OFFSET(Import!$A$2,0,AB$2,236,1),Circo1!AB$3,Import_Communes,Circo1!$A62,Import_BV,Circo1!$B62)</f>
        <v>4</v>
      </c>
      <c r="AC62" s="36">
        <f t="shared" ca="1" si="9"/>
        <v>4.3149946062567418E-3</v>
      </c>
      <c r="AD62" s="37">
        <f t="shared" ca="1" si="20"/>
        <v>1.0958904109589041E-2</v>
      </c>
      <c r="AE62" s="35">
        <f ca="1">SUMIFS(OFFSET(Import!$A$2,0,AE$2+2,236,1),OFFSET(Import!$A$2,0,AE$2,236,1),Circo1!AE$3,Import_Communes,Circo1!$A62,Import_BV,Circo1!$B62)</f>
        <v>99</v>
      </c>
      <c r="AF62" s="36">
        <f t="shared" ca="1" si="11"/>
        <v>0.10679611650485436</v>
      </c>
      <c r="AG62" s="37">
        <f t="shared" ca="1" si="12"/>
        <v>0.27123287671232876</v>
      </c>
    </row>
    <row r="63" spans="1:33">
      <c r="A63" s="32" t="s">
        <v>61</v>
      </c>
      <c r="B63" s="33">
        <v>7</v>
      </c>
      <c r="C63" s="33">
        <f>SUMIFS(Import_Inscrits,Import_Communes,Circo1!$A63,Import_BV,Circo1!$B63)</f>
        <v>995</v>
      </c>
      <c r="D63" s="33">
        <f>SUMIFS(Import_Abstention,Import_Communes,Circo1!$A63,Import_BV,Circo1!$B63)</f>
        <v>537</v>
      </c>
      <c r="E63" s="33">
        <f>SUMIFS(Import_Votants,Import_Communes,Circo1!$A63,Import_BV,Circo1!$B63)</f>
        <v>458</v>
      </c>
      <c r="F63" s="34">
        <f t="shared" si="13"/>
        <v>0.46030150753768845</v>
      </c>
      <c r="G63" s="33">
        <f>SUMIFS(Import_Blancs,Import_Communes,Circo1!$A63,Import_BV,Circo1!$B63)</f>
        <v>1</v>
      </c>
      <c r="H63" s="33">
        <f>SUMIFS(Imports_Nuls,Import_Communes,Circo1!$A63,Import_BV,Circo1!$B63)</f>
        <v>2</v>
      </c>
      <c r="I63" s="222">
        <f>SUMIFS(Import_Exprimés,Import_Communes,Circo1!$A63,Import_BV,Circo1!$B63)</f>
        <v>455</v>
      </c>
      <c r="J63" s="35">
        <f ca="1">SUMIFS(OFFSET(Import!$A$2,0,J$2+2,236,1),OFFSET(Import!$A$2,0,J$2,236,1),Circo1!J$3,Import_Communes,Circo1!$A63,Import_BV,Circo1!$B63)</f>
        <v>226</v>
      </c>
      <c r="K63" s="36">
        <f t="shared" ca="1" si="14"/>
        <v>0.22713567839195981</v>
      </c>
      <c r="L63" s="37">
        <f t="shared" ca="1" si="15"/>
        <v>0.49670329670329672</v>
      </c>
      <c r="M63" s="35">
        <f ca="1">SUMIFS(OFFSET(Import!$A$2,0,M$2+2,236,1),OFFSET(Import!$A$2,0,M$2,236,1),Circo1!M$3,Import_Communes,Circo1!$A63,Import_BV,Circo1!$B63)</f>
        <v>4</v>
      </c>
      <c r="N63" s="36">
        <f t="shared" ca="1" si="16"/>
        <v>4.0201005025125632E-3</v>
      </c>
      <c r="O63" s="37">
        <f t="shared" ca="1" si="17"/>
        <v>8.7912087912087912E-3</v>
      </c>
      <c r="P63" s="35">
        <f ca="1">SUMIFS(OFFSET(Import!$A$2,0,P$2+2,236,1),OFFSET(Import!$A$2,0,P$2,236,1),Circo1!P$3,Import_Communes,Circo1!$A63,Import_BV,Circo1!$B63)</f>
        <v>69</v>
      </c>
      <c r="Q63" s="36">
        <f t="shared" ca="1" si="1"/>
        <v>6.9346733668341709E-2</v>
      </c>
      <c r="R63" s="37">
        <f t="shared" ca="1" si="2"/>
        <v>0.15164835164835164</v>
      </c>
      <c r="S63" s="35">
        <f ca="1">SUMIFS(OFFSET(Import!$A$2,0,S$2+2,236,1),OFFSET(Import!$A$2,0,S$2,236,1),Circo1!S$3,Import_Communes,Circo1!$A63,Import_BV,Circo1!$B63)</f>
        <v>0</v>
      </c>
      <c r="T63" s="36">
        <f t="shared" ca="1" si="3"/>
        <v>0</v>
      </c>
      <c r="U63" s="37">
        <f t="shared" ca="1" si="4"/>
        <v>0</v>
      </c>
      <c r="V63" s="35">
        <f ca="1">SUMIFS(OFFSET(Import!$A$2,0,V$2+2,236,1),OFFSET(Import!$A$2,0,V$2,236,1),Circo1!V$3,Import_Communes,Circo1!$A63,Import_BV,Circo1!$B63)</f>
        <v>0</v>
      </c>
      <c r="W63" s="36">
        <f t="shared" ca="1" si="5"/>
        <v>0</v>
      </c>
      <c r="X63" s="37">
        <f t="shared" ca="1" si="6"/>
        <v>0</v>
      </c>
      <c r="Y63" s="35">
        <f ca="1">SUMIFS(OFFSET(Import!$A$2,0,Y$2+2,236,1),OFFSET(Import!$A$2,0,Y$2,236,1),Circo1!Y$3,Import_Communes,Circo1!$A63,Import_BV,Circo1!$B63)</f>
        <v>3</v>
      </c>
      <c r="Z63" s="36">
        <f t="shared" ca="1" si="7"/>
        <v>3.015075376884422E-3</v>
      </c>
      <c r="AA63" s="37">
        <f t="shared" ca="1" si="8"/>
        <v>6.5934065934065934E-3</v>
      </c>
      <c r="AB63" s="35">
        <f ca="1">SUMIFS(OFFSET(Import!$A$2,0,AB$2+2,236,1),OFFSET(Import!$A$2,0,AB$2,236,1),Circo1!AB$3,Import_Communes,Circo1!$A63,Import_BV,Circo1!$B63)</f>
        <v>1</v>
      </c>
      <c r="AC63" s="36">
        <f t="shared" ca="1" si="9"/>
        <v>1.0050251256281408E-3</v>
      </c>
      <c r="AD63" s="37">
        <f t="shared" ca="1" si="20"/>
        <v>2.1978021978021978E-3</v>
      </c>
      <c r="AE63" s="35">
        <f ca="1">SUMIFS(OFFSET(Import!$A$2,0,AE$2+2,236,1),OFFSET(Import!$A$2,0,AE$2,236,1),Circo1!AE$3,Import_Communes,Circo1!$A63,Import_BV,Circo1!$B63)</f>
        <v>152</v>
      </c>
      <c r="AF63" s="36">
        <f t="shared" ca="1" si="11"/>
        <v>0.1527638190954774</v>
      </c>
      <c r="AG63" s="37">
        <f t="shared" ca="1" si="12"/>
        <v>0.33406593406593404</v>
      </c>
    </row>
    <row r="64" spans="1:33">
      <c r="A64" s="32" t="s">
        <v>61</v>
      </c>
      <c r="B64" s="33">
        <v>8</v>
      </c>
      <c r="C64" s="33">
        <f>SUMIFS(Import_Inscrits,Import_Communes,Circo1!$A64,Import_BV,Circo1!$B64)</f>
        <v>1452</v>
      </c>
      <c r="D64" s="33">
        <f>SUMIFS(Import_Abstention,Import_Communes,Circo1!$A64,Import_BV,Circo1!$B64)</f>
        <v>915</v>
      </c>
      <c r="E64" s="33">
        <f>SUMIFS(Import_Votants,Import_Communes,Circo1!$A64,Import_BV,Circo1!$B64)</f>
        <v>537</v>
      </c>
      <c r="F64" s="34">
        <f t="shared" si="13"/>
        <v>0.36983471074380164</v>
      </c>
      <c r="G64" s="33">
        <f>SUMIFS(Import_Blancs,Import_Communes,Circo1!$A64,Import_BV,Circo1!$B64)</f>
        <v>7</v>
      </c>
      <c r="H64" s="33">
        <f>SUMIFS(Imports_Nuls,Import_Communes,Circo1!$A64,Import_BV,Circo1!$B64)</f>
        <v>2</v>
      </c>
      <c r="I64" s="222">
        <f>SUMIFS(Import_Exprimés,Import_Communes,Circo1!$A64,Import_BV,Circo1!$B64)</f>
        <v>528</v>
      </c>
      <c r="J64" s="35">
        <f ca="1">SUMIFS(OFFSET(Import!$A$2,0,J$2+2,236,1),OFFSET(Import!$A$2,0,J$2,236,1),Circo1!J$3,Import_Communes,Circo1!$A64,Import_BV,Circo1!$B64)</f>
        <v>120</v>
      </c>
      <c r="K64" s="36">
        <f t="shared" ca="1" si="14"/>
        <v>8.2644628099173556E-2</v>
      </c>
      <c r="L64" s="37">
        <f t="shared" ca="1" si="15"/>
        <v>0.22727272727272727</v>
      </c>
      <c r="M64" s="35">
        <f ca="1">SUMIFS(OFFSET(Import!$A$2,0,M$2+2,236,1),OFFSET(Import!$A$2,0,M$2,236,1),Circo1!M$3,Import_Communes,Circo1!$A64,Import_BV,Circo1!$B64)</f>
        <v>10</v>
      </c>
      <c r="N64" s="36">
        <f t="shared" ca="1" si="16"/>
        <v>6.8870523415977963E-3</v>
      </c>
      <c r="O64" s="37">
        <f t="shared" ca="1" si="17"/>
        <v>1.893939393939394E-2</v>
      </c>
      <c r="P64" s="35">
        <f ca="1">SUMIFS(OFFSET(Import!$A$2,0,P$2+2,236,1),OFFSET(Import!$A$2,0,P$2,236,1),Circo1!P$3,Import_Communes,Circo1!$A64,Import_BV,Circo1!$B64)</f>
        <v>191</v>
      </c>
      <c r="Q64" s="36">
        <f t="shared" ca="1" si="1"/>
        <v>0.1315426997245179</v>
      </c>
      <c r="R64" s="37">
        <f t="shared" ca="1" si="2"/>
        <v>0.36174242424242425</v>
      </c>
      <c r="S64" s="35">
        <f ca="1">SUMIFS(OFFSET(Import!$A$2,0,S$2+2,236,1),OFFSET(Import!$A$2,0,S$2,236,1),Circo1!S$3,Import_Communes,Circo1!$A64,Import_BV,Circo1!$B64)</f>
        <v>6</v>
      </c>
      <c r="T64" s="36">
        <f t="shared" ca="1" si="3"/>
        <v>4.1322314049586778E-3</v>
      </c>
      <c r="U64" s="37">
        <f t="shared" ca="1" si="4"/>
        <v>1.1363636363636364E-2</v>
      </c>
      <c r="V64" s="35">
        <f ca="1">SUMIFS(OFFSET(Import!$A$2,0,V$2+2,236,1),OFFSET(Import!$A$2,0,V$2,236,1),Circo1!V$3,Import_Communes,Circo1!$A64,Import_BV,Circo1!$B64)</f>
        <v>1</v>
      </c>
      <c r="W64" s="36">
        <f t="shared" ca="1" si="5"/>
        <v>6.8870523415977963E-4</v>
      </c>
      <c r="X64" s="37">
        <f t="shared" ca="1" si="6"/>
        <v>1.893939393939394E-3</v>
      </c>
      <c r="Y64" s="35">
        <f ca="1">SUMIFS(OFFSET(Import!$A$2,0,Y$2+2,236,1),OFFSET(Import!$A$2,0,Y$2,236,1),Circo1!Y$3,Import_Communes,Circo1!$A64,Import_BV,Circo1!$B64)</f>
        <v>12</v>
      </c>
      <c r="Z64" s="36">
        <f t="shared" ca="1" si="7"/>
        <v>8.2644628099173556E-3</v>
      </c>
      <c r="AA64" s="37">
        <f t="shared" ca="1" si="8"/>
        <v>2.2727272727272728E-2</v>
      </c>
      <c r="AB64" s="35">
        <f ca="1">SUMIFS(OFFSET(Import!$A$2,0,AB$2+2,236,1),OFFSET(Import!$A$2,0,AB$2,236,1),Circo1!AB$3,Import_Communes,Circo1!$A64,Import_BV,Circo1!$B64)</f>
        <v>5</v>
      </c>
      <c r="AC64" s="36">
        <f t="shared" ca="1" si="9"/>
        <v>3.4435261707988982E-3</v>
      </c>
      <c r="AD64" s="37">
        <f t="shared" ca="1" si="20"/>
        <v>9.46969696969697E-3</v>
      </c>
      <c r="AE64" s="35">
        <f ca="1">SUMIFS(OFFSET(Import!$A$2,0,AE$2+2,236,1),OFFSET(Import!$A$2,0,AE$2,236,1),Circo1!AE$3,Import_Communes,Circo1!$A64,Import_BV,Circo1!$B64)</f>
        <v>183</v>
      </c>
      <c r="AF64" s="36">
        <f t="shared" ca="1" si="11"/>
        <v>0.12603305785123967</v>
      </c>
      <c r="AG64" s="37">
        <f t="shared" ca="1" si="12"/>
        <v>0.34659090909090912</v>
      </c>
    </row>
    <row r="65" spans="1:33">
      <c r="A65" s="32" t="s">
        <v>61</v>
      </c>
      <c r="B65" s="33">
        <v>9</v>
      </c>
      <c r="C65" s="33">
        <f>SUMIFS(Import_Inscrits,Import_Communes,Circo1!$A65,Import_BV,Circo1!$B65)</f>
        <v>1308</v>
      </c>
      <c r="D65" s="33">
        <f>SUMIFS(Import_Abstention,Import_Communes,Circo1!$A65,Import_BV,Circo1!$B65)</f>
        <v>797</v>
      </c>
      <c r="E65" s="33">
        <f>SUMIFS(Import_Votants,Import_Communes,Circo1!$A65,Import_BV,Circo1!$B65)</f>
        <v>511</v>
      </c>
      <c r="F65" s="34">
        <f t="shared" si="13"/>
        <v>0.39067278287461776</v>
      </c>
      <c r="G65" s="33">
        <f>SUMIFS(Import_Blancs,Import_Communes,Circo1!$A65,Import_BV,Circo1!$B65)</f>
        <v>7</v>
      </c>
      <c r="H65" s="33">
        <f>SUMIFS(Imports_Nuls,Import_Communes,Circo1!$A65,Import_BV,Circo1!$B65)</f>
        <v>1</v>
      </c>
      <c r="I65" s="222">
        <f>SUMIFS(Import_Exprimés,Import_Communes,Circo1!$A65,Import_BV,Circo1!$B65)</f>
        <v>503</v>
      </c>
      <c r="J65" s="35">
        <f ca="1">SUMIFS(OFFSET(Import!$A$2,0,J$2+2,236,1),OFFSET(Import!$A$2,0,J$2,236,1),Circo1!J$3,Import_Communes,Circo1!$A65,Import_BV,Circo1!$B65)</f>
        <v>147</v>
      </c>
      <c r="K65" s="36">
        <f t="shared" ca="1" si="14"/>
        <v>0.11238532110091744</v>
      </c>
      <c r="L65" s="37">
        <f t="shared" ca="1" si="15"/>
        <v>0.2922465208747515</v>
      </c>
      <c r="M65" s="35">
        <f ca="1">SUMIFS(OFFSET(Import!$A$2,0,M$2+2,236,1),OFFSET(Import!$A$2,0,M$2,236,1),Circo1!M$3,Import_Communes,Circo1!$A65,Import_BV,Circo1!$B65)</f>
        <v>15</v>
      </c>
      <c r="N65" s="36">
        <f t="shared" ca="1" si="16"/>
        <v>1.1467889908256881E-2</v>
      </c>
      <c r="O65" s="37">
        <f t="shared" ca="1" si="17"/>
        <v>2.982107355864811E-2</v>
      </c>
      <c r="P65" s="35">
        <f ca="1">SUMIFS(OFFSET(Import!$A$2,0,P$2+2,236,1),OFFSET(Import!$A$2,0,P$2,236,1),Circo1!P$3,Import_Communes,Circo1!$A65,Import_BV,Circo1!$B65)</f>
        <v>170</v>
      </c>
      <c r="Q65" s="36">
        <f t="shared" ca="1" si="1"/>
        <v>0.12996941896024464</v>
      </c>
      <c r="R65" s="37">
        <f t="shared" ca="1" si="2"/>
        <v>0.33797216699801191</v>
      </c>
      <c r="S65" s="35">
        <f ca="1">SUMIFS(OFFSET(Import!$A$2,0,S$2+2,236,1),OFFSET(Import!$A$2,0,S$2,236,1),Circo1!S$3,Import_Communes,Circo1!$A65,Import_BV,Circo1!$B65)</f>
        <v>13</v>
      </c>
      <c r="T65" s="36">
        <f t="shared" ca="1" si="3"/>
        <v>9.9388379204892966E-3</v>
      </c>
      <c r="U65" s="37">
        <f t="shared" ca="1" si="4"/>
        <v>2.584493041749503E-2</v>
      </c>
      <c r="V65" s="35">
        <f ca="1">SUMIFS(OFFSET(Import!$A$2,0,V$2+2,236,1),OFFSET(Import!$A$2,0,V$2,236,1),Circo1!V$3,Import_Communes,Circo1!$A65,Import_BV,Circo1!$B65)</f>
        <v>2</v>
      </c>
      <c r="W65" s="36">
        <f t="shared" ca="1" si="5"/>
        <v>1.5290519877675841E-3</v>
      </c>
      <c r="X65" s="37">
        <f t="shared" ca="1" si="6"/>
        <v>3.9761431411530811E-3</v>
      </c>
      <c r="Y65" s="35">
        <f ca="1">SUMIFS(OFFSET(Import!$A$2,0,Y$2+2,236,1),OFFSET(Import!$A$2,0,Y$2,236,1),Circo1!Y$3,Import_Communes,Circo1!$A65,Import_BV,Circo1!$B65)</f>
        <v>17</v>
      </c>
      <c r="Z65" s="36">
        <f t="shared" ca="1" si="7"/>
        <v>1.2996941896024464E-2</v>
      </c>
      <c r="AA65" s="37">
        <f t="shared" ca="1" si="8"/>
        <v>3.3797216699801194E-2</v>
      </c>
      <c r="AB65" s="35">
        <f ca="1">SUMIFS(OFFSET(Import!$A$2,0,AB$2+2,236,1),OFFSET(Import!$A$2,0,AB$2,236,1),Circo1!AB$3,Import_Communes,Circo1!$A65,Import_BV,Circo1!$B65)</f>
        <v>6</v>
      </c>
      <c r="AC65" s="36">
        <f t="shared" ca="1" si="9"/>
        <v>4.5871559633027525E-3</v>
      </c>
      <c r="AD65" s="37">
        <f t="shared" ca="1" si="20"/>
        <v>1.1928429423459244E-2</v>
      </c>
      <c r="AE65" s="35">
        <f ca="1">SUMIFS(OFFSET(Import!$A$2,0,AE$2+2,236,1),OFFSET(Import!$A$2,0,AE$2,236,1),Circo1!AE$3,Import_Communes,Circo1!$A65,Import_BV,Circo1!$B65)</f>
        <v>133</v>
      </c>
      <c r="AF65" s="36">
        <f t="shared" ca="1" si="11"/>
        <v>0.10168195718654434</v>
      </c>
      <c r="AG65" s="37">
        <f t="shared" ca="1" si="12"/>
        <v>0.26441351888667991</v>
      </c>
    </row>
    <row r="66" spans="1:33">
      <c r="A66" s="32" t="s">
        <v>61</v>
      </c>
      <c r="B66" s="33">
        <v>10</v>
      </c>
      <c r="C66" s="33">
        <f>SUMIFS(Import_Inscrits,Import_Communes,Circo1!$A66,Import_BV,Circo1!$B66)</f>
        <v>234</v>
      </c>
      <c r="D66" s="33">
        <f>SUMIFS(Import_Abstention,Import_Communes,Circo1!$A66,Import_BV,Circo1!$B66)</f>
        <v>87</v>
      </c>
      <c r="E66" s="33">
        <f>SUMIFS(Import_Votants,Import_Communes,Circo1!$A66,Import_BV,Circo1!$B66)</f>
        <v>147</v>
      </c>
      <c r="F66" s="34">
        <f t="shared" si="13"/>
        <v>0.62820512820512819</v>
      </c>
      <c r="G66" s="33">
        <f>SUMIFS(Import_Blancs,Import_Communes,Circo1!$A66,Import_BV,Circo1!$B66)</f>
        <v>0</v>
      </c>
      <c r="H66" s="33">
        <f>SUMIFS(Imports_Nuls,Import_Communes,Circo1!$A66,Import_BV,Circo1!$B66)</f>
        <v>0</v>
      </c>
      <c r="I66" s="222">
        <f>SUMIFS(Import_Exprimés,Import_Communes,Circo1!$A66,Import_BV,Circo1!$B66)</f>
        <v>147</v>
      </c>
      <c r="J66" s="35">
        <f ca="1">SUMIFS(OFFSET(Import!$A$2,0,J$2+2,236,1),OFFSET(Import!$A$2,0,J$2,236,1),Circo1!J$3,Import_Communes,Circo1!$A66,Import_BV,Circo1!$B66)</f>
        <v>69</v>
      </c>
      <c r="K66" s="36">
        <f t="shared" ca="1" si="14"/>
        <v>0.29487179487179488</v>
      </c>
      <c r="L66" s="37">
        <f t="shared" ca="1" si="15"/>
        <v>0.46938775510204084</v>
      </c>
      <c r="M66" s="35">
        <f ca="1">SUMIFS(OFFSET(Import!$A$2,0,M$2+2,236,1),OFFSET(Import!$A$2,0,M$2,236,1),Circo1!M$3,Import_Communes,Circo1!$A66,Import_BV,Circo1!$B66)</f>
        <v>0</v>
      </c>
      <c r="N66" s="36">
        <f t="shared" ca="1" si="16"/>
        <v>0</v>
      </c>
      <c r="O66" s="37">
        <f t="shared" ca="1" si="17"/>
        <v>0</v>
      </c>
      <c r="P66" s="35">
        <f ca="1">SUMIFS(OFFSET(Import!$A$2,0,P$2+2,236,1),OFFSET(Import!$A$2,0,P$2,236,1),Circo1!P$3,Import_Communes,Circo1!$A66,Import_BV,Circo1!$B66)</f>
        <v>43</v>
      </c>
      <c r="Q66" s="36">
        <f t="shared" ca="1" si="1"/>
        <v>0.18376068376068377</v>
      </c>
      <c r="R66" s="37">
        <f t="shared" ca="1" si="2"/>
        <v>0.29251700680272108</v>
      </c>
      <c r="S66" s="35">
        <f ca="1">SUMIFS(OFFSET(Import!$A$2,0,S$2+2,236,1),OFFSET(Import!$A$2,0,S$2,236,1),Circo1!S$3,Import_Communes,Circo1!$A66,Import_BV,Circo1!$B66)</f>
        <v>0</v>
      </c>
      <c r="T66" s="36">
        <f t="shared" ca="1" si="3"/>
        <v>0</v>
      </c>
      <c r="U66" s="37">
        <f t="shared" ca="1" si="4"/>
        <v>0</v>
      </c>
      <c r="V66" s="35">
        <f ca="1">SUMIFS(OFFSET(Import!$A$2,0,V$2+2,236,1),OFFSET(Import!$A$2,0,V$2,236,1),Circo1!V$3,Import_Communes,Circo1!$A66,Import_BV,Circo1!$B66)</f>
        <v>0</v>
      </c>
      <c r="W66" s="36">
        <f t="shared" ca="1" si="5"/>
        <v>0</v>
      </c>
      <c r="X66" s="37">
        <f t="shared" ca="1" si="6"/>
        <v>0</v>
      </c>
      <c r="Y66" s="35">
        <f ca="1">SUMIFS(OFFSET(Import!$A$2,0,Y$2+2,236,1),OFFSET(Import!$A$2,0,Y$2,236,1),Circo1!Y$3,Import_Communes,Circo1!$A66,Import_BV,Circo1!$B66)</f>
        <v>3</v>
      </c>
      <c r="Z66" s="36">
        <f t="shared" ca="1" si="7"/>
        <v>1.282051282051282E-2</v>
      </c>
      <c r="AA66" s="37">
        <f t="shared" ca="1" si="8"/>
        <v>2.0408163265306121E-2</v>
      </c>
      <c r="AB66" s="35">
        <f ca="1">SUMIFS(OFFSET(Import!$A$2,0,AB$2+2,236,1),OFFSET(Import!$A$2,0,AB$2,236,1),Circo1!AB$3,Import_Communes,Circo1!$A66,Import_BV,Circo1!$B66)</f>
        <v>2</v>
      </c>
      <c r="AC66" s="36">
        <f t="shared" ca="1" si="9"/>
        <v>8.5470085470085479E-3</v>
      </c>
      <c r="AD66" s="37">
        <f t="shared" ca="1" si="20"/>
        <v>1.3605442176870748E-2</v>
      </c>
      <c r="AE66" s="35">
        <f ca="1">SUMIFS(OFFSET(Import!$A$2,0,AE$2+2,236,1),OFFSET(Import!$A$2,0,AE$2,236,1),Circo1!AE$3,Import_Communes,Circo1!$A66,Import_BV,Circo1!$B66)</f>
        <v>30</v>
      </c>
      <c r="AF66" s="36">
        <f t="shared" ca="1" si="11"/>
        <v>0.12820512820512819</v>
      </c>
      <c r="AG66" s="37">
        <f t="shared" ca="1" si="12"/>
        <v>0.20408163265306123</v>
      </c>
    </row>
    <row r="67" spans="1:33" s="216" customFormat="1">
      <c r="A67" s="212" t="s">
        <v>110</v>
      </c>
      <c r="B67" s="213"/>
      <c r="C67" s="213">
        <f>SUM(C68:C69)</f>
        <v>272</v>
      </c>
      <c r="D67" s="213">
        <f t="shared" ref="D67:E67" si="111">SUM(D68:D69)</f>
        <v>147</v>
      </c>
      <c r="E67" s="213">
        <f t="shared" si="111"/>
        <v>125</v>
      </c>
      <c r="F67" s="214">
        <f>E67/C67</f>
        <v>0.45955882352941174</v>
      </c>
      <c r="G67" s="213">
        <f t="shared" ref="G67:I67" si="112">SUM(G68:G69)</f>
        <v>0</v>
      </c>
      <c r="H67" s="213">
        <f t="shared" si="112"/>
        <v>1</v>
      </c>
      <c r="I67" s="223">
        <f t="shared" si="112"/>
        <v>124</v>
      </c>
      <c r="J67" s="212">
        <f t="shared" ref="J67" ca="1" si="113">SUM(J68:J69)</f>
        <v>72</v>
      </c>
      <c r="K67" s="214">
        <f t="shared" ca="1" si="14"/>
        <v>0.26470588235294118</v>
      </c>
      <c r="L67" s="215">
        <f t="shared" ca="1" si="15"/>
        <v>0.58064516129032262</v>
      </c>
      <c r="M67" s="212">
        <f t="shared" ref="M67" ca="1" si="114">SUM(M68:M69)</f>
        <v>0</v>
      </c>
      <c r="N67" s="214">
        <f t="shared" ca="1" si="16"/>
        <v>0</v>
      </c>
      <c r="O67" s="215">
        <f t="shared" ca="1" si="17"/>
        <v>0</v>
      </c>
      <c r="P67" s="212">
        <f t="shared" ref="P67" ca="1" si="115">SUM(P68:P69)</f>
        <v>20</v>
      </c>
      <c r="Q67" s="214">
        <f t="shared" ca="1" si="1"/>
        <v>7.3529411764705885E-2</v>
      </c>
      <c r="R67" s="215">
        <f t="shared" ca="1" si="2"/>
        <v>0.16129032258064516</v>
      </c>
      <c r="S67" s="212">
        <f t="shared" ref="S67" ca="1" si="116">SUM(S68:S69)</f>
        <v>1</v>
      </c>
      <c r="T67" s="214">
        <f t="shared" ca="1" si="3"/>
        <v>3.6764705882352941E-3</v>
      </c>
      <c r="U67" s="215">
        <f t="shared" ref="U67" ca="1" si="117">SUM(U68:U69)</f>
        <v>1.1235955056179775E-2</v>
      </c>
      <c r="V67" s="212">
        <f t="shared" ref="V67" ca="1" si="118">SUM(V68:V69)</f>
        <v>0</v>
      </c>
      <c r="W67" s="214">
        <f t="shared" ca="1" si="5"/>
        <v>0</v>
      </c>
      <c r="X67" s="215">
        <f t="shared" ca="1" si="6"/>
        <v>0</v>
      </c>
      <c r="Y67" s="212">
        <f t="shared" ref="Y67" ca="1" si="119">SUM(Y68:Y69)</f>
        <v>0</v>
      </c>
      <c r="Z67" s="214">
        <f t="shared" ca="1" si="7"/>
        <v>0</v>
      </c>
      <c r="AA67" s="215">
        <f t="shared" ca="1" si="8"/>
        <v>0</v>
      </c>
      <c r="AB67" s="212">
        <f t="shared" ref="AB67" ca="1" si="120">SUM(AB68:AB69)</f>
        <v>2</v>
      </c>
      <c r="AC67" s="214">
        <f t="shared" ca="1" si="9"/>
        <v>7.3529411764705881E-3</v>
      </c>
      <c r="AD67" s="215">
        <f t="shared" ca="1" si="20"/>
        <v>1.6129032258064516E-2</v>
      </c>
      <c r="AE67" s="212">
        <f t="shared" ref="AE67" ca="1" si="121">SUM(AE68:AE69)</f>
        <v>29</v>
      </c>
      <c r="AF67" s="214">
        <f t="shared" ca="1" si="11"/>
        <v>0.10661764705882353</v>
      </c>
      <c r="AG67" s="215">
        <f t="shared" ca="1" si="12"/>
        <v>0.23387096774193547</v>
      </c>
    </row>
    <row r="68" spans="1:33">
      <c r="A68" s="32" t="s">
        <v>62</v>
      </c>
      <c r="B68" s="33">
        <v>1</v>
      </c>
      <c r="C68" s="33">
        <f>SUMIFS(Import_Inscrits,Import_Communes,Circo1!$A68,Import_BV,Circo1!$B68)</f>
        <v>215</v>
      </c>
      <c r="D68" s="33">
        <f>SUMIFS(Import_Abstention,Import_Communes,Circo1!$A68,Import_BV,Circo1!$B68)</f>
        <v>125</v>
      </c>
      <c r="E68" s="33">
        <f>SUMIFS(Import_Votants,Import_Communes,Circo1!$A68,Import_BV,Circo1!$B68)</f>
        <v>90</v>
      </c>
      <c r="F68" s="34">
        <f t="shared" si="13"/>
        <v>0.41860465116279072</v>
      </c>
      <c r="G68" s="33">
        <f>SUMIFS(Import_Blancs,Import_Communes,Circo1!$A68,Import_BV,Circo1!$B68)</f>
        <v>0</v>
      </c>
      <c r="H68" s="33">
        <f>SUMIFS(Imports_Nuls,Import_Communes,Circo1!$A68,Import_BV,Circo1!$B68)</f>
        <v>1</v>
      </c>
      <c r="I68" s="222">
        <f>SUMIFS(Import_Exprimés,Import_Communes,Circo1!$A68,Import_BV,Circo1!$B68)</f>
        <v>89</v>
      </c>
      <c r="J68" s="35">
        <f ca="1">SUMIFS(OFFSET(Import!$A$2,0,J$2+2,236,1),OFFSET(Import!$A$2,0,J$2,236,1),Circo1!J$3,Import_Communes,Circo1!$A68,Import_BV,Circo1!$B68)</f>
        <v>57</v>
      </c>
      <c r="K68" s="36">
        <f t="shared" ca="1" si="14"/>
        <v>0.26511627906976742</v>
      </c>
      <c r="L68" s="37">
        <f t="shared" ca="1" si="15"/>
        <v>0.6404494382022472</v>
      </c>
      <c r="M68" s="35">
        <f ca="1">SUMIFS(OFFSET(Import!$A$2,0,M$2+2,236,1),OFFSET(Import!$A$2,0,M$2,236,1),Circo1!M$3,Import_Communes,Circo1!$A68,Import_BV,Circo1!$B68)</f>
        <v>0</v>
      </c>
      <c r="N68" s="36">
        <f t="shared" ca="1" si="16"/>
        <v>0</v>
      </c>
      <c r="O68" s="37">
        <f t="shared" ca="1" si="17"/>
        <v>0</v>
      </c>
      <c r="P68" s="35">
        <f ca="1">SUMIFS(OFFSET(Import!$A$2,0,P$2+2,236,1),OFFSET(Import!$A$2,0,P$2,236,1),Circo1!P$3,Import_Communes,Circo1!$A68,Import_BV,Circo1!$B68)</f>
        <v>17</v>
      </c>
      <c r="Q68" s="36">
        <f t="shared" ca="1" si="1"/>
        <v>7.9069767441860464E-2</v>
      </c>
      <c r="R68" s="37">
        <f t="shared" ca="1" si="2"/>
        <v>0.19101123595505617</v>
      </c>
      <c r="S68" s="35">
        <f ca="1">SUMIFS(OFFSET(Import!$A$2,0,S$2+2,236,1),OFFSET(Import!$A$2,0,S$2,236,1),Circo1!S$3,Import_Communes,Circo1!$A68,Import_BV,Circo1!$B68)</f>
        <v>1</v>
      </c>
      <c r="T68" s="36">
        <f t="shared" ca="1" si="3"/>
        <v>4.6511627906976744E-3</v>
      </c>
      <c r="U68" s="37">
        <f t="shared" ca="1" si="4"/>
        <v>1.1235955056179775E-2</v>
      </c>
      <c r="V68" s="35">
        <f ca="1">SUMIFS(OFFSET(Import!$A$2,0,V$2+2,236,1),OFFSET(Import!$A$2,0,V$2,236,1),Circo1!V$3,Import_Communes,Circo1!$A68,Import_BV,Circo1!$B68)</f>
        <v>0</v>
      </c>
      <c r="W68" s="36">
        <f t="shared" ca="1" si="5"/>
        <v>0</v>
      </c>
      <c r="X68" s="37">
        <f t="shared" ca="1" si="6"/>
        <v>0</v>
      </c>
      <c r="Y68" s="35">
        <f ca="1">SUMIFS(OFFSET(Import!$A$2,0,Y$2+2,236,1),OFFSET(Import!$A$2,0,Y$2,236,1),Circo1!Y$3,Import_Communes,Circo1!$A68,Import_BV,Circo1!$B68)</f>
        <v>0</v>
      </c>
      <c r="Z68" s="36">
        <f t="shared" ca="1" si="7"/>
        <v>0</v>
      </c>
      <c r="AA68" s="37">
        <f t="shared" ca="1" si="8"/>
        <v>0</v>
      </c>
      <c r="AB68" s="35">
        <f ca="1">SUMIFS(OFFSET(Import!$A$2,0,AB$2+2,236,1),OFFSET(Import!$A$2,0,AB$2,236,1),Circo1!AB$3,Import_Communes,Circo1!$A68,Import_BV,Circo1!$B68)</f>
        <v>2</v>
      </c>
      <c r="AC68" s="36">
        <f t="shared" ca="1" si="9"/>
        <v>9.3023255813953487E-3</v>
      </c>
      <c r="AD68" s="37">
        <f t="shared" ca="1" si="20"/>
        <v>2.247191011235955E-2</v>
      </c>
      <c r="AE68" s="35">
        <f ca="1">SUMIFS(OFFSET(Import!$A$2,0,AE$2+2,236,1),OFFSET(Import!$A$2,0,AE$2,236,1),Circo1!AE$3,Import_Communes,Circo1!$A68,Import_BV,Circo1!$B68)</f>
        <v>12</v>
      </c>
      <c r="AF68" s="36">
        <f t="shared" ca="1" si="11"/>
        <v>5.5813953488372092E-2</v>
      </c>
      <c r="AG68" s="37">
        <f t="shared" ca="1" si="12"/>
        <v>0.1348314606741573</v>
      </c>
    </row>
    <row r="69" spans="1:33">
      <c r="A69" s="32" t="s">
        <v>62</v>
      </c>
      <c r="B69" s="33">
        <v>2</v>
      </c>
      <c r="C69" s="33">
        <f>SUMIFS(Import_Inscrits,Import_Communes,Circo1!$A69,Import_BV,Circo1!$B69)</f>
        <v>57</v>
      </c>
      <c r="D69" s="33">
        <f>SUMIFS(Import_Abstention,Import_Communes,Circo1!$A69,Import_BV,Circo1!$B69)</f>
        <v>22</v>
      </c>
      <c r="E69" s="33">
        <f>SUMIFS(Import_Votants,Import_Communes,Circo1!$A69,Import_BV,Circo1!$B69)</f>
        <v>35</v>
      </c>
      <c r="F69" s="34">
        <f t="shared" si="13"/>
        <v>0.61403508771929827</v>
      </c>
      <c r="G69" s="33">
        <f>SUMIFS(Import_Blancs,Import_Communes,Circo1!$A69,Import_BV,Circo1!$B69)</f>
        <v>0</v>
      </c>
      <c r="H69" s="33">
        <f>SUMIFS(Imports_Nuls,Import_Communes,Circo1!$A69,Import_BV,Circo1!$B69)</f>
        <v>0</v>
      </c>
      <c r="I69" s="222">
        <f>SUMIFS(Import_Exprimés,Import_Communes,Circo1!$A69,Import_BV,Circo1!$B69)</f>
        <v>35</v>
      </c>
      <c r="J69" s="35">
        <f ca="1">SUMIFS(OFFSET(Import!$A$2,0,J$2+2,236,1),OFFSET(Import!$A$2,0,J$2,236,1),Circo1!J$3,Import_Communes,Circo1!$A69,Import_BV,Circo1!$B69)</f>
        <v>15</v>
      </c>
      <c r="K69" s="36">
        <f t="shared" ca="1" si="14"/>
        <v>0.26315789473684209</v>
      </c>
      <c r="L69" s="37">
        <f t="shared" ca="1" si="15"/>
        <v>0.42857142857142855</v>
      </c>
      <c r="M69" s="35">
        <f ca="1">SUMIFS(OFFSET(Import!$A$2,0,M$2+2,236,1),OFFSET(Import!$A$2,0,M$2,236,1),Circo1!M$3,Import_Communes,Circo1!$A69,Import_BV,Circo1!$B69)</f>
        <v>0</v>
      </c>
      <c r="N69" s="36">
        <f t="shared" ca="1" si="16"/>
        <v>0</v>
      </c>
      <c r="O69" s="37">
        <f t="shared" ca="1" si="17"/>
        <v>0</v>
      </c>
      <c r="P69" s="35">
        <f ca="1">SUMIFS(OFFSET(Import!$A$2,0,P$2+2,236,1),OFFSET(Import!$A$2,0,P$2,236,1),Circo1!P$3,Import_Communes,Circo1!$A69,Import_BV,Circo1!$B69)</f>
        <v>3</v>
      </c>
      <c r="Q69" s="36">
        <f t="shared" ca="1" si="1"/>
        <v>5.2631578947368418E-2</v>
      </c>
      <c r="R69" s="37">
        <f t="shared" ca="1" si="2"/>
        <v>8.5714285714285715E-2</v>
      </c>
      <c r="S69" s="35">
        <f ca="1">SUMIFS(OFFSET(Import!$A$2,0,S$2+2,236,1),OFFSET(Import!$A$2,0,S$2,236,1),Circo1!S$3,Import_Communes,Circo1!$A69,Import_BV,Circo1!$B69)</f>
        <v>0</v>
      </c>
      <c r="T69" s="36">
        <f t="shared" ca="1" si="3"/>
        <v>0</v>
      </c>
      <c r="U69" s="37">
        <f t="shared" ca="1" si="4"/>
        <v>0</v>
      </c>
      <c r="V69" s="35">
        <f ca="1">SUMIFS(OFFSET(Import!$A$2,0,V$2+2,236,1),OFFSET(Import!$A$2,0,V$2,236,1),Circo1!V$3,Import_Communes,Circo1!$A69,Import_BV,Circo1!$B69)</f>
        <v>0</v>
      </c>
      <c r="W69" s="36">
        <f t="shared" ca="1" si="5"/>
        <v>0</v>
      </c>
      <c r="X69" s="37">
        <f t="shared" ca="1" si="6"/>
        <v>0</v>
      </c>
      <c r="Y69" s="35">
        <f ca="1">SUMIFS(OFFSET(Import!$A$2,0,Y$2+2,236,1),OFFSET(Import!$A$2,0,Y$2,236,1),Circo1!Y$3,Import_Communes,Circo1!$A69,Import_BV,Circo1!$B69)</f>
        <v>0</v>
      </c>
      <c r="Z69" s="36">
        <f t="shared" ca="1" si="7"/>
        <v>0</v>
      </c>
      <c r="AA69" s="37">
        <f t="shared" ca="1" si="8"/>
        <v>0</v>
      </c>
      <c r="AB69" s="35">
        <f ca="1">SUMIFS(OFFSET(Import!$A$2,0,AB$2+2,236,1),OFFSET(Import!$A$2,0,AB$2,236,1),Circo1!AB$3,Import_Communes,Circo1!$A69,Import_BV,Circo1!$B69)</f>
        <v>0</v>
      </c>
      <c r="AC69" s="36">
        <f t="shared" ca="1" si="9"/>
        <v>0</v>
      </c>
      <c r="AD69" s="37">
        <f t="shared" ca="1" si="20"/>
        <v>0</v>
      </c>
      <c r="AE69" s="35">
        <f ca="1">SUMIFS(OFFSET(Import!$A$2,0,AE$2+2,236,1),OFFSET(Import!$A$2,0,AE$2,236,1),Circo1!AE$3,Import_Communes,Circo1!$A69,Import_BV,Circo1!$B69)</f>
        <v>17</v>
      </c>
      <c r="AF69" s="36">
        <f t="shared" ca="1" si="11"/>
        <v>0.2982456140350877</v>
      </c>
      <c r="AG69" s="37">
        <f t="shared" ca="1" si="12"/>
        <v>0.48571428571428571</v>
      </c>
    </row>
    <row r="70" spans="1:33" s="216" customFormat="1">
      <c r="A70" s="212" t="s">
        <v>111</v>
      </c>
      <c r="B70" s="213"/>
      <c r="C70" s="213">
        <f>SUM(C71:C75)</f>
        <v>2256</v>
      </c>
      <c r="D70" s="213">
        <f t="shared" ref="D70:E70" si="122">SUM(D71:D75)</f>
        <v>974</v>
      </c>
      <c r="E70" s="213">
        <f t="shared" si="122"/>
        <v>1282</v>
      </c>
      <c r="F70" s="214">
        <f>E70/C70</f>
        <v>0.56826241134751776</v>
      </c>
      <c r="G70" s="213">
        <f t="shared" ref="G70:I70" si="123">SUM(G71:G75)</f>
        <v>11</v>
      </c>
      <c r="H70" s="213">
        <f t="shared" si="123"/>
        <v>11</v>
      </c>
      <c r="I70" s="223">
        <f t="shared" si="123"/>
        <v>1260</v>
      </c>
      <c r="J70" s="212">
        <f t="shared" ref="J70" ca="1" si="124">SUM(J71:J75)</f>
        <v>272</v>
      </c>
      <c r="K70" s="214">
        <f t="shared" ca="1" si="14"/>
        <v>0.12056737588652482</v>
      </c>
      <c r="L70" s="215">
        <f t="shared" ref="L70:L133" ca="1" si="125">J70/$I70</f>
        <v>0.21587301587301588</v>
      </c>
      <c r="M70" s="212">
        <f t="shared" ref="M70" ca="1" si="126">SUM(M71:M75)</f>
        <v>10</v>
      </c>
      <c r="N70" s="214">
        <f t="shared" ca="1" si="16"/>
        <v>4.4326241134751776E-3</v>
      </c>
      <c r="O70" s="215">
        <f t="shared" ref="O70:O133" ca="1" si="127">$M70/$I70</f>
        <v>7.9365079365079361E-3</v>
      </c>
      <c r="P70" s="212">
        <f t="shared" ref="P70" ca="1" si="128">SUM(P71:P75)</f>
        <v>707</v>
      </c>
      <c r="Q70" s="214">
        <f t="shared" ref="Q70:Q133" ca="1" si="129">$P70/$C70</f>
        <v>0.31338652482269502</v>
      </c>
      <c r="R70" s="215">
        <f t="shared" ref="R70:R133" ca="1" si="130">$P70/$I70</f>
        <v>0.56111111111111112</v>
      </c>
      <c r="S70" s="212">
        <f t="shared" ref="S70" ca="1" si="131">SUM(S71:S75)</f>
        <v>16</v>
      </c>
      <c r="T70" s="214">
        <f t="shared" ref="T70:T133" ca="1" si="132">$S70/$C70</f>
        <v>7.0921985815602835E-3</v>
      </c>
      <c r="U70" s="215">
        <f t="shared" ref="U70" ca="1" si="133">SUM(U71:U75)</f>
        <v>3.7017281843396629E-2</v>
      </c>
      <c r="V70" s="212">
        <f t="shared" ref="V70" ca="1" si="134">SUM(V71:V75)</f>
        <v>3</v>
      </c>
      <c r="W70" s="214">
        <f t="shared" ref="W70:W133" ca="1" si="135">$V70/$C70</f>
        <v>1.3297872340425532E-3</v>
      </c>
      <c r="X70" s="215">
        <f t="shared" ref="X70:X133" ca="1" si="136">$V70/$I70</f>
        <v>2.3809523809523812E-3</v>
      </c>
      <c r="Y70" s="212">
        <f t="shared" ref="Y70" ca="1" si="137">SUM(Y71:Y75)</f>
        <v>65</v>
      </c>
      <c r="Z70" s="214">
        <f t="shared" ref="Z70:Z133" ca="1" si="138">$Y70/$C70</f>
        <v>2.8812056737588652E-2</v>
      </c>
      <c r="AA70" s="215">
        <f t="shared" ref="AA70:AA133" ca="1" si="139">$Y70/$I70</f>
        <v>5.1587301587301584E-2</v>
      </c>
      <c r="AB70" s="212">
        <f t="shared" ref="AB70" ca="1" si="140">SUM(AB71:AB75)</f>
        <v>15</v>
      </c>
      <c r="AC70" s="214">
        <f t="shared" ref="AC70:AC133" ca="1" si="141">$AB70/$C70</f>
        <v>6.648936170212766E-3</v>
      </c>
      <c r="AD70" s="215">
        <f t="shared" ca="1" si="20"/>
        <v>1.1904761904761904E-2</v>
      </c>
      <c r="AE70" s="212">
        <f t="shared" ref="AE70" ca="1" si="142">SUM(AE71:AE75)</f>
        <v>172</v>
      </c>
      <c r="AF70" s="214">
        <f t="shared" ref="AF70:AF133" ca="1" si="143">$AE70/$C70</f>
        <v>7.6241134751773049E-2</v>
      </c>
      <c r="AG70" s="215">
        <f t="shared" ref="AG70:AG133" ca="1" si="144">$AE70/$I70</f>
        <v>0.13650793650793649</v>
      </c>
    </row>
    <row r="71" spans="1:33">
      <c r="A71" s="32" t="s">
        <v>63</v>
      </c>
      <c r="B71" s="33">
        <v>1</v>
      </c>
      <c r="C71" s="33">
        <f>SUMIFS(Import_Inscrits,Import_Communes,Circo1!$A71,Import_BV,Circo1!$B71)</f>
        <v>857</v>
      </c>
      <c r="D71" s="33">
        <f>SUMIFS(Import_Abstention,Import_Communes,Circo1!$A71,Import_BV,Circo1!$B71)</f>
        <v>422</v>
      </c>
      <c r="E71" s="33">
        <f>SUMIFS(Import_Votants,Import_Communes,Circo1!$A71,Import_BV,Circo1!$B71)</f>
        <v>435</v>
      </c>
      <c r="F71" s="34">
        <f t="shared" ref="F71:F134" si="145">E71/C71</f>
        <v>0.50758459743290552</v>
      </c>
      <c r="G71" s="33">
        <f>SUMIFS(Import_Blancs,Import_Communes,Circo1!$A71,Import_BV,Circo1!$B71)</f>
        <v>3</v>
      </c>
      <c r="H71" s="33">
        <f>SUMIFS(Imports_Nuls,Import_Communes,Circo1!$A71,Import_BV,Circo1!$B71)</f>
        <v>2</v>
      </c>
      <c r="I71" s="222">
        <f>SUMIFS(Import_Exprimés,Import_Communes,Circo1!$A71,Import_BV,Circo1!$B71)</f>
        <v>430</v>
      </c>
      <c r="J71" s="35">
        <f ca="1">SUMIFS(OFFSET(Import!$A$2,0,J$2+2,236,1),OFFSET(Import!$A$2,0,J$2,236,1),Circo1!J$3,Import_Communes,Circo1!$A71,Import_BV,Circo1!$B71)</f>
        <v>115</v>
      </c>
      <c r="K71" s="36">
        <f t="shared" ref="K71:K134" ca="1" si="146">$J71/$C71</f>
        <v>0.13418903150525088</v>
      </c>
      <c r="L71" s="37">
        <f t="shared" ca="1" si="125"/>
        <v>0.26744186046511625</v>
      </c>
      <c r="M71" s="35">
        <f ca="1">SUMIFS(OFFSET(Import!$A$2,0,M$2+2,236,1),OFFSET(Import!$A$2,0,M$2,236,1),Circo1!M$3,Import_Communes,Circo1!$A71,Import_BV,Circo1!$B71)</f>
        <v>6</v>
      </c>
      <c r="N71" s="36">
        <f t="shared" ref="N71:N134" ca="1" si="147">$M71/$C71</f>
        <v>7.0011668611435242E-3</v>
      </c>
      <c r="O71" s="37">
        <f t="shared" ca="1" si="127"/>
        <v>1.3953488372093023E-2</v>
      </c>
      <c r="P71" s="35">
        <f ca="1">SUMIFS(OFFSET(Import!$A$2,0,P$2+2,236,1),OFFSET(Import!$A$2,0,P$2,236,1),Circo1!P$3,Import_Communes,Circo1!$A71,Import_BV,Circo1!$B71)</f>
        <v>233</v>
      </c>
      <c r="Q71" s="36">
        <f t="shared" ca="1" si="129"/>
        <v>0.27187864644107351</v>
      </c>
      <c r="R71" s="37">
        <f t="shared" ca="1" si="130"/>
        <v>0.54186046511627906</v>
      </c>
      <c r="S71" s="35">
        <f ca="1">SUMIFS(OFFSET(Import!$A$2,0,S$2+2,236,1),OFFSET(Import!$A$2,0,S$2,236,1),Circo1!S$3,Import_Communes,Circo1!$A71,Import_BV,Circo1!$B71)</f>
        <v>10</v>
      </c>
      <c r="T71" s="36">
        <f t="shared" ca="1" si="132"/>
        <v>1.1668611435239206E-2</v>
      </c>
      <c r="U71" s="37">
        <f t="shared" ref="U71:U132" ca="1" si="148">$S71/$I71</f>
        <v>2.3255813953488372E-2</v>
      </c>
      <c r="V71" s="35">
        <f ca="1">SUMIFS(OFFSET(Import!$A$2,0,V$2+2,236,1),OFFSET(Import!$A$2,0,V$2,236,1),Circo1!V$3,Import_Communes,Circo1!$A71,Import_BV,Circo1!$B71)</f>
        <v>2</v>
      </c>
      <c r="W71" s="36">
        <f t="shared" ca="1" si="135"/>
        <v>2.3337222870478411E-3</v>
      </c>
      <c r="X71" s="37">
        <f t="shared" ca="1" si="136"/>
        <v>4.6511627906976744E-3</v>
      </c>
      <c r="Y71" s="35">
        <f ca="1">SUMIFS(OFFSET(Import!$A$2,0,Y$2+2,236,1),OFFSET(Import!$A$2,0,Y$2,236,1),Circo1!Y$3,Import_Communes,Circo1!$A71,Import_BV,Circo1!$B71)</f>
        <v>14</v>
      </c>
      <c r="Z71" s="36">
        <f t="shared" ca="1" si="138"/>
        <v>1.6336056009334889E-2</v>
      </c>
      <c r="AA71" s="37">
        <f t="shared" ca="1" si="139"/>
        <v>3.255813953488372E-2</v>
      </c>
      <c r="AB71" s="35">
        <f ca="1">SUMIFS(OFFSET(Import!$A$2,0,AB$2+2,236,1),OFFSET(Import!$A$2,0,AB$2,236,1),Circo1!AB$3,Import_Communes,Circo1!$A71,Import_BV,Circo1!$B71)</f>
        <v>4</v>
      </c>
      <c r="AC71" s="36">
        <f t="shared" ca="1" si="141"/>
        <v>4.6674445740956822E-3</v>
      </c>
      <c r="AD71" s="37">
        <f t="shared" ca="1" si="20"/>
        <v>9.3023255813953487E-3</v>
      </c>
      <c r="AE71" s="35">
        <f ca="1">SUMIFS(OFFSET(Import!$A$2,0,AE$2+2,236,1),OFFSET(Import!$A$2,0,AE$2,236,1),Circo1!AE$3,Import_Communes,Circo1!$A71,Import_BV,Circo1!$B71)</f>
        <v>46</v>
      </c>
      <c r="AF71" s="36">
        <f t="shared" ca="1" si="143"/>
        <v>5.3675612602100353E-2</v>
      </c>
      <c r="AG71" s="37">
        <f t="shared" ca="1" si="144"/>
        <v>0.10697674418604651</v>
      </c>
    </row>
    <row r="72" spans="1:33">
      <c r="A72" s="32" t="s">
        <v>63</v>
      </c>
      <c r="B72" s="33">
        <v>2</v>
      </c>
      <c r="C72" s="33">
        <f>SUMIFS(Import_Inscrits,Import_Communes,Circo1!$A72,Import_BV,Circo1!$B72)</f>
        <v>757</v>
      </c>
      <c r="D72" s="33">
        <f>SUMIFS(Import_Abstention,Import_Communes,Circo1!$A72,Import_BV,Circo1!$B72)</f>
        <v>309</v>
      </c>
      <c r="E72" s="33">
        <f>SUMIFS(Import_Votants,Import_Communes,Circo1!$A72,Import_BV,Circo1!$B72)</f>
        <v>448</v>
      </c>
      <c r="F72" s="34">
        <f t="shared" si="145"/>
        <v>0.59180977542932633</v>
      </c>
      <c r="G72" s="33">
        <f>SUMIFS(Import_Blancs,Import_Communes,Circo1!$A72,Import_BV,Circo1!$B72)</f>
        <v>5</v>
      </c>
      <c r="H72" s="33">
        <f>SUMIFS(Imports_Nuls,Import_Communes,Circo1!$A72,Import_BV,Circo1!$B72)</f>
        <v>7</v>
      </c>
      <c r="I72" s="222">
        <f>SUMIFS(Import_Exprimés,Import_Communes,Circo1!$A72,Import_BV,Circo1!$B72)</f>
        <v>436</v>
      </c>
      <c r="J72" s="35">
        <f ca="1">SUMIFS(OFFSET(Import!$A$2,0,J$2+2,236,1),OFFSET(Import!$A$2,0,J$2,236,1),Circo1!J$3,Import_Communes,Circo1!$A72,Import_BV,Circo1!$B72)</f>
        <v>67</v>
      </c>
      <c r="K72" s="36">
        <f t="shared" ca="1" si="146"/>
        <v>8.8507265521796566E-2</v>
      </c>
      <c r="L72" s="37">
        <f t="shared" ca="1" si="125"/>
        <v>0.1536697247706422</v>
      </c>
      <c r="M72" s="35">
        <f ca="1">SUMIFS(OFFSET(Import!$A$2,0,M$2+2,236,1),OFFSET(Import!$A$2,0,M$2,236,1),Circo1!M$3,Import_Communes,Circo1!$A72,Import_BV,Circo1!$B72)</f>
        <v>4</v>
      </c>
      <c r="N72" s="36">
        <f t="shared" ca="1" si="147"/>
        <v>5.2840158520475562E-3</v>
      </c>
      <c r="O72" s="37">
        <f t="shared" ca="1" si="127"/>
        <v>9.1743119266055051E-3</v>
      </c>
      <c r="P72" s="35">
        <f ca="1">SUMIFS(OFFSET(Import!$A$2,0,P$2+2,236,1),OFFSET(Import!$A$2,0,P$2,236,1),Circo1!P$3,Import_Communes,Circo1!$A72,Import_BV,Circo1!$B72)</f>
        <v>262</v>
      </c>
      <c r="Q72" s="36">
        <f t="shared" ca="1" si="129"/>
        <v>0.34610303830911493</v>
      </c>
      <c r="R72" s="37">
        <f t="shared" ca="1" si="130"/>
        <v>0.6009174311926605</v>
      </c>
      <c r="S72" s="35">
        <f ca="1">SUMIFS(OFFSET(Import!$A$2,0,S$2+2,236,1),OFFSET(Import!$A$2,0,S$2,236,1),Circo1!S$3,Import_Communes,Circo1!$A72,Import_BV,Circo1!$B72)</f>
        <v>6</v>
      </c>
      <c r="T72" s="36">
        <f t="shared" ca="1" si="132"/>
        <v>7.9260237780713338E-3</v>
      </c>
      <c r="U72" s="37">
        <f t="shared" ca="1" si="148"/>
        <v>1.3761467889908258E-2</v>
      </c>
      <c r="V72" s="35">
        <f ca="1">SUMIFS(OFFSET(Import!$A$2,0,V$2+2,236,1),OFFSET(Import!$A$2,0,V$2,236,1),Circo1!V$3,Import_Communes,Circo1!$A72,Import_BV,Circo1!$B72)</f>
        <v>0</v>
      </c>
      <c r="W72" s="36">
        <f t="shared" ca="1" si="135"/>
        <v>0</v>
      </c>
      <c r="X72" s="37">
        <f t="shared" ca="1" si="136"/>
        <v>0</v>
      </c>
      <c r="Y72" s="35">
        <f ca="1">SUMIFS(OFFSET(Import!$A$2,0,Y$2+2,236,1),OFFSET(Import!$A$2,0,Y$2,236,1),Circo1!Y$3,Import_Communes,Circo1!$A72,Import_BV,Circo1!$B72)</f>
        <v>22</v>
      </c>
      <c r="Z72" s="36">
        <f t="shared" ca="1" si="138"/>
        <v>2.9062087186261559E-2</v>
      </c>
      <c r="AA72" s="37">
        <f t="shared" ca="1" si="139"/>
        <v>5.0458715596330278E-2</v>
      </c>
      <c r="AB72" s="35">
        <f ca="1">SUMIFS(OFFSET(Import!$A$2,0,AB$2+2,236,1),OFFSET(Import!$A$2,0,AB$2,236,1),Circo1!AB$3,Import_Communes,Circo1!$A72,Import_BV,Circo1!$B72)</f>
        <v>8</v>
      </c>
      <c r="AC72" s="36">
        <f t="shared" ca="1" si="141"/>
        <v>1.0568031704095112E-2</v>
      </c>
      <c r="AD72" s="37">
        <f t="shared" ref="AD72:AD135" ca="1" si="149">$AB72/$I72</f>
        <v>1.834862385321101E-2</v>
      </c>
      <c r="AE72" s="35">
        <f ca="1">SUMIFS(OFFSET(Import!$A$2,0,AE$2+2,236,1),OFFSET(Import!$A$2,0,AE$2,236,1),Circo1!AE$3,Import_Communes,Circo1!$A72,Import_BV,Circo1!$B72)</f>
        <v>67</v>
      </c>
      <c r="AF72" s="36">
        <f t="shared" ca="1" si="143"/>
        <v>8.8507265521796566E-2</v>
      </c>
      <c r="AG72" s="37">
        <f t="shared" ca="1" si="144"/>
        <v>0.1536697247706422</v>
      </c>
    </row>
    <row r="73" spans="1:33">
      <c r="A73" s="32" t="s">
        <v>63</v>
      </c>
      <c r="B73" s="33">
        <v>3</v>
      </c>
      <c r="C73" s="33">
        <f>SUMIFS(Import_Inscrits,Import_Communes,Circo1!$A73,Import_BV,Circo1!$B73)</f>
        <v>340</v>
      </c>
      <c r="D73" s="33">
        <f>SUMIFS(Import_Abstention,Import_Communes,Circo1!$A73,Import_BV,Circo1!$B73)</f>
        <v>136</v>
      </c>
      <c r="E73" s="33">
        <f>SUMIFS(Import_Votants,Import_Communes,Circo1!$A73,Import_BV,Circo1!$B73)</f>
        <v>204</v>
      </c>
      <c r="F73" s="34">
        <f t="shared" si="145"/>
        <v>0.6</v>
      </c>
      <c r="G73" s="33">
        <f>SUMIFS(Import_Blancs,Import_Communes,Circo1!$A73,Import_BV,Circo1!$B73)</f>
        <v>1</v>
      </c>
      <c r="H73" s="33">
        <f>SUMIFS(Imports_Nuls,Import_Communes,Circo1!$A73,Import_BV,Circo1!$B73)</f>
        <v>2</v>
      </c>
      <c r="I73" s="222">
        <f>SUMIFS(Import_Exprimés,Import_Communes,Circo1!$A73,Import_BV,Circo1!$B73)</f>
        <v>201</v>
      </c>
      <c r="J73" s="35">
        <f ca="1">SUMIFS(OFFSET(Import!$A$2,0,J$2+2,236,1),OFFSET(Import!$A$2,0,J$2,236,1),Circo1!J$3,Import_Communes,Circo1!$A73,Import_BV,Circo1!$B73)</f>
        <v>33</v>
      </c>
      <c r="K73" s="36">
        <f t="shared" ca="1" si="146"/>
        <v>9.7058823529411767E-2</v>
      </c>
      <c r="L73" s="37">
        <f t="shared" ca="1" si="125"/>
        <v>0.16417910447761194</v>
      </c>
      <c r="M73" s="35">
        <f ca="1">SUMIFS(OFFSET(Import!$A$2,0,M$2+2,236,1),OFFSET(Import!$A$2,0,M$2,236,1),Circo1!M$3,Import_Communes,Circo1!$A73,Import_BV,Circo1!$B73)</f>
        <v>0</v>
      </c>
      <c r="N73" s="36">
        <f t="shared" ca="1" si="147"/>
        <v>0</v>
      </c>
      <c r="O73" s="37">
        <f t="shared" ca="1" si="127"/>
        <v>0</v>
      </c>
      <c r="P73" s="35">
        <f ca="1">SUMIFS(OFFSET(Import!$A$2,0,P$2+2,236,1),OFFSET(Import!$A$2,0,P$2,236,1),Circo1!P$3,Import_Communes,Circo1!$A73,Import_BV,Circo1!$B73)</f>
        <v>98</v>
      </c>
      <c r="Q73" s="36">
        <f t="shared" ca="1" si="129"/>
        <v>0.28823529411764703</v>
      </c>
      <c r="R73" s="37">
        <f t="shared" ca="1" si="130"/>
        <v>0.48756218905472637</v>
      </c>
      <c r="S73" s="35">
        <f ca="1">SUMIFS(OFFSET(Import!$A$2,0,S$2+2,236,1),OFFSET(Import!$A$2,0,S$2,236,1),Circo1!S$3,Import_Communes,Circo1!$A73,Import_BV,Circo1!$B73)</f>
        <v>0</v>
      </c>
      <c r="T73" s="36">
        <f t="shared" ca="1" si="132"/>
        <v>0</v>
      </c>
      <c r="U73" s="37">
        <f t="shared" ca="1" si="148"/>
        <v>0</v>
      </c>
      <c r="V73" s="35">
        <f ca="1">SUMIFS(OFFSET(Import!$A$2,0,V$2+2,236,1),OFFSET(Import!$A$2,0,V$2,236,1),Circo1!V$3,Import_Communes,Circo1!$A73,Import_BV,Circo1!$B73)</f>
        <v>1</v>
      </c>
      <c r="W73" s="36">
        <f t="shared" ca="1" si="135"/>
        <v>2.9411764705882353E-3</v>
      </c>
      <c r="X73" s="37">
        <f t="shared" ca="1" si="136"/>
        <v>4.9751243781094526E-3</v>
      </c>
      <c r="Y73" s="35">
        <f ca="1">SUMIFS(OFFSET(Import!$A$2,0,Y$2+2,236,1),OFFSET(Import!$A$2,0,Y$2,236,1),Circo1!Y$3,Import_Communes,Circo1!$A73,Import_BV,Circo1!$B73)</f>
        <v>22</v>
      </c>
      <c r="Z73" s="36">
        <f t="shared" ca="1" si="138"/>
        <v>6.4705882352941183E-2</v>
      </c>
      <c r="AA73" s="37">
        <f t="shared" ca="1" si="139"/>
        <v>0.10945273631840796</v>
      </c>
      <c r="AB73" s="35">
        <f ca="1">SUMIFS(OFFSET(Import!$A$2,0,AB$2+2,236,1),OFFSET(Import!$A$2,0,AB$2,236,1),Circo1!AB$3,Import_Communes,Circo1!$A73,Import_BV,Circo1!$B73)</f>
        <v>1</v>
      </c>
      <c r="AC73" s="36">
        <f t="shared" ca="1" si="141"/>
        <v>2.9411764705882353E-3</v>
      </c>
      <c r="AD73" s="37">
        <f t="shared" ca="1" si="149"/>
        <v>4.9751243781094526E-3</v>
      </c>
      <c r="AE73" s="35">
        <f ca="1">SUMIFS(OFFSET(Import!$A$2,0,AE$2+2,236,1),OFFSET(Import!$A$2,0,AE$2,236,1),Circo1!AE$3,Import_Communes,Circo1!$A73,Import_BV,Circo1!$B73)</f>
        <v>46</v>
      </c>
      <c r="AF73" s="36">
        <f t="shared" ca="1" si="143"/>
        <v>0.13529411764705881</v>
      </c>
      <c r="AG73" s="37">
        <f t="shared" ca="1" si="144"/>
        <v>0.22885572139303484</v>
      </c>
    </row>
    <row r="74" spans="1:33">
      <c r="A74" s="32" t="s">
        <v>63</v>
      </c>
      <c r="B74" s="33">
        <v>4</v>
      </c>
      <c r="C74" s="33">
        <f>SUMIFS(Import_Inscrits,Import_Communes,Circo1!$A74,Import_BV,Circo1!$B74)</f>
        <v>171</v>
      </c>
      <c r="D74" s="33">
        <f>SUMIFS(Import_Abstention,Import_Communes,Circo1!$A74,Import_BV,Circo1!$B74)</f>
        <v>63</v>
      </c>
      <c r="E74" s="33">
        <f>SUMIFS(Import_Votants,Import_Communes,Circo1!$A74,Import_BV,Circo1!$B74)</f>
        <v>108</v>
      </c>
      <c r="F74" s="34">
        <f t="shared" si="145"/>
        <v>0.63157894736842102</v>
      </c>
      <c r="G74" s="33">
        <f>SUMIFS(Import_Blancs,Import_Communes,Circo1!$A74,Import_BV,Circo1!$B74)</f>
        <v>0</v>
      </c>
      <c r="H74" s="33">
        <f>SUMIFS(Imports_Nuls,Import_Communes,Circo1!$A74,Import_BV,Circo1!$B74)</f>
        <v>0</v>
      </c>
      <c r="I74" s="222">
        <f>SUMIFS(Import_Exprimés,Import_Communes,Circo1!$A74,Import_BV,Circo1!$B74)</f>
        <v>108</v>
      </c>
      <c r="J74" s="35">
        <f ca="1">SUMIFS(OFFSET(Import!$A$2,0,J$2+2,236,1),OFFSET(Import!$A$2,0,J$2,236,1),Circo1!J$3,Import_Communes,Circo1!$A74,Import_BV,Circo1!$B74)</f>
        <v>32</v>
      </c>
      <c r="K74" s="36">
        <f t="shared" ca="1" si="146"/>
        <v>0.1871345029239766</v>
      </c>
      <c r="L74" s="37">
        <f t="shared" ca="1" si="125"/>
        <v>0.29629629629629628</v>
      </c>
      <c r="M74" s="35">
        <f ca="1">SUMIFS(OFFSET(Import!$A$2,0,M$2+2,236,1),OFFSET(Import!$A$2,0,M$2,236,1),Circo1!M$3,Import_Communes,Circo1!$A74,Import_BV,Circo1!$B74)</f>
        <v>0</v>
      </c>
      <c r="N74" s="36">
        <f t="shared" ca="1" si="147"/>
        <v>0</v>
      </c>
      <c r="O74" s="37">
        <f t="shared" ca="1" si="127"/>
        <v>0</v>
      </c>
      <c r="P74" s="35">
        <f ca="1">SUMIFS(OFFSET(Import!$A$2,0,P$2+2,236,1),OFFSET(Import!$A$2,0,P$2,236,1),Circo1!P$3,Import_Communes,Circo1!$A74,Import_BV,Circo1!$B74)</f>
        <v>63</v>
      </c>
      <c r="Q74" s="36">
        <f t="shared" ca="1" si="129"/>
        <v>0.36842105263157893</v>
      </c>
      <c r="R74" s="37">
        <f t="shared" ca="1" si="130"/>
        <v>0.58333333333333337</v>
      </c>
      <c r="S74" s="35">
        <f ca="1">SUMIFS(OFFSET(Import!$A$2,0,S$2+2,236,1),OFFSET(Import!$A$2,0,S$2,236,1),Circo1!S$3,Import_Communes,Circo1!$A74,Import_BV,Circo1!$B74)</f>
        <v>0</v>
      </c>
      <c r="T74" s="36">
        <f t="shared" ca="1" si="132"/>
        <v>0</v>
      </c>
      <c r="U74" s="37">
        <f t="shared" ca="1" si="148"/>
        <v>0</v>
      </c>
      <c r="V74" s="35">
        <f ca="1">SUMIFS(OFFSET(Import!$A$2,0,V$2+2,236,1),OFFSET(Import!$A$2,0,V$2,236,1),Circo1!V$3,Import_Communes,Circo1!$A74,Import_BV,Circo1!$B74)</f>
        <v>0</v>
      </c>
      <c r="W74" s="36">
        <f t="shared" ca="1" si="135"/>
        <v>0</v>
      </c>
      <c r="X74" s="37">
        <f t="shared" ca="1" si="136"/>
        <v>0</v>
      </c>
      <c r="Y74" s="35">
        <f ca="1">SUMIFS(OFFSET(Import!$A$2,0,Y$2+2,236,1),OFFSET(Import!$A$2,0,Y$2,236,1),Circo1!Y$3,Import_Communes,Circo1!$A74,Import_BV,Circo1!$B74)</f>
        <v>6</v>
      </c>
      <c r="Z74" s="36">
        <f t="shared" ca="1" si="138"/>
        <v>3.5087719298245612E-2</v>
      </c>
      <c r="AA74" s="37">
        <f t="shared" ca="1" si="139"/>
        <v>5.5555555555555552E-2</v>
      </c>
      <c r="AB74" s="35">
        <f ca="1">SUMIFS(OFFSET(Import!$A$2,0,AB$2+2,236,1),OFFSET(Import!$A$2,0,AB$2,236,1),Circo1!AB$3,Import_Communes,Circo1!$A74,Import_BV,Circo1!$B74)</f>
        <v>2</v>
      </c>
      <c r="AC74" s="36">
        <f t="shared" ca="1" si="141"/>
        <v>1.1695906432748537E-2</v>
      </c>
      <c r="AD74" s="37">
        <f t="shared" ca="1" si="149"/>
        <v>1.8518518518518517E-2</v>
      </c>
      <c r="AE74" s="35">
        <f ca="1">SUMIFS(OFFSET(Import!$A$2,0,AE$2+2,236,1),OFFSET(Import!$A$2,0,AE$2,236,1),Circo1!AE$3,Import_Communes,Circo1!$A74,Import_BV,Circo1!$B74)</f>
        <v>5</v>
      </c>
      <c r="AF74" s="36">
        <f t="shared" ca="1" si="143"/>
        <v>2.9239766081871343E-2</v>
      </c>
      <c r="AG74" s="37">
        <f t="shared" ca="1" si="144"/>
        <v>4.6296296296296294E-2</v>
      </c>
    </row>
    <row r="75" spans="1:33">
      <c r="A75" s="32" t="s">
        <v>63</v>
      </c>
      <c r="B75" s="33">
        <v>5</v>
      </c>
      <c r="C75" s="33">
        <f>SUMIFS(Import_Inscrits,Import_Communes,Circo1!$A75,Import_BV,Circo1!$B75)</f>
        <v>131</v>
      </c>
      <c r="D75" s="33">
        <f>SUMIFS(Import_Abstention,Import_Communes,Circo1!$A75,Import_BV,Circo1!$B75)</f>
        <v>44</v>
      </c>
      <c r="E75" s="33">
        <f>SUMIFS(Import_Votants,Import_Communes,Circo1!$A75,Import_BV,Circo1!$B75)</f>
        <v>87</v>
      </c>
      <c r="F75" s="34">
        <f t="shared" si="145"/>
        <v>0.66412213740458015</v>
      </c>
      <c r="G75" s="33">
        <f>SUMIFS(Import_Blancs,Import_Communes,Circo1!$A75,Import_BV,Circo1!$B75)</f>
        <v>2</v>
      </c>
      <c r="H75" s="33">
        <f>SUMIFS(Imports_Nuls,Import_Communes,Circo1!$A75,Import_BV,Circo1!$B75)</f>
        <v>0</v>
      </c>
      <c r="I75" s="222">
        <f>SUMIFS(Import_Exprimés,Import_Communes,Circo1!$A75,Import_BV,Circo1!$B75)</f>
        <v>85</v>
      </c>
      <c r="J75" s="35">
        <f ca="1">SUMIFS(OFFSET(Import!$A$2,0,J$2+2,236,1),OFFSET(Import!$A$2,0,J$2,236,1),Circo1!J$3,Import_Communes,Circo1!$A75,Import_BV,Circo1!$B75)</f>
        <v>25</v>
      </c>
      <c r="K75" s="36">
        <f t="shared" ca="1" si="146"/>
        <v>0.19083969465648856</v>
      </c>
      <c r="L75" s="37">
        <f t="shared" ca="1" si="125"/>
        <v>0.29411764705882354</v>
      </c>
      <c r="M75" s="35">
        <f ca="1">SUMIFS(OFFSET(Import!$A$2,0,M$2+2,236,1),OFFSET(Import!$A$2,0,M$2,236,1),Circo1!M$3,Import_Communes,Circo1!$A75,Import_BV,Circo1!$B75)</f>
        <v>0</v>
      </c>
      <c r="N75" s="36">
        <f t="shared" ca="1" si="147"/>
        <v>0</v>
      </c>
      <c r="O75" s="37">
        <f t="shared" ca="1" si="127"/>
        <v>0</v>
      </c>
      <c r="P75" s="35">
        <f ca="1">SUMIFS(OFFSET(Import!$A$2,0,P$2+2,236,1),OFFSET(Import!$A$2,0,P$2,236,1),Circo1!P$3,Import_Communes,Circo1!$A75,Import_BV,Circo1!$B75)</f>
        <v>51</v>
      </c>
      <c r="Q75" s="36">
        <f t="shared" ca="1" si="129"/>
        <v>0.38931297709923662</v>
      </c>
      <c r="R75" s="37">
        <f t="shared" ca="1" si="130"/>
        <v>0.6</v>
      </c>
      <c r="S75" s="35">
        <f ca="1">SUMIFS(OFFSET(Import!$A$2,0,S$2+2,236,1),OFFSET(Import!$A$2,0,S$2,236,1),Circo1!S$3,Import_Communes,Circo1!$A75,Import_BV,Circo1!$B75)</f>
        <v>0</v>
      </c>
      <c r="T75" s="36">
        <f t="shared" ca="1" si="132"/>
        <v>0</v>
      </c>
      <c r="U75" s="37">
        <f t="shared" ca="1" si="148"/>
        <v>0</v>
      </c>
      <c r="V75" s="35">
        <f ca="1">SUMIFS(OFFSET(Import!$A$2,0,V$2+2,236,1),OFFSET(Import!$A$2,0,V$2,236,1),Circo1!V$3,Import_Communes,Circo1!$A75,Import_BV,Circo1!$B75)</f>
        <v>0</v>
      </c>
      <c r="W75" s="36">
        <f t="shared" ca="1" si="135"/>
        <v>0</v>
      </c>
      <c r="X75" s="37">
        <f t="shared" ca="1" si="136"/>
        <v>0</v>
      </c>
      <c r="Y75" s="35">
        <f ca="1">SUMIFS(OFFSET(Import!$A$2,0,Y$2+2,236,1),OFFSET(Import!$A$2,0,Y$2,236,1),Circo1!Y$3,Import_Communes,Circo1!$A75,Import_BV,Circo1!$B75)</f>
        <v>1</v>
      </c>
      <c r="Z75" s="36">
        <f t="shared" ca="1" si="138"/>
        <v>7.6335877862595417E-3</v>
      </c>
      <c r="AA75" s="37">
        <f t="shared" ca="1" si="139"/>
        <v>1.1764705882352941E-2</v>
      </c>
      <c r="AB75" s="35">
        <f ca="1">SUMIFS(OFFSET(Import!$A$2,0,AB$2+2,236,1),OFFSET(Import!$A$2,0,AB$2,236,1),Circo1!AB$3,Import_Communes,Circo1!$A75,Import_BV,Circo1!$B75)</f>
        <v>0</v>
      </c>
      <c r="AC75" s="36">
        <f t="shared" ca="1" si="141"/>
        <v>0</v>
      </c>
      <c r="AD75" s="37">
        <f t="shared" ca="1" si="149"/>
        <v>0</v>
      </c>
      <c r="AE75" s="35">
        <f ca="1">SUMIFS(OFFSET(Import!$A$2,0,AE$2+2,236,1),OFFSET(Import!$A$2,0,AE$2,236,1),Circo1!AE$3,Import_Communes,Circo1!$A75,Import_BV,Circo1!$B75)</f>
        <v>8</v>
      </c>
      <c r="AF75" s="36">
        <f t="shared" ca="1" si="143"/>
        <v>6.1068702290076333E-2</v>
      </c>
      <c r="AG75" s="37">
        <f t="shared" ca="1" si="144"/>
        <v>9.4117647058823528E-2</v>
      </c>
    </row>
    <row r="76" spans="1:33" s="216" customFormat="1">
      <c r="A76" s="212" t="s">
        <v>112</v>
      </c>
      <c r="B76" s="213"/>
      <c r="C76" s="213">
        <f t="shared" ref="C76:AE76" si="150">SUM(C77:C79)</f>
        <v>293</v>
      </c>
      <c r="D76" s="213">
        <f t="shared" si="150"/>
        <v>127</v>
      </c>
      <c r="E76" s="213">
        <f t="shared" si="150"/>
        <v>166</v>
      </c>
      <c r="F76" s="214">
        <f>E76/C76</f>
        <v>0.56655290102389078</v>
      </c>
      <c r="G76" s="213">
        <f t="shared" si="150"/>
        <v>2</v>
      </c>
      <c r="H76" s="213">
        <f t="shared" si="150"/>
        <v>1</v>
      </c>
      <c r="I76" s="223">
        <f t="shared" si="150"/>
        <v>163</v>
      </c>
      <c r="J76" s="212">
        <f t="shared" ca="1" si="150"/>
        <v>37</v>
      </c>
      <c r="K76" s="214">
        <f t="shared" ca="1" si="146"/>
        <v>0.12627986348122866</v>
      </c>
      <c r="L76" s="215">
        <f t="shared" ca="1" si="125"/>
        <v>0.22699386503067484</v>
      </c>
      <c r="M76" s="212">
        <f t="shared" ca="1" si="150"/>
        <v>30</v>
      </c>
      <c r="N76" s="214">
        <f t="shared" ca="1" si="147"/>
        <v>0.10238907849829351</v>
      </c>
      <c r="O76" s="215">
        <f t="shared" ca="1" si="127"/>
        <v>0.18404907975460122</v>
      </c>
      <c r="P76" s="212">
        <f t="shared" ca="1" si="150"/>
        <v>70</v>
      </c>
      <c r="Q76" s="214">
        <f t="shared" ca="1" si="129"/>
        <v>0.23890784982935154</v>
      </c>
      <c r="R76" s="215">
        <f t="shared" ca="1" si="130"/>
        <v>0.42944785276073622</v>
      </c>
      <c r="S76" s="212">
        <f t="shared" ca="1" si="150"/>
        <v>5</v>
      </c>
      <c r="T76" s="214">
        <f t="shared" ca="1" si="132"/>
        <v>1.7064846416382253E-2</v>
      </c>
      <c r="U76" s="215">
        <f t="shared" ca="1" si="150"/>
        <v>0.13333333333333333</v>
      </c>
      <c r="V76" s="212">
        <f t="shared" ca="1" si="150"/>
        <v>1</v>
      </c>
      <c r="W76" s="214">
        <f t="shared" ca="1" si="135"/>
        <v>3.4129692832764505E-3</v>
      </c>
      <c r="X76" s="215">
        <f t="shared" ca="1" si="136"/>
        <v>6.1349693251533744E-3</v>
      </c>
      <c r="Y76" s="212">
        <f t="shared" ca="1" si="150"/>
        <v>2</v>
      </c>
      <c r="Z76" s="214">
        <f t="shared" ca="1" si="138"/>
        <v>6.8259385665529011E-3</v>
      </c>
      <c r="AA76" s="215">
        <f t="shared" ca="1" si="139"/>
        <v>1.2269938650306749E-2</v>
      </c>
      <c r="AB76" s="212">
        <f t="shared" ca="1" si="150"/>
        <v>7</v>
      </c>
      <c r="AC76" s="214">
        <f t="shared" ca="1" si="141"/>
        <v>2.3890784982935155E-2</v>
      </c>
      <c r="AD76" s="215">
        <f t="shared" ca="1" si="149"/>
        <v>4.2944785276073622E-2</v>
      </c>
      <c r="AE76" s="212">
        <f t="shared" ca="1" si="150"/>
        <v>11</v>
      </c>
      <c r="AF76" s="214">
        <f t="shared" ca="1" si="143"/>
        <v>3.7542662116040959E-2</v>
      </c>
      <c r="AG76" s="215">
        <f t="shared" ca="1" si="144"/>
        <v>6.7484662576687116E-2</v>
      </c>
    </row>
    <row r="77" spans="1:33">
      <c r="A77" s="32" t="s">
        <v>64</v>
      </c>
      <c r="B77" s="33">
        <v>1</v>
      </c>
      <c r="C77" s="33">
        <f>SUMIFS(Import_Inscrits,Import_Communes,Circo1!$A77,Import_BV,Circo1!$B77)</f>
        <v>157</v>
      </c>
      <c r="D77" s="33">
        <f>SUMIFS(Import_Abstention,Import_Communes,Circo1!$A77,Import_BV,Circo1!$B77)</f>
        <v>64</v>
      </c>
      <c r="E77" s="33">
        <f>SUMIFS(Import_Votants,Import_Communes,Circo1!$A77,Import_BV,Circo1!$B77)</f>
        <v>93</v>
      </c>
      <c r="F77" s="34">
        <f t="shared" si="145"/>
        <v>0.59235668789808915</v>
      </c>
      <c r="G77" s="33">
        <f>SUMIFS(Import_Blancs,Import_Communes,Circo1!$A77,Import_BV,Circo1!$B77)</f>
        <v>2</v>
      </c>
      <c r="H77" s="33">
        <f>SUMIFS(Imports_Nuls,Import_Communes,Circo1!$A77,Import_BV,Circo1!$B77)</f>
        <v>1</v>
      </c>
      <c r="I77" s="222">
        <f>SUMIFS(Import_Exprimés,Import_Communes,Circo1!$A77,Import_BV,Circo1!$B77)</f>
        <v>90</v>
      </c>
      <c r="J77" s="35">
        <f ca="1">SUMIFS(OFFSET(Import!$A$2,0,J$2+2,236,1),OFFSET(Import!$A$2,0,J$2,236,1),Circo1!J$3,Import_Communes,Circo1!$A77,Import_BV,Circo1!$B77)</f>
        <v>14</v>
      </c>
      <c r="K77" s="36">
        <f t="shared" ca="1" si="146"/>
        <v>8.9171974522292988E-2</v>
      </c>
      <c r="L77" s="37">
        <f t="shared" ca="1" si="125"/>
        <v>0.15555555555555556</v>
      </c>
      <c r="M77" s="35">
        <f ca="1">SUMIFS(OFFSET(Import!$A$2,0,M$2+2,236,1),OFFSET(Import!$A$2,0,M$2,236,1),Circo1!M$3,Import_Communes,Circo1!$A77,Import_BV,Circo1!$B77)</f>
        <v>28</v>
      </c>
      <c r="N77" s="36">
        <f t="shared" ca="1" si="147"/>
        <v>0.17834394904458598</v>
      </c>
      <c r="O77" s="37">
        <f t="shared" ca="1" si="127"/>
        <v>0.31111111111111112</v>
      </c>
      <c r="P77" s="35">
        <f ca="1">SUMIFS(OFFSET(Import!$A$2,0,P$2+2,236,1),OFFSET(Import!$A$2,0,P$2,236,1),Circo1!P$3,Import_Communes,Circo1!$A77,Import_BV,Circo1!$B77)</f>
        <v>35</v>
      </c>
      <c r="Q77" s="36">
        <f t="shared" ca="1" si="129"/>
        <v>0.22292993630573249</v>
      </c>
      <c r="R77" s="37">
        <f t="shared" ca="1" si="130"/>
        <v>0.3888888888888889</v>
      </c>
      <c r="S77" s="35">
        <f ca="1">SUMIFS(OFFSET(Import!$A$2,0,S$2+2,236,1),OFFSET(Import!$A$2,0,S$2,236,1),Circo1!S$3,Import_Communes,Circo1!$A77,Import_BV,Circo1!$B77)</f>
        <v>2</v>
      </c>
      <c r="T77" s="36">
        <f t="shared" ca="1" si="132"/>
        <v>1.2738853503184714E-2</v>
      </c>
      <c r="U77" s="37">
        <f t="shared" ca="1" si="148"/>
        <v>2.2222222222222223E-2</v>
      </c>
      <c r="V77" s="35">
        <f ca="1">SUMIFS(OFFSET(Import!$A$2,0,V$2+2,236,1),OFFSET(Import!$A$2,0,V$2,236,1),Circo1!V$3,Import_Communes,Circo1!$A77,Import_BV,Circo1!$B77)</f>
        <v>1</v>
      </c>
      <c r="W77" s="36">
        <f t="shared" ca="1" si="135"/>
        <v>6.369426751592357E-3</v>
      </c>
      <c r="X77" s="37">
        <f t="shared" ca="1" si="136"/>
        <v>1.1111111111111112E-2</v>
      </c>
      <c r="Y77" s="35">
        <f ca="1">SUMIFS(OFFSET(Import!$A$2,0,Y$2+2,236,1),OFFSET(Import!$A$2,0,Y$2,236,1),Circo1!Y$3,Import_Communes,Circo1!$A77,Import_BV,Circo1!$B77)</f>
        <v>2</v>
      </c>
      <c r="Z77" s="36">
        <f t="shared" ca="1" si="138"/>
        <v>1.2738853503184714E-2</v>
      </c>
      <c r="AA77" s="37">
        <f t="shared" ca="1" si="139"/>
        <v>2.2222222222222223E-2</v>
      </c>
      <c r="AB77" s="35">
        <f ca="1">SUMIFS(OFFSET(Import!$A$2,0,AB$2+2,236,1),OFFSET(Import!$A$2,0,AB$2,236,1),Circo1!AB$3,Import_Communes,Circo1!$A77,Import_BV,Circo1!$B77)</f>
        <v>3</v>
      </c>
      <c r="AC77" s="36">
        <f t="shared" ca="1" si="141"/>
        <v>1.9108280254777069E-2</v>
      </c>
      <c r="AD77" s="37">
        <f t="shared" ca="1" si="149"/>
        <v>3.3333333333333333E-2</v>
      </c>
      <c r="AE77" s="35">
        <f ca="1">SUMIFS(OFFSET(Import!$A$2,0,AE$2+2,236,1),OFFSET(Import!$A$2,0,AE$2,236,1),Circo1!AE$3,Import_Communes,Circo1!$A77,Import_BV,Circo1!$B77)</f>
        <v>5</v>
      </c>
      <c r="AF77" s="36">
        <f t="shared" ca="1" si="143"/>
        <v>3.1847133757961783E-2</v>
      </c>
      <c r="AG77" s="37">
        <f t="shared" ca="1" si="144"/>
        <v>5.5555555555555552E-2</v>
      </c>
    </row>
    <row r="78" spans="1:33">
      <c r="A78" s="32" t="s">
        <v>64</v>
      </c>
      <c r="B78" s="33">
        <v>2</v>
      </c>
      <c r="C78" s="33">
        <f>SUMIFS(Import_Inscrits,Import_Communes,Circo1!$A78,Import_BV,Circo1!$B78)</f>
        <v>92</v>
      </c>
      <c r="D78" s="33">
        <f>SUMIFS(Import_Abstention,Import_Communes,Circo1!$A78,Import_BV,Circo1!$B78)</f>
        <v>46</v>
      </c>
      <c r="E78" s="33">
        <f>SUMIFS(Import_Votants,Import_Communes,Circo1!$A78,Import_BV,Circo1!$B78)</f>
        <v>46</v>
      </c>
      <c r="F78" s="34">
        <f t="shared" si="145"/>
        <v>0.5</v>
      </c>
      <c r="G78" s="33">
        <f>SUMIFS(Import_Blancs,Import_Communes,Circo1!$A78,Import_BV,Circo1!$B78)</f>
        <v>0</v>
      </c>
      <c r="H78" s="33">
        <f>SUMIFS(Imports_Nuls,Import_Communes,Circo1!$A78,Import_BV,Circo1!$B78)</f>
        <v>0</v>
      </c>
      <c r="I78" s="222">
        <f>SUMIFS(Import_Exprimés,Import_Communes,Circo1!$A78,Import_BV,Circo1!$B78)</f>
        <v>46</v>
      </c>
      <c r="J78" s="35">
        <f ca="1">SUMIFS(OFFSET(Import!$A$2,0,J$2+2,236,1),OFFSET(Import!$A$2,0,J$2,236,1),Circo1!J$3,Import_Communes,Circo1!$A78,Import_BV,Circo1!$B78)</f>
        <v>22</v>
      </c>
      <c r="K78" s="36">
        <f t="shared" ca="1" si="146"/>
        <v>0.2391304347826087</v>
      </c>
      <c r="L78" s="37">
        <f t="shared" ca="1" si="125"/>
        <v>0.47826086956521741</v>
      </c>
      <c r="M78" s="35">
        <f ca="1">SUMIFS(OFFSET(Import!$A$2,0,M$2+2,236,1),OFFSET(Import!$A$2,0,M$2,236,1),Circo1!M$3,Import_Communes,Circo1!$A78,Import_BV,Circo1!$B78)</f>
        <v>0</v>
      </c>
      <c r="N78" s="36">
        <f t="shared" ca="1" si="147"/>
        <v>0</v>
      </c>
      <c r="O78" s="37">
        <f t="shared" ca="1" si="127"/>
        <v>0</v>
      </c>
      <c r="P78" s="35">
        <f ca="1">SUMIFS(OFFSET(Import!$A$2,0,P$2+2,236,1),OFFSET(Import!$A$2,0,P$2,236,1),Circo1!P$3,Import_Communes,Circo1!$A78,Import_BV,Circo1!$B78)</f>
        <v>18</v>
      </c>
      <c r="Q78" s="36">
        <f t="shared" ca="1" si="129"/>
        <v>0.19565217391304349</v>
      </c>
      <c r="R78" s="37">
        <f t="shared" ca="1" si="130"/>
        <v>0.39130434782608697</v>
      </c>
      <c r="S78" s="35">
        <f ca="1">SUMIFS(OFFSET(Import!$A$2,0,S$2+2,236,1),OFFSET(Import!$A$2,0,S$2,236,1),Circo1!S$3,Import_Communes,Circo1!$A78,Import_BV,Circo1!$B78)</f>
        <v>0</v>
      </c>
      <c r="T78" s="36">
        <f t="shared" ca="1" si="132"/>
        <v>0</v>
      </c>
      <c r="U78" s="37">
        <f t="shared" ca="1" si="148"/>
        <v>0</v>
      </c>
      <c r="V78" s="35">
        <f ca="1">SUMIFS(OFFSET(Import!$A$2,0,V$2+2,236,1),OFFSET(Import!$A$2,0,V$2,236,1),Circo1!V$3,Import_Communes,Circo1!$A78,Import_BV,Circo1!$B78)</f>
        <v>0</v>
      </c>
      <c r="W78" s="36">
        <f t="shared" ca="1" si="135"/>
        <v>0</v>
      </c>
      <c r="X78" s="37">
        <f t="shared" ca="1" si="136"/>
        <v>0</v>
      </c>
      <c r="Y78" s="35">
        <f ca="1">SUMIFS(OFFSET(Import!$A$2,0,Y$2+2,236,1),OFFSET(Import!$A$2,0,Y$2,236,1),Circo1!Y$3,Import_Communes,Circo1!$A78,Import_BV,Circo1!$B78)</f>
        <v>0</v>
      </c>
      <c r="Z78" s="36">
        <f t="shared" ca="1" si="138"/>
        <v>0</v>
      </c>
      <c r="AA78" s="37">
        <f t="shared" ca="1" si="139"/>
        <v>0</v>
      </c>
      <c r="AB78" s="35">
        <f ca="1">SUMIFS(OFFSET(Import!$A$2,0,AB$2+2,236,1),OFFSET(Import!$A$2,0,AB$2,236,1),Circo1!AB$3,Import_Communes,Circo1!$A78,Import_BV,Circo1!$B78)</f>
        <v>4</v>
      </c>
      <c r="AC78" s="36">
        <f t="shared" ca="1" si="141"/>
        <v>4.3478260869565216E-2</v>
      </c>
      <c r="AD78" s="37">
        <f t="shared" ca="1" si="149"/>
        <v>8.6956521739130432E-2</v>
      </c>
      <c r="AE78" s="35">
        <f ca="1">SUMIFS(OFFSET(Import!$A$2,0,AE$2+2,236,1),OFFSET(Import!$A$2,0,AE$2,236,1),Circo1!AE$3,Import_Communes,Circo1!$A78,Import_BV,Circo1!$B78)</f>
        <v>2</v>
      </c>
      <c r="AF78" s="36">
        <f t="shared" ca="1" si="143"/>
        <v>2.1739130434782608E-2</v>
      </c>
      <c r="AG78" s="37">
        <f t="shared" ca="1" si="144"/>
        <v>4.3478260869565216E-2</v>
      </c>
    </row>
    <row r="79" spans="1:33">
      <c r="A79" s="32" t="s">
        <v>64</v>
      </c>
      <c r="B79" s="33">
        <v>3</v>
      </c>
      <c r="C79" s="33">
        <f>SUMIFS(Import_Inscrits,Import_Communes,Circo1!$A79,Import_BV,Circo1!$B79)</f>
        <v>44</v>
      </c>
      <c r="D79" s="33">
        <f>SUMIFS(Import_Abstention,Import_Communes,Circo1!$A79,Import_BV,Circo1!$B79)</f>
        <v>17</v>
      </c>
      <c r="E79" s="33">
        <f>SUMIFS(Import_Votants,Import_Communes,Circo1!$A79,Import_BV,Circo1!$B79)</f>
        <v>27</v>
      </c>
      <c r="F79" s="34">
        <f t="shared" si="145"/>
        <v>0.61363636363636365</v>
      </c>
      <c r="G79" s="33">
        <f>SUMIFS(Import_Blancs,Import_Communes,Circo1!$A79,Import_BV,Circo1!$B79)</f>
        <v>0</v>
      </c>
      <c r="H79" s="33">
        <f>SUMIFS(Imports_Nuls,Import_Communes,Circo1!$A79,Import_BV,Circo1!$B79)</f>
        <v>0</v>
      </c>
      <c r="I79" s="222">
        <f>SUMIFS(Import_Exprimés,Import_Communes,Circo1!$A79,Import_BV,Circo1!$B79)</f>
        <v>27</v>
      </c>
      <c r="J79" s="35">
        <f ca="1">SUMIFS(OFFSET(Import!$A$2,0,J$2+2,236,1),OFFSET(Import!$A$2,0,J$2,236,1),Circo1!J$3,Import_Communes,Circo1!$A79,Import_BV,Circo1!$B79)</f>
        <v>1</v>
      </c>
      <c r="K79" s="36">
        <f t="shared" ca="1" si="146"/>
        <v>2.2727272727272728E-2</v>
      </c>
      <c r="L79" s="37">
        <f t="shared" ca="1" si="125"/>
        <v>3.7037037037037035E-2</v>
      </c>
      <c r="M79" s="35">
        <f ca="1">SUMIFS(OFFSET(Import!$A$2,0,M$2+2,236,1),OFFSET(Import!$A$2,0,M$2,236,1),Circo1!M$3,Import_Communes,Circo1!$A79,Import_BV,Circo1!$B79)</f>
        <v>2</v>
      </c>
      <c r="N79" s="36">
        <f t="shared" ca="1" si="147"/>
        <v>4.5454545454545456E-2</v>
      </c>
      <c r="O79" s="37">
        <f t="shared" ca="1" si="127"/>
        <v>7.407407407407407E-2</v>
      </c>
      <c r="P79" s="35">
        <f ca="1">SUMIFS(OFFSET(Import!$A$2,0,P$2+2,236,1),OFFSET(Import!$A$2,0,P$2,236,1),Circo1!P$3,Import_Communes,Circo1!$A79,Import_BV,Circo1!$B79)</f>
        <v>17</v>
      </c>
      <c r="Q79" s="36">
        <f t="shared" ca="1" si="129"/>
        <v>0.38636363636363635</v>
      </c>
      <c r="R79" s="37">
        <f t="shared" ca="1" si="130"/>
        <v>0.62962962962962965</v>
      </c>
      <c r="S79" s="35">
        <f ca="1">SUMIFS(OFFSET(Import!$A$2,0,S$2+2,236,1),OFFSET(Import!$A$2,0,S$2,236,1),Circo1!S$3,Import_Communes,Circo1!$A79,Import_BV,Circo1!$B79)</f>
        <v>3</v>
      </c>
      <c r="T79" s="36">
        <f t="shared" ca="1" si="132"/>
        <v>6.8181818181818177E-2</v>
      </c>
      <c r="U79" s="37">
        <f t="shared" ca="1" si="148"/>
        <v>0.1111111111111111</v>
      </c>
      <c r="V79" s="35">
        <f ca="1">SUMIFS(OFFSET(Import!$A$2,0,V$2+2,236,1),OFFSET(Import!$A$2,0,V$2,236,1),Circo1!V$3,Import_Communes,Circo1!$A79,Import_BV,Circo1!$B79)</f>
        <v>0</v>
      </c>
      <c r="W79" s="36">
        <f t="shared" ca="1" si="135"/>
        <v>0</v>
      </c>
      <c r="X79" s="37">
        <f t="shared" ca="1" si="136"/>
        <v>0</v>
      </c>
      <c r="Y79" s="35">
        <f ca="1">SUMIFS(OFFSET(Import!$A$2,0,Y$2+2,236,1),OFFSET(Import!$A$2,0,Y$2,236,1),Circo1!Y$3,Import_Communes,Circo1!$A79,Import_BV,Circo1!$B79)</f>
        <v>0</v>
      </c>
      <c r="Z79" s="36">
        <f t="shared" ca="1" si="138"/>
        <v>0</v>
      </c>
      <c r="AA79" s="37">
        <f t="shared" ca="1" si="139"/>
        <v>0</v>
      </c>
      <c r="AB79" s="35">
        <f ca="1">SUMIFS(OFFSET(Import!$A$2,0,AB$2+2,236,1),OFFSET(Import!$A$2,0,AB$2,236,1),Circo1!AB$3,Import_Communes,Circo1!$A79,Import_BV,Circo1!$B79)</f>
        <v>0</v>
      </c>
      <c r="AC79" s="36">
        <f t="shared" ca="1" si="141"/>
        <v>0</v>
      </c>
      <c r="AD79" s="37">
        <f t="shared" ca="1" si="149"/>
        <v>0</v>
      </c>
      <c r="AE79" s="35">
        <f ca="1">SUMIFS(OFFSET(Import!$A$2,0,AE$2+2,236,1),OFFSET(Import!$A$2,0,AE$2,236,1),Circo1!AE$3,Import_Communes,Circo1!$A79,Import_BV,Circo1!$B79)</f>
        <v>4</v>
      </c>
      <c r="AF79" s="36">
        <f t="shared" ca="1" si="143"/>
        <v>9.0909090909090912E-2</v>
      </c>
      <c r="AG79" s="37">
        <f t="shared" ca="1" si="144"/>
        <v>0.14814814814814814</v>
      </c>
    </row>
    <row r="80" spans="1:33" s="216" customFormat="1">
      <c r="A80" s="212" t="s">
        <v>113</v>
      </c>
      <c r="B80" s="213"/>
      <c r="C80" s="213">
        <f>SUM(C81:C95)</f>
        <v>19363</v>
      </c>
      <c r="D80" s="213">
        <f t="shared" ref="D80:E80" si="151">SUM(D81:D95)</f>
        <v>12519</v>
      </c>
      <c r="E80" s="213">
        <f t="shared" si="151"/>
        <v>6844</v>
      </c>
      <c r="F80" s="214">
        <f>E80/C80</f>
        <v>0.35345762536796982</v>
      </c>
      <c r="G80" s="213">
        <f t="shared" ref="G80:I80" si="152">SUM(G81:G95)</f>
        <v>107</v>
      </c>
      <c r="H80" s="213">
        <f t="shared" si="152"/>
        <v>69</v>
      </c>
      <c r="I80" s="223">
        <f t="shared" si="152"/>
        <v>6668</v>
      </c>
      <c r="J80" s="212">
        <f t="shared" ref="J80" ca="1" si="153">SUM(J81:J95)</f>
        <v>1402</v>
      </c>
      <c r="K80" s="214">
        <f t="shared" ca="1" si="146"/>
        <v>7.2406135412900891E-2</v>
      </c>
      <c r="L80" s="215">
        <f t="shared" ca="1" si="125"/>
        <v>0.21025794841031795</v>
      </c>
      <c r="M80" s="212">
        <f t="shared" ref="M80" ca="1" si="154">SUM(M81:M95)</f>
        <v>112</v>
      </c>
      <c r="N80" s="214">
        <f t="shared" ca="1" si="147"/>
        <v>5.7842276506739655E-3</v>
      </c>
      <c r="O80" s="215">
        <f t="shared" ca="1" si="127"/>
        <v>1.6796640671865627E-2</v>
      </c>
      <c r="P80" s="212">
        <f t="shared" ref="P80" ca="1" si="155">SUM(P81:P95)</f>
        <v>2586</v>
      </c>
      <c r="Q80" s="214">
        <f t="shared" ca="1" si="129"/>
        <v>0.13355368486288283</v>
      </c>
      <c r="R80" s="215">
        <f t="shared" ca="1" si="130"/>
        <v>0.38782243551289741</v>
      </c>
      <c r="S80" s="212">
        <f t="shared" ref="S80" ca="1" si="156">SUM(S81:S95)</f>
        <v>125</v>
      </c>
      <c r="T80" s="214">
        <f t="shared" ca="1" si="132"/>
        <v>6.4556112172700509E-3</v>
      </c>
      <c r="U80" s="215">
        <f t="shared" ref="U80" ca="1" si="157">SUM(U81:U95)</f>
        <v>0.28506264919833307</v>
      </c>
      <c r="V80" s="212">
        <f t="shared" ref="V80" ca="1" si="158">SUM(V81:V95)</f>
        <v>51</v>
      </c>
      <c r="W80" s="214">
        <f t="shared" ca="1" si="135"/>
        <v>2.6338893766461808E-3</v>
      </c>
      <c r="X80" s="215">
        <f t="shared" ca="1" si="136"/>
        <v>7.6484703059388126E-3</v>
      </c>
      <c r="Y80" s="212">
        <f t="shared" ref="Y80" ca="1" si="159">SUM(Y81:Y95)</f>
        <v>1017</v>
      </c>
      <c r="Z80" s="214">
        <f t="shared" ca="1" si="138"/>
        <v>5.2522852863709134E-2</v>
      </c>
      <c r="AA80" s="215">
        <f t="shared" ca="1" si="139"/>
        <v>0.15251949610077983</v>
      </c>
      <c r="AB80" s="212">
        <f t="shared" ref="AB80" ca="1" si="160">SUM(AB81:AB95)</f>
        <v>132</v>
      </c>
      <c r="AC80" s="214">
        <f t="shared" ca="1" si="141"/>
        <v>6.8171254454371744E-3</v>
      </c>
      <c r="AD80" s="215">
        <f t="shared" ca="1" si="149"/>
        <v>1.9796040791841631E-2</v>
      </c>
      <c r="AE80" s="212">
        <f t="shared" ref="AE80" ca="1" si="161">SUM(AE81:AE95)</f>
        <v>1243</v>
      </c>
      <c r="AF80" s="214">
        <f t="shared" ca="1" si="143"/>
        <v>6.4194597944533388E-2</v>
      </c>
      <c r="AG80" s="215">
        <f t="shared" ca="1" si="144"/>
        <v>0.1864127174565087</v>
      </c>
    </row>
    <row r="81" spans="1:33">
      <c r="A81" s="32" t="s">
        <v>67</v>
      </c>
      <c r="B81" s="33">
        <v>1</v>
      </c>
      <c r="C81" s="33">
        <f>SUMIFS(Import_Inscrits,Import_Communes,Circo1!$A81,Import_BV,Circo1!$B81)</f>
        <v>1296</v>
      </c>
      <c r="D81" s="33">
        <f>SUMIFS(Import_Abstention,Import_Communes,Circo1!$A81,Import_BV,Circo1!$B81)</f>
        <v>891</v>
      </c>
      <c r="E81" s="33">
        <f>SUMIFS(Import_Votants,Import_Communes,Circo1!$A81,Import_BV,Circo1!$B81)</f>
        <v>405</v>
      </c>
      <c r="F81" s="34">
        <f t="shared" si="145"/>
        <v>0.3125</v>
      </c>
      <c r="G81" s="33">
        <f>SUMIFS(Import_Blancs,Import_Communes,Circo1!$A81,Import_BV,Circo1!$B81)</f>
        <v>9</v>
      </c>
      <c r="H81" s="33">
        <f>SUMIFS(Imports_Nuls,Import_Communes,Circo1!$A81,Import_BV,Circo1!$B81)</f>
        <v>5</v>
      </c>
      <c r="I81" s="222">
        <f>SUMIFS(Import_Exprimés,Import_Communes,Circo1!$A81,Import_BV,Circo1!$B81)</f>
        <v>391</v>
      </c>
      <c r="J81" s="35">
        <f ca="1">SUMIFS(OFFSET(Import!$A$2,0,J$2+2,236,1),OFFSET(Import!$A$2,0,J$2,236,1),Circo1!J$3,Import_Communes,Circo1!$A81,Import_BV,Circo1!$B81)</f>
        <v>87</v>
      </c>
      <c r="K81" s="36">
        <f t="shared" ca="1" si="146"/>
        <v>6.7129629629629636E-2</v>
      </c>
      <c r="L81" s="37">
        <f t="shared" ca="1" si="125"/>
        <v>0.22250639386189258</v>
      </c>
      <c r="M81" s="35">
        <f ca="1">SUMIFS(OFFSET(Import!$A$2,0,M$2+2,236,1),OFFSET(Import!$A$2,0,M$2,236,1),Circo1!M$3,Import_Communes,Circo1!$A81,Import_BV,Circo1!$B81)</f>
        <v>10</v>
      </c>
      <c r="N81" s="36">
        <f t="shared" ca="1" si="147"/>
        <v>7.716049382716049E-3</v>
      </c>
      <c r="O81" s="37">
        <f t="shared" ca="1" si="127"/>
        <v>2.557544757033248E-2</v>
      </c>
      <c r="P81" s="35">
        <f ca="1">SUMIFS(OFFSET(Import!$A$2,0,P$2+2,236,1),OFFSET(Import!$A$2,0,P$2,236,1),Circo1!P$3,Import_Communes,Circo1!$A81,Import_BV,Circo1!$B81)</f>
        <v>207</v>
      </c>
      <c r="Q81" s="36">
        <f t="shared" ca="1" si="129"/>
        <v>0.15972222222222221</v>
      </c>
      <c r="R81" s="37">
        <f t="shared" ca="1" si="130"/>
        <v>0.52941176470588236</v>
      </c>
      <c r="S81" s="35">
        <f ca="1">SUMIFS(OFFSET(Import!$A$2,0,S$2+2,236,1),OFFSET(Import!$A$2,0,S$2,236,1),Circo1!S$3,Import_Communes,Circo1!$A81,Import_BV,Circo1!$B81)</f>
        <v>9</v>
      </c>
      <c r="T81" s="36">
        <f t="shared" ca="1" si="132"/>
        <v>6.9444444444444441E-3</v>
      </c>
      <c r="U81" s="37">
        <f t="shared" ca="1" si="148"/>
        <v>2.3017902813299233E-2</v>
      </c>
      <c r="V81" s="35">
        <f ca="1">SUMIFS(OFFSET(Import!$A$2,0,V$2+2,236,1),OFFSET(Import!$A$2,0,V$2,236,1),Circo1!V$3,Import_Communes,Circo1!$A81,Import_BV,Circo1!$B81)</f>
        <v>2</v>
      </c>
      <c r="W81" s="36">
        <f t="shared" ca="1" si="135"/>
        <v>1.5432098765432098E-3</v>
      </c>
      <c r="X81" s="37">
        <f t="shared" ca="1" si="136"/>
        <v>5.1150895140664966E-3</v>
      </c>
      <c r="Y81" s="35">
        <f ca="1">SUMIFS(OFFSET(Import!$A$2,0,Y$2+2,236,1),OFFSET(Import!$A$2,0,Y$2,236,1),Circo1!Y$3,Import_Communes,Circo1!$A81,Import_BV,Circo1!$B81)</f>
        <v>42</v>
      </c>
      <c r="Z81" s="36">
        <f t="shared" ca="1" si="138"/>
        <v>3.2407407407407406E-2</v>
      </c>
      <c r="AA81" s="37">
        <f t="shared" ca="1" si="139"/>
        <v>0.10741687979539642</v>
      </c>
      <c r="AB81" s="35">
        <f ca="1">SUMIFS(OFFSET(Import!$A$2,0,AB$2+2,236,1),OFFSET(Import!$A$2,0,AB$2,236,1),Circo1!AB$3,Import_Communes,Circo1!$A81,Import_BV,Circo1!$B81)</f>
        <v>7</v>
      </c>
      <c r="AC81" s="36">
        <f t="shared" ca="1" si="141"/>
        <v>5.4012345679012343E-3</v>
      </c>
      <c r="AD81" s="37">
        <f t="shared" ca="1" si="149"/>
        <v>1.7902813299232736E-2</v>
      </c>
      <c r="AE81" s="35">
        <f ca="1">SUMIFS(OFFSET(Import!$A$2,0,AE$2+2,236,1),OFFSET(Import!$A$2,0,AE$2,236,1),Circo1!AE$3,Import_Communes,Circo1!$A81,Import_BV,Circo1!$B81)</f>
        <v>27</v>
      </c>
      <c r="AF81" s="36">
        <f t="shared" ca="1" si="143"/>
        <v>2.0833333333333332E-2</v>
      </c>
      <c r="AG81" s="37">
        <f t="shared" ca="1" si="144"/>
        <v>6.9053708439897693E-2</v>
      </c>
    </row>
    <row r="82" spans="1:33">
      <c r="A82" s="32" t="s">
        <v>67</v>
      </c>
      <c r="B82" s="33">
        <v>2</v>
      </c>
      <c r="C82" s="33">
        <f>SUMIFS(Import_Inscrits,Import_Communes,Circo1!$A82,Import_BV,Circo1!$B82)</f>
        <v>1285</v>
      </c>
      <c r="D82" s="33">
        <f>SUMIFS(Import_Abstention,Import_Communes,Circo1!$A82,Import_BV,Circo1!$B82)</f>
        <v>812</v>
      </c>
      <c r="E82" s="33">
        <f>SUMIFS(Import_Votants,Import_Communes,Circo1!$A82,Import_BV,Circo1!$B82)</f>
        <v>473</v>
      </c>
      <c r="F82" s="34">
        <f t="shared" si="145"/>
        <v>0.36809338521400781</v>
      </c>
      <c r="G82" s="33">
        <f>SUMIFS(Import_Blancs,Import_Communes,Circo1!$A82,Import_BV,Circo1!$B82)</f>
        <v>4</v>
      </c>
      <c r="H82" s="33">
        <f>SUMIFS(Imports_Nuls,Import_Communes,Circo1!$A82,Import_BV,Circo1!$B82)</f>
        <v>6</v>
      </c>
      <c r="I82" s="222">
        <f>SUMIFS(Import_Exprimés,Import_Communes,Circo1!$A82,Import_BV,Circo1!$B82)</f>
        <v>463</v>
      </c>
      <c r="J82" s="35">
        <f ca="1">SUMIFS(OFFSET(Import!$A$2,0,J$2+2,236,1),OFFSET(Import!$A$2,0,J$2,236,1),Circo1!J$3,Import_Communes,Circo1!$A82,Import_BV,Circo1!$B82)</f>
        <v>98</v>
      </c>
      <c r="K82" s="36">
        <f t="shared" ca="1" si="146"/>
        <v>7.6264591439688723E-2</v>
      </c>
      <c r="L82" s="37">
        <f t="shared" ca="1" si="125"/>
        <v>0.21166306695464362</v>
      </c>
      <c r="M82" s="35">
        <f ca="1">SUMIFS(OFFSET(Import!$A$2,0,M$2+2,236,1),OFFSET(Import!$A$2,0,M$2,236,1),Circo1!M$3,Import_Communes,Circo1!$A82,Import_BV,Circo1!$B82)</f>
        <v>8</v>
      </c>
      <c r="N82" s="36">
        <f t="shared" ca="1" si="147"/>
        <v>6.2256809338521405E-3</v>
      </c>
      <c r="O82" s="37">
        <f t="shared" ca="1" si="127"/>
        <v>1.7278617710583154E-2</v>
      </c>
      <c r="P82" s="35">
        <f ca="1">SUMIFS(OFFSET(Import!$A$2,0,P$2+2,236,1),OFFSET(Import!$A$2,0,P$2,236,1),Circo1!P$3,Import_Communes,Circo1!$A82,Import_BV,Circo1!$B82)</f>
        <v>178</v>
      </c>
      <c r="Q82" s="36">
        <f t="shared" ca="1" si="129"/>
        <v>0.13852140077821012</v>
      </c>
      <c r="R82" s="37">
        <f t="shared" ca="1" si="130"/>
        <v>0.38444924406047515</v>
      </c>
      <c r="S82" s="35">
        <f ca="1">SUMIFS(OFFSET(Import!$A$2,0,S$2+2,236,1),OFFSET(Import!$A$2,0,S$2,236,1),Circo1!S$3,Import_Communes,Circo1!$A82,Import_BV,Circo1!$B82)</f>
        <v>6</v>
      </c>
      <c r="T82" s="36">
        <f t="shared" ca="1" si="132"/>
        <v>4.6692607003891049E-3</v>
      </c>
      <c r="U82" s="37">
        <f t="shared" ca="1" si="148"/>
        <v>1.2958963282937365E-2</v>
      </c>
      <c r="V82" s="35">
        <f ca="1">SUMIFS(OFFSET(Import!$A$2,0,V$2+2,236,1),OFFSET(Import!$A$2,0,V$2,236,1),Circo1!V$3,Import_Communes,Circo1!$A82,Import_BV,Circo1!$B82)</f>
        <v>2</v>
      </c>
      <c r="W82" s="36">
        <f t="shared" ca="1" si="135"/>
        <v>1.5564202334630351E-3</v>
      </c>
      <c r="X82" s="37">
        <f t="shared" ca="1" si="136"/>
        <v>4.3196544276457886E-3</v>
      </c>
      <c r="Y82" s="35">
        <f ca="1">SUMIFS(OFFSET(Import!$A$2,0,Y$2+2,236,1),OFFSET(Import!$A$2,0,Y$2,236,1),Circo1!Y$3,Import_Communes,Circo1!$A82,Import_BV,Circo1!$B82)</f>
        <v>71</v>
      </c>
      <c r="Z82" s="36">
        <f t="shared" ca="1" si="138"/>
        <v>5.5252918287937741E-2</v>
      </c>
      <c r="AA82" s="37">
        <f t="shared" ca="1" si="139"/>
        <v>0.15334773218142547</v>
      </c>
      <c r="AB82" s="35">
        <f ca="1">SUMIFS(OFFSET(Import!$A$2,0,AB$2+2,236,1),OFFSET(Import!$A$2,0,AB$2,236,1),Circo1!AB$3,Import_Communes,Circo1!$A82,Import_BV,Circo1!$B82)</f>
        <v>6</v>
      </c>
      <c r="AC82" s="36">
        <f t="shared" ca="1" si="141"/>
        <v>4.6692607003891049E-3</v>
      </c>
      <c r="AD82" s="37">
        <f t="shared" ca="1" si="149"/>
        <v>1.2958963282937365E-2</v>
      </c>
      <c r="AE82" s="35">
        <f ca="1">SUMIFS(OFFSET(Import!$A$2,0,AE$2+2,236,1),OFFSET(Import!$A$2,0,AE$2,236,1),Circo1!AE$3,Import_Communes,Circo1!$A82,Import_BV,Circo1!$B82)</f>
        <v>94</v>
      </c>
      <c r="AF82" s="36">
        <f t="shared" ca="1" si="143"/>
        <v>7.315175097276265E-2</v>
      </c>
      <c r="AG82" s="37">
        <f t="shared" ca="1" si="144"/>
        <v>0.20302375809935205</v>
      </c>
    </row>
    <row r="83" spans="1:33">
      <c r="A83" s="32" t="s">
        <v>67</v>
      </c>
      <c r="B83" s="33">
        <v>3</v>
      </c>
      <c r="C83" s="33">
        <f>SUMIFS(Import_Inscrits,Import_Communes,Circo1!$A83,Import_BV,Circo1!$B83)</f>
        <v>1040</v>
      </c>
      <c r="D83" s="33">
        <f>SUMIFS(Import_Abstention,Import_Communes,Circo1!$A83,Import_BV,Circo1!$B83)</f>
        <v>681</v>
      </c>
      <c r="E83" s="33">
        <f>SUMIFS(Import_Votants,Import_Communes,Circo1!$A83,Import_BV,Circo1!$B83)</f>
        <v>359</v>
      </c>
      <c r="F83" s="34">
        <f t="shared" si="145"/>
        <v>0.34519230769230769</v>
      </c>
      <c r="G83" s="33">
        <f>SUMIFS(Import_Blancs,Import_Communes,Circo1!$A83,Import_BV,Circo1!$B83)</f>
        <v>8</v>
      </c>
      <c r="H83" s="33">
        <f>SUMIFS(Imports_Nuls,Import_Communes,Circo1!$A83,Import_BV,Circo1!$B83)</f>
        <v>1</v>
      </c>
      <c r="I83" s="222">
        <f>SUMIFS(Import_Exprimés,Import_Communes,Circo1!$A83,Import_BV,Circo1!$B83)</f>
        <v>350</v>
      </c>
      <c r="J83" s="35">
        <f ca="1">SUMIFS(OFFSET(Import!$A$2,0,J$2+2,236,1),OFFSET(Import!$A$2,0,J$2,236,1),Circo1!J$3,Import_Communes,Circo1!$A83,Import_BV,Circo1!$B83)</f>
        <v>73</v>
      </c>
      <c r="K83" s="36">
        <f t="shared" ca="1" si="146"/>
        <v>7.0192307692307693E-2</v>
      </c>
      <c r="L83" s="37">
        <f t="shared" ca="1" si="125"/>
        <v>0.20857142857142857</v>
      </c>
      <c r="M83" s="35">
        <f ca="1">SUMIFS(OFFSET(Import!$A$2,0,M$2+2,236,1),OFFSET(Import!$A$2,0,M$2,236,1),Circo1!M$3,Import_Communes,Circo1!$A83,Import_BV,Circo1!$B83)</f>
        <v>3</v>
      </c>
      <c r="N83" s="36">
        <f t="shared" ca="1" si="147"/>
        <v>2.8846153846153848E-3</v>
      </c>
      <c r="O83" s="37">
        <f t="shared" ca="1" si="127"/>
        <v>8.5714285714285719E-3</v>
      </c>
      <c r="P83" s="35">
        <f ca="1">SUMIFS(OFFSET(Import!$A$2,0,P$2+2,236,1),OFFSET(Import!$A$2,0,P$2,236,1),Circo1!P$3,Import_Communes,Circo1!$A83,Import_BV,Circo1!$B83)</f>
        <v>127</v>
      </c>
      <c r="Q83" s="36">
        <f t="shared" ca="1" si="129"/>
        <v>0.12211538461538461</v>
      </c>
      <c r="R83" s="37">
        <f t="shared" ca="1" si="130"/>
        <v>0.36285714285714288</v>
      </c>
      <c r="S83" s="35">
        <f ca="1">SUMIFS(OFFSET(Import!$A$2,0,S$2+2,236,1),OFFSET(Import!$A$2,0,S$2,236,1),Circo1!S$3,Import_Communes,Circo1!$A83,Import_BV,Circo1!$B83)</f>
        <v>2</v>
      </c>
      <c r="T83" s="36">
        <f t="shared" ca="1" si="132"/>
        <v>1.9230769230769232E-3</v>
      </c>
      <c r="U83" s="37">
        <f t="shared" ca="1" si="148"/>
        <v>5.7142857142857143E-3</v>
      </c>
      <c r="V83" s="35">
        <f ca="1">SUMIFS(OFFSET(Import!$A$2,0,V$2+2,236,1),OFFSET(Import!$A$2,0,V$2,236,1),Circo1!V$3,Import_Communes,Circo1!$A83,Import_BV,Circo1!$B83)</f>
        <v>3</v>
      </c>
      <c r="W83" s="36">
        <f t="shared" ca="1" si="135"/>
        <v>2.8846153846153848E-3</v>
      </c>
      <c r="X83" s="37">
        <f t="shared" ca="1" si="136"/>
        <v>8.5714285714285719E-3</v>
      </c>
      <c r="Y83" s="35">
        <f ca="1">SUMIFS(OFFSET(Import!$A$2,0,Y$2+2,236,1),OFFSET(Import!$A$2,0,Y$2,236,1),Circo1!Y$3,Import_Communes,Circo1!$A83,Import_BV,Circo1!$B83)</f>
        <v>69</v>
      </c>
      <c r="Z83" s="36">
        <f t="shared" ca="1" si="138"/>
        <v>6.6346153846153846E-2</v>
      </c>
      <c r="AA83" s="37">
        <f t="shared" ca="1" si="139"/>
        <v>0.19714285714285715</v>
      </c>
      <c r="AB83" s="35">
        <f ca="1">SUMIFS(OFFSET(Import!$A$2,0,AB$2+2,236,1),OFFSET(Import!$A$2,0,AB$2,236,1),Circo1!AB$3,Import_Communes,Circo1!$A83,Import_BV,Circo1!$B83)</f>
        <v>6</v>
      </c>
      <c r="AC83" s="36">
        <f t="shared" ca="1" si="141"/>
        <v>5.7692307692307696E-3</v>
      </c>
      <c r="AD83" s="37">
        <f t="shared" ca="1" si="149"/>
        <v>1.7142857142857144E-2</v>
      </c>
      <c r="AE83" s="35">
        <f ca="1">SUMIFS(OFFSET(Import!$A$2,0,AE$2+2,236,1),OFFSET(Import!$A$2,0,AE$2,236,1),Circo1!AE$3,Import_Communes,Circo1!$A83,Import_BV,Circo1!$B83)</f>
        <v>67</v>
      </c>
      <c r="AF83" s="36">
        <f t="shared" ca="1" si="143"/>
        <v>6.4423076923076916E-2</v>
      </c>
      <c r="AG83" s="37">
        <f t="shared" ca="1" si="144"/>
        <v>0.19142857142857142</v>
      </c>
    </row>
    <row r="84" spans="1:33">
      <c r="A84" s="32" t="s">
        <v>67</v>
      </c>
      <c r="B84" s="33">
        <v>4</v>
      </c>
      <c r="C84" s="33">
        <f>SUMIFS(Import_Inscrits,Import_Communes,Circo1!$A84,Import_BV,Circo1!$B84)</f>
        <v>1532</v>
      </c>
      <c r="D84" s="33">
        <f>SUMIFS(Import_Abstention,Import_Communes,Circo1!$A84,Import_BV,Circo1!$B84)</f>
        <v>1017</v>
      </c>
      <c r="E84" s="33">
        <f>SUMIFS(Import_Votants,Import_Communes,Circo1!$A84,Import_BV,Circo1!$B84)</f>
        <v>515</v>
      </c>
      <c r="F84" s="34">
        <f t="shared" si="145"/>
        <v>0.33616187989556134</v>
      </c>
      <c r="G84" s="33">
        <f>SUMIFS(Import_Blancs,Import_Communes,Circo1!$A84,Import_BV,Circo1!$B84)</f>
        <v>3</v>
      </c>
      <c r="H84" s="33">
        <f>SUMIFS(Imports_Nuls,Import_Communes,Circo1!$A84,Import_BV,Circo1!$B84)</f>
        <v>7</v>
      </c>
      <c r="I84" s="222">
        <f>SUMIFS(Import_Exprimés,Import_Communes,Circo1!$A84,Import_BV,Circo1!$B84)</f>
        <v>505</v>
      </c>
      <c r="J84" s="35">
        <f ca="1">SUMIFS(OFFSET(Import!$A$2,0,J$2+2,236,1),OFFSET(Import!$A$2,0,J$2,236,1),Circo1!J$3,Import_Communes,Circo1!$A84,Import_BV,Circo1!$B84)</f>
        <v>117</v>
      </c>
      <c r="K84" s="36">
        <f t="shared" ca="1" si="146"/>
        <v>7.6370757180156665E-2</v>
      </c>
      <c r="L84" s="37">
        <f t="shared" ca="1" si="125"/>
        <v>0.23168316831683169</v>
      </c>
      <c r="M84" s="35">
        <f ca="1">SUMIFS(OFFSET(Import!$A$2,0,M$2+2,236,1),OFFSET(Import!$A$2,0,M$2,236,1),Circo1!M$3,Import_Communes,Circo1!$A84,Import_BV,Circo1!$B84)</f>
        <v>2</v>
      </c>
      <c r="N84" s="36">
        <f t="shared" ca="1" si="147"/>
        <v>1.3054830287206266E-3</v>
      </c>
      <c r="O84" s="37">
        <f t="shared" ca="1" si="127"/>
        <v>3.9603960396039604E-3</v>
      </c>
      <c r="P84" s="35">
        <f ca="1">SUMIFS(OFFSET(Import!$A$2,0,P$2+2,236,1),OFFSET(Import!$A$2,0,P$2,236,1),Circo1!P$3,Import_Communes,Circo1!$A84,Import_BV,Circo1!$B84)</f>
        <v>168</v>
      </c>
      <c r="Q84" s="36">
        <f t="shared" ca="1" si="129"/>
        <v>0.10966057441253264</v>
      </c>
      <c r="R84" s="37">
        <f t="shared" ca="1" si="130"/>
        <v>0.33267326732673269</v>
      </c>
      <c r="S84" s="35">
        <f ca="1">SUMIFS(OFFSET(Import!$A$2,0,S$2+2,236,1),OFFSET(Import!$A$2,0,S$2,236,1),Circo1!S$3,Import_Communes,Circo1!$A84,Import_BV,Circo1!$B84)</f>
        <v>7</v>
      </c>
      <c r="T84" s="36">
        <f t="shared" ca="1" si="132"/>
        <v>4.5691906005221935E-3</v>
      </c>
      <c r="U84" s="37">
        <f t="shared" ca="1" si="148"/>
        <v>1.3861386138613862E-2</v>
      </c>
      <c r="V84" s="35">
        <f ca="1">SUMIFS(OFFSET(Import!$A$2,0,V$2+2,236,1),OFFSET(Import!$A$2,0,V$2,236,1),Circo1!V$3,Import_Communes,Circo1!$A84,Import_BV,Circo1!$B84)</f>
        <v>3</v>
      </c>
      <c r="W84" s="36">
        <f t="shared" ca="1" si="135"/>
        <v>1.9582245430809398E-3</v>
      </c>
      <c r="X84" s="37">
        <f t="shared" ca="1" si="136"/>
        <v>5.9405940594059407E-3</v>
      </c>
      <c r="Y84" s="35">
        <f ca="1">SUMIFS(OFFSET(Import!$A$2,0,Y$2+2,236,1),OFFSET(Import!$A$2,0,Y$2,236,1),Circo1!Y$3,Import_Communes,Circo1!$A84,Import_BV,Circo1!$B84)</f>
        <v>77</v>
      </c>
      <c r="Z84" s="36">
        <f t="shared" ca="1" si="138"/>
        <v>5.0261096605744127E-2</v>
      </c>
      <c r="AA84" s="37">
        <f t="shared" ca="1" si="139"/>
        <v>0.15247524752475247</v>
      </c>
      <c r="AB84" s="35">
        <f ca="1">SUMIFS(OFFSET(Import!$A$2,0,AB$2+2,236,1),OFFSET(Import!$A$2,0,AB$2,236,1),Circo1!AB$3,Import_Communes,Circo1!$A84,Import_BV,Circo1!$B84)</f>
        <v>11</v>
      </c>
      <c r="AC84" s="36">
        <f t="shared" ca="1" si="141"/>
        <v>7.1801566579634468E-3</v>
      </c>
      <c r="AD84" s="37">
        <f t="shared" ca="1" si="149"/>
        <v>2.1782178217821781E-2</v>
      </c>
      <c r="AE84" s="35">
        <f ca="1">SUMIFS(OFFSET(Import!$A$2,0,AE$2+2,236,1),OFFSET(Import!$A$2,0,AE$2,236,1),Circo1!AE$3,Import_Communes,Circo1!$A84,Import_BV,Circo1!$B84)</f>
        <v>120</v>
      </c>
      <c r="AF84" s="36">
        <f t="shared" ca="1" si="143"/>
        <v>7.8328981723237601E-2</v>
      </c>
      <c r="AG84" s="37">
        <f t="shared" ca="1" si="144"/>
        <v>0.23762376237623761</v>
      </c>
    </row>
    <row r="85" spans="1:33">
      <c r="A85" s="32" t="s">
        <v>67</v>
      </c>
      <c r="B85" s="33">
        <v>5</v>
      </c>
      <c r="C85" s="33">
        <f>SUMIFS(Import_Inscrits,Import_Communes,Circo1!$A85,Import_BV,Circo1!$B85)</f>
        <v>1120</v>
      </c>
      <c r="D85" s="33">
        <f>SUMIFS(Import_Abstention,Import_Communes,Circo1!$A85,Import_BV,Circo1!$B85)</f>
        <v>742</v>
      </c>
      <c r="E85" s="33">
        <f>SUMIFS(Import_Votants,Import_Communes,Circo1!$A85,Import_BV,Circo1!$B85)</f>
        <v>378</v>
      </c>
      <c r="F85" s="34">
        <f t="shared" si="145"/>
        <v>0.33750000000000002</v>
      </c>
      <c r="G85" s="33">
        <f>SUMIFS(Import_Blancs,Import_Communes,Circo1!$A85,Import_BV,Circo1!$B85)</f>
        <v>5</v>
      </c>
      <c r="H85" s="33">
        <f>SUMIFS(Imports_Nuls,Import_Communes,Circo1!$A85,Import_BV,Circo1!$B85)</f>
        <v>4</v>
      </c>
      <c r="I85" s="222">
        <f>SUMIFS(Import_Exprimés,Import_Communes,Circo1!$A85,Import_BV,Circo1!$B85)</f>
        <v>369</v>
      </c>
      <c r="J85" s="35">
        <f ca="1">SUMIFS(OFFSET(Import!$A$2,0,J$2+2,236,1),OFFSET(Import!$A$2,0,J$2,236,1),Circo1!J$3,Import_Communes,Circo1!$A85,Import_BV,Circo1!$B85)</f>
        <v>94</v>
      </c>
      <c r="K85" s="36">
        <f t="shared" ca="1" si="146"/>
        <v>8.3928571428571422E-2</v>
      </c>
      <c r="L85" s="37">
        <f t="shared" ca="1" si="125"/>
        <v>0.25474254742547425</v>
      </c>
      <c r="M85" s="35">
        <f ca="1">SUMIFS(OFFSET(Import!$A$2,0,M$2+2,236,1),OFFSET(Import!$A$2,0,M$2,236,1),Circo1!M$3,Import_Communes,Circo1!$A85,Import_BV,Circo1!$B85)</f>
        <v>5</v>
      </c>
      <c r="N85" s="36">
        <f t="shared" ca="1" si="147"/>
        <v>4.464285714285714E-3</v>
      </c>
      <c r="O85" s="37">
        <f t="shared" ca="1" si="127"/>
        <v>1.3550135501355014E-2</v>
      </c>
      <c r="P85" s="35">
        <f ca="1">SUMIFS(OFFSET(Import!$A$2,0,P$2+2,236,1),OFFSET(Import!$A$2,0,P$2,236,1),Circo1!P$3,Import_Communes,Circo1!$A85,Import_BV,Circo1!$B85)</f>
        <v>117</v>
      </c>
      <c r="Q85" s="36">
        <f t="shared" ca="1" si="129"/>
        <v>0.10446428571428572</v>
      </c>
      <c r="R85" s="37">
        <f t="shared" ca="1" si="130"/>
        <v>0.31707317073170732</v>
      </c>
      <c r="S85" s="35">
        <f ca="1">SUMIFS(OFFSET(Import!$A$2,0,S$2+2,236,1),OFFSET(Import!$A$2,0,S$2,236,1),Circo1!S$3,Import_Communes,Circo1!$A85,Import_BV,Circo1!$B85)</f>
        <v>4</v>
      </c>
      <c r="T85" s="36">
        <f t="shared" ca="1" si="132"/>
        <v>3.5714285714285713E-3</v>
      </c>
      <c r="U85" s="37">
        <f t="shared" ca="1" si="148"/>
        <v>1.0840108401084011E-2</v>
      </c>
      <c r="V85" s="35">
        <f ca="1">SUMIFS(OFFSET(Import!$A$2,0,V$2+2,236,1),OFFSET(Import!$A$2,0,V$2,236,1),Circo1!V$3,Import_Communes,Circo1!$A85,Import_BV,Circo1!$B85)</f>
        <v>3</v>
      </c>
      <c r="W85" s="36">
        <f t="shared" ca="1" si="135"/>
        <v>2.6785714285714286E-3</v>
      </c>
      <c r="X85" s="37">
        <f t="shared" ca="1" si="136"/>
        <v>8.130081300813009E-3</v>
      </c>
      <c r="Y85" s="35">
        <f ca="1">SUMIFS(OFFSET(Import!$A$2,0,Y$2+2,236,1),OFFSET(Import!$A$2,0,Y$2,236,1),Circo1!Y$3,Import_Communes,Circo1!$A85,Import_BV,Circo1!$B85)</f>
        <v>65</v>
      </c>
      <c r="Z85" s="36">
        <f t="shared" ca="1" si="138"/>
        <v>5.8035714285714288E-2</v>
      </c>
      <c r="AA85" s="37">
        <f t="shared" ca="1" si="139"/>
        <v>0.17615176151761516</v>
      </c>
      <c r="AB85" s="35">
        <f ca="1">SUMIFS(OFFSET(Import!$A$2,0,AB$2+2,236,1),OFFSET(Import!$A$2,0,AB$2,236,1),Circo1!AB$3,Import_Communes,Circo1!$A85,Import_BV,Circo1!$B85)</f>
        <v>3</v>
      </c>
      <c r="AC85" s="36">
        <f t="shared" ca="1" si="141"/>
        <v>2.6785714285714286E-3</v>
      </c>
      <c r="AD85" s="37">
        <f t="shared" ca="1" si="149"/>
        <v>8.130081300813009E-3</v>
      </c>
      <c r="AE85" s="35">
        <f ca="1">SUMIFS(OFFSET(Import!$A$2,0,AE$2+2,236,1),OFFSET(Import!$A$2,0,AE$2,236,1),Circo1!AE$3,Import_Communes,Circo1!$A85,Import_BV,Circo1!$B85)</f>
        <v>78</v>
      </c>
      <c r="AF85" s="36">
        <f t="shared" ca="1" si="143"/>
        <v>6.9642857142857145E-2</v>
      </c>
      <c r="AG85" s="37">
        <f t="shared" ca="1" si="144"/>
        <v>0.21138211382113822</v>
      </c>
    </row>
    <row r="86" spans="1:33">
      <c r="A86" s="32" t="s">
        <v>67</v>
      </c>
      <c r="B86" s="33">
        <v>6</v>
      </c>
      <c r="C86" s="33">
        <f>SUMIFS(Import_Inscrits,Import_Communes,Circo1!$A86,Import_BV,Circo1!$B86)</f>
        <v>1298</v>
      </c>
      <c r="D86" s="33">
        <f>SUMIFS(Import_Abstention,Import_Communes,Circo1!$A86,Import_BV,Circo1!$B86)</f>
        <v>807</v>
      </c>
      <c r="E86" s="33">
        <f>SUMIFS(Import_Votants,Import_Communes,Circo1!$A86,Import_BV,Circo1!$B86)</f>
        <v>491</v>
      </c>
      <c r="F86" s="34">
        <f t="shared" si="145"/>
        <v>0.3782742681047766</v>
      </c>
      <c r="G86" s="33">
        <f>SUMIFS(Import_Blancs,Import_Communes,Circo1!$A86,Import_BV,Circo1!$B86)</f>
        <v>12</v>
      </c>
      <c r="H86" s="33">
        <f>SUMIFS(Imports_Nuls,Import_Communes,Circo1!$A86,Import_BV,Circo1!$B86)</f>
        <v>5</v>
      </c>
      <c r="I86" s="222">
        <f>SUMIFS(Import_Exprimés,Import_Communes,Circo1!$A86,Import_BV,Circo1!$B86)</f>
        <v>474</v>
      </c>
      <c r="J86" s="35">
        <f ca="1">SUMIFS(OFFSET(Import!$A$2,0,J$2+2,236,1),OFFSET(Import!$A$2,0,J$2,236,1),Circo1!J$3,Import_Communes,Circo1!$A86,Import_BV,Circo1!$B86)</f>
        <v>71</v>
      </c>
      <c r="K86" s="36">
        <f t="shared" ca="1" si="146"/>
        <v>5.4699537750385205E-2</v>
      </c>
      <c r="L86" s="37">
        <f t="shared" ca="1" si="125"/>
        <v>0.14978902953586498</v>
      </c>
      <c r="M86" s="35">
        <f ca="1">SUMIFS(OFFSET(Import!$A$2,0,M$2+2,236,1),OFFSET(Import!$A$2,0,M$2,236,1),Circo1!M$3,Import_Communes,Circo1!$A86,Import_BV,Circo1!$B86)</f>
        <v>5</v>
      </c>
      <c r="N86" s="36">
        <f t="shared" ca="1" si="147"/>
        <v>3.852080123266564E-3</v>
      </c>
      <c r="O86" s="37">
        <f t="shared" ca="1" si="127"/>
        <v>1.0548523206751054E-2</v>
      </c>
      <c r="P86" s="35">
        <f ca="1">SUMIFS(OFFSET(Import!$A$2,0,P$2+2,236,1),OFFSET(Import!$A$2,0,P$2,236,1),Circo1!P$3,Import_Communes,Circo1!$A86,Import_BV,Circo1!$B86)</f>
        <v>193</v>
      </c>
      <c r="Q86" s="36">
        <f t="shared" ca="1" si="129"/>
        <v>0.14869029275808937</v>
      </c>
      <c r="R86" s="37">
        <f t="shared" ca="1" si="130"/>
        <v>0.40717299578059074</v>
      </c>
      <c r="S86" s="35">
        <f ca="1">SUMIFS(OFFSET(Import!$A$2,0,S$2+2,236,1),OFFSET(Import!$A$2,0,S$2,236,1),Circo1!S$3,Import_Communes,Circo1!$A86,Import_BV,Circo1!$B86)</f>
        <v>5</v>
      </c>
      <c r="T86" s="36">
        <f t="shared" ca="1" si="132"/>
        <v>3.852080123266564E-3</v>
      </c>
      <c r="U86" s="37">
        <f t="shared" ca="1" si="148"/>
        <v>1.0548523206751054E-2</v>
      </c>
      <c r="V86" s="35">
        <f ca="1">SUMIFS(OFFSET(Import!$A$2,0,V$2+2,236,1),OFFSET(Import!$A$2,0,V$2,236,1),Circo1!V$3,Import_Communes,Circo1!$A86,Import_BV,Circo1!$B86)</f>
        <v>3</v>
      </c>
      <c r="W86" s="36">
        <f t="shared" ca="1" si="135"/>
        <v>2.3112480739599386E-3</v>
      </c>
      <c r="X86" s="37">
        <f t="shared" ca="1" si="136"/>
        <v>6.3291139240506328E-3</v>
      </c>
      <c r="Y86" s="35">
        <f ca="1">SUMIFS(OFFSET(Import!$A$2,0,Y$2+2,236,1),OFFSET(Import!$A$2,0,Y$2,236,1),Circo1!Y$3,Import_Communes,Circo1!$A86,Import_BV,Circo1!$B86)</f>
        <v>62</v>
      </c>
      <c r="Z86" s="36">
        <f t="shared" ca="1" si="138"/>
        <v>4.7765793528505393E-2</v>
      </c>
      <c r="AA86" s="37">
        <f t="shared" ca="1" si="139"/>
        <v>0.13080168776371309</v>
      </c>
      <c r="AB86" s="35">
        <f ca="1">SUMIFS(OFFSET(Import!$A$2,0,AB$2+2,236,1),OFFSET(Import!$A$2,0,AB$2,236,1),Circo1!AB$3,Import_Communes,Circo1!$A86,Import_BV,Circo1!$B86)</f>
        <v>10</v>
      </c>
      <c r="AC86" s="36">
        <f t="shared" ca="1" si="141"/>
        <v>7.7041602465331279E-3</v>
      </c>
      <c r="AD86" s="37">
        <f t="shared" ca="1" si="149"/>
        <v>2.1097046413502109E-2</v>
      </c>
      <c r="AE86" s="35">
        <f ca="1">SUMIFS(OFFSET(Import!$A$2,0,AE$2+2,236,1),OFFSET(Import!$A$2,0,AE$2,236,1),Circo1!AE$3,Import_Communes,Circo1!$A86,Import_BV,Circo1!$B86)</f>
        <v>125</v>
      </c>
      <c r="AF86" s="36">
        <f t="shared" ca="1" si="143"/>
        <v>9.6302003081664103E-2</v>
      </c>
      <c r="AG86" s="37">
        <f t="shared" ca="1" si="144"/>
        <v>0.26371308016877637</v>
      </c>
    </row>
    <row r="87" spans="1:33">
      <c r="A87" s="32" t="s">
        <v>67</v>
      </c>
      <c r="B87" s="33">
        <v>7</v>
      </c>
      <c r="C87" s="33">
        <f>SUMIFS(Import_Inscrits,Import_Communes,Circo1!$A87,Import_BV,Circo1!$B87)</f>
        <v>1271</v>
      </c>
      <c r="D87" s="33">
        <f>SUMIFS(Import_Abstention,Import_Communes,Circo1!$A87,Import_BV,Circo1!$B87)</f>
        <v>735</v>
      </c>
      <c r="E87" s="33">
        <f>SUMIFS(Import_Votants,Import_Communes,Circo1!$A87,Import_BV,Circo1!$B87)</f>
        <v>536</v>
      </c>
      <c r="F87" s="34">
        <f t="shared" si="145"/>
        <v>0.4217151848937844</v>
      </c>
      <c r="G87" s="33">
        <f>SUMIFS(Import_Blancs,Import_Communes,Circo1!$A87,Import_BV,Circo1!$B87)</f>
        <v>9</v>
      </c>
      <c r="H87" s="33">
        <f>SUMIFS(Imports_Nuls,Import_Communes,Circo1!$A87,Import_BV,Circo1!$B87)</f>
        <v>10</v>
      </c>
      <c r="I87" s="222">
        <f>SUMIFS(Import_Exprimés,Import_Communes,Circo1!$A87,Import_BV,Circo1!$B87)</f>
        <v>517</v>
      </c>
      <c r="J87" s="35">
        <f ca="1">SUMIFS(OFFSET(Import!$A$2,0,J$2+2,236,1),OFFSET(Import!$A$2,0,J$2,236,1),Circo1!J$3,Import_Communes,Circo1!$A87,Import_BV,Circo1!$B87)</f>
        <v>112</v>
      </c>
      <c r="K87" s="36">
        <f t="shared" ca="1" si="146"/>
        <v>8.8119590873328088E-2</v>
      </c>
      <c r="L87" s="37">
        <f t="shared" ca="1" si="125"/>
        <v>0.21663442940038685</v>
      </c>
      <c r="M87" s="35">
        <f ca="1">SUMIFS(OFFSET(Import!$A$2,0,M$2+2,236,1),OFFSET(Import!$A$2,0,M$2,236,1),Circo1!M$3,Import_Communes,Circo1!$A87,Import_BV,Circo1!$B87)</f>
        <v>7</v>
      </c>
      <c r="N87" s="36">
        <f t="shared" ca="1" si="147"/>
        <v>5.5074744295830055E-3</v>
      </c>
      <c r="O87" s="37">
        <f t="shared" ca="1" si="127"/>
        <v>1.3539651837524178E-2</v>
      </c>
      <c r="P87" s="35">
        <f ca="1">SUMIFS(OFFSET(Import!$A$2,0,P$2+2,236,1),OFFSET(Import!$A$2,0,P$2,236,1),Circo1!P$3,Import_Communes,Circo1!$A87,Import_BV,Circo1!$B87)</f>
        <v>168</v>
      </c>
      <c r="Q87" s="36">
        <f t="shared" ca="1" si="129"/>
        <v>0.13217938630999213</v>
      </c>
      <c r="R87" s="37">
        <f t="shared" ca="1" si="130"/>
        <v>0.32495164410058025</v>
      </c>
      <c r="S87" s="35">
        <f ca="1">SUMIFS(OFFSET(Import!$A$2,0,S$2+2,236,1),OFFSET(Import!$A$2,0,S$2,236,1),Circo1!S$3,Import_Communes,Circo1!$A87,Import_BV,Circo1!$B87)</f>
        <v>3</v>
      </c>
      <c r="T87" s="36">
        <f t="shared" ca="1" si="132"/>
        <v>2.3603461841070024E-3</v>
      </c>
      <c r="U87" s="37">
        <f t="shared" ca="1" si="148"/>
        <v>5.8027079303675051E-3</v>
      </c>
      <c r="V87" s="35">
        <f ca="1">SUMIFS(OFFSET(Import!$A$2,0,V$2+2,236,1),OFFSET(Import!$A$2,0,V$2,236,1),Circo1!V$3,Import_Communes,Circo1!$A87,Import_BV,Circo1!$B87)</f>
        <v>2</v>
      </c>
      <c r="W87" s="36">
        <f t="shared" ca="1" si="135"/>
        <v>1.5735641227380016E-3</v>
      </c>
      <c r="X87" s="37">
        <f t="shared" ca="1" si="136"/>
        <v>3.8684719535783366E-3</v>
      </c>
      <c r="Y87" s="35">
        <f ca="1">SUMIFS(OFFSET(Import!$A$2,0,Y$2+2,236,1),OFFSET(Import!$A$2,0,Y$2,236,1),Circo1!Y$3,Import_Communes,Circo1!$A87,Import_BV,Circo1!$B87)</f>
        <v>57</v>
      </c>
      <c r="Z87" s="36">
        <f t="shared" ca="1" si="138"/>
        <v>4.4846577498033044E-2</v>
      </c>
      <c r="AA87" s="37">
        <f t="shared" ca="1" si="139"/>
        <v>0.1102514506769826</v>
      </c>
      <c r="AB87" s="35">
        <f ca="1">SUMIFS(OFFSET(Import!$A$2,0,AB$2+2,236,1),OFFSET(Import!$A$2,0,AB$2,236,1),Circo1!AB$3,Import_Communes,Circo1!$A87,Import_BV,Circo1!$B87)</f>
        <v>7</v>
      </c>
      <c r="AC87" s="36">
        <f t="shared" ca="1" si="141"/>
        <v>5.5074744295830055E-3</v>
      </c>
      <c r="AD87" s="37">
        <f t="shared" ca="1" si="149"/>
        <v>1.3539651837524178E-2</v>
      </c>
      <c r="AE87" s="35">
        <f ca="1">SUMIFS(OFFSET(Import!$A$2,0,AE$2+2,236,1),OFFSET(Import!$A$2,0,AE$2,236,1),Circo1!AE$3,Import_Communes,Circo1!$A87,Import_BV,Circo1!$B87)</f>
        <v>161</v>
      </c>
      <c r="AF87" s="36">
        <f t="shared" ca="1" si="143"/>
        <v>0.12667191188040913</v>
      </c>
      <c r="AG87" s="37">
        <f t="shared" ca="1" si="144"/>
        <v>0.3114119922630561</v>
      </c>
    </row>
    <row r="88" spans="1:33">
      <c r="A88" s="32" t="s">
        <v>67</v>
      </c>
      <c r="B88" s="33">
        <v>8</v>
      </c>
      <c r="C88" s="33">
        <f>SUMIFS(Import_Inscrits,Import_Communes,Circo1!$A88,Import_BV,Circo1!$B88)</f>
        <v>1078</v>
      </c>
      <c r="D88" s="33">
        <f>SUMIFS(Import_Abstention,Import_Communes,Circo1!$A88,Import_BV,Circo1!$B88)</f>
        <v>700</v>
      </c>
      <c r="E88" s="33">
        <f>SUMIFS(Import_Votants,Import_Communes,Circo1!$A88,Import_BV,Circo1!$B88)</f>
        <v>378</v>
      </c>
      <c r="F88" s="34">
        <f t="shared" si="145"/>
        <v>0.35064935064935066</v>
      </c>
      <c r="G88" s="33">
        <f>SUMIFS(Import_Blancs,Import_Communes,Circo1!$A88,Import_BV,Circo1!$B88)</f>
        <v>10</v>
      </c>
      <c r="H88" s="33">
        <f>SUMIFS(Imports_Nuls,Import_Communes,Circo1!$A88,Import_BV,Circo1!$B88)</f>
        <v>3</v>
      </c>
      <c r="I88" s="222">
        <f>SUMIFS(Import_Exprimés,Import_Communes,Circo1!$A88,Import_BV,Circo1!$B88)</f>
        <v>365</v>
      </c>
      <c r="J88" s="35">
        <f ca="1">SUMIFS(OFFSET(Import!$A$2,0,J$2+2,236,1),OFFSET(Import!$A$2,0,J$2,236,1),Circo1!J$3,Import_Communes,Circo1!$A88,Import_BV,Circo1!$B88)</f>
        <v>90</v>
      </c>
      <c r="K88" s="36">
        <f t="shared" ca="1" si="146"/>
        <v>8.3487940630797772E-2</v>
      </c>
      <c r="L88" s="37">
        <f t="shared" ca="1" si="125"/>
        <v>0.24657534246575341</v>
      </c>
      <c r="M88" s="35">
        <f ca="1">SUMIFS(OFFSET(Import!$A$2,0,M$2+2,236,1),OFFSET(Import!$A$2,0,M$2,236,1),Circo1!M$3,Import_Communes,Circo1!$A88,Import_BV,Circo1!$B88)</f>
        <v>6</v>
      </c>
      <c r="N88" s="36">
        <f t="shared" ca="1" si="147"/>
        <v>5.5658627087198514E-3</v>
      </c>
      <c r="O88" s="37">
        <f t="shared" ca="1" si="127"/>
        <v>1.643835616438356E-2</v>
      </c>
      <c r="P88" s="35">
        <f ca="1">SUMIFS(OFFSET(Import!$A$2,0,P$2+2,236,1),OFFSET(Import!$A$2,0,P$2,236,1),Circo1!P$3,Import_Communes,Circo1!$A88,Import_BV,Circo1!$B88)</f>
        <v>135</v>
      </c>
      <c r="Q88" s="36">
        <f t="shared" ca="1" si="129"/>
        <v>0.12523191094619665</v>
      </c>
      <c r="R88" s="37">
        <f t="shared" ca="1" si="130"/>
        <v>0.36986301369863012</v>
      </c>
      <c r="S88" s="35">
        <f ca="1">SUMIFS(OFFSET(Import!$A$2,0,S$2+2,236,1),OFFSET(Import!$A$2,0,S$2,236,1),Circo1!S$3,Import_Communes,Circo1!$A88,Import_BV,Circo1!$B88)</f>
        <v>0</v>
      </c>
      <c r="T88" s="36">
        <f t="shared" ca="1" si="132"/>
        <v>0</v>
      </c>
      <c r="U88" s="37">
        <f t="shared" ca="1" si="148"/>
        <v>0</v>
      </c>
      <c r="V88" s="35">
        <f ca="1">SUMIFS(OFFSET(Import!$A$2,0,V$2+2,236,1),OFFSET(Import!$A$2,0,V$2,236,1),Circo1!V$3,Import_Communes,Circo1!$A88,Import_BV,Circo1!$B88)</f>
        <v>0</v>
      </c>
      <c r="W88" s="36">
        <f t="shared" ca="1" si="135"/>
        <v>0</v>
      </c>
      <c r="X88" s="37">
        <f t="shared" ca="1" si="136"/>
        <v>0</v>
      </c>
      <c r="Y88" s="35">
        <f ca="1">SUMIFS(OFFSET(Import!$A$2,0,Y$2+2,236,1),OFFSET(Import!$A$2,0,Y$2,236,1),Circo1!Y$3,Import_Communes,Circo1!$A88,Import_BV,Circo1!$B88)</f>
        <v>46</v>
      </c>
      <c r="Z88" s="36">
        <f t="shared" ca="1" si="138"/>
        <v>4.267161410018553E-2</v>
      </c>
      <c r="AA88" s="37">
        <f t="shared" ca="1" si="139"/>
        <v>0.12602739726027398</v>
      </c>
      <c r="AB88" s="35">
        <f ca="1">SUMIFS(OFFSET(Import!$A$2,0,AB$2+2,236,1),OFFSET(Import!$A$2,0,AB$2,236,1),Circo1!AB$3,Import_Communes,Circo1!$A88,Import_BV,Circo1!$B88)</f>
        <v>9</v>
      </c>
      <c r="AC88" s="36">
        <f t="shared" ca="1" si="141"/>
        <v>8.3487940630797772E-3</v>
      </c>
      <c r="AD88" s="37">
        <f t="shared" ca="1" si="149"/>
        <v>2.4657534246575342E-2</v>
      </c>
      <c r="AE88" s="35">
        <f ca="1">SUMIFS(OFFSET(Import!$A$2,0,AE$2+2,236,1),OFFSET(Import!$A$2,0,AE$2,236,1),Circo1!AE$3,Import_Communes,Circo1!$A88,Import_BV,Circo1!$B88)</f>
        <v>79</v>
      </c>
      <c r="AF88" s="36">
        <f t="shared" ca="1" si="143"/>
        <v>7.3283858998144713E-2</v>
      </c>
      <c r="AG88" s="37">
        <f t="shared" ca="1" si="144"/>
        <v>0.21643835616438356</v>
      </c>
    </row>
    <row r="89" spans="1:33">
      <c r="A89" s="32" t="s">
        <v>67</v>
      </c>
      <c r="B89" s="33">
        <v>9</v>
      </c>
      <c r="C89" s="33">
        <f>SUMIFS(Import_Inscrits,Import_Communes,Circo1!$A89,Import_BV,Circo1!$B89)</f>
        <v>1090</v>
      </c>
      <c r="D89" s="33">
        <f>SUMIFS(Import_Abstention,Import_Communes,Circo1!$A89,Import_BV,Circo1!$B89)</f>
        <v>642</v>
      </c>
      <c r="E89" s="33">
        <f>SUMIFS(Import_Votants,Import_Communes,Circo1!$A89,Import_BV,Circo1!$B89)</f>
        <v>448</v>
      </c>
      <c r="F89" s="34">
        <f t="shared" si="145"/>
        <v>0.41100917431192663</v>
      </c>
      <c r="G89" s="33">
        <f>SUMIFS(Import_Blancs,Import_Communes,Circo1!$A89,Import_BV,Circo1!$B89)</f>
        <v>3</v>
      </c>
      <c r="H89" s="33">
        <f>SUMIFS(Imports_Nuls,Import_Communes,Circo1!$A89,Import_BV,Circo1!$B89)</f>
        <v>5</v>
      </c>
      <c r="I89" s="222">
        <f>SUMIFS(Import_Exprimés,Import_Communes,Circo1!$A89,Import_BV,Circo1!$B89)</f>
        <v>440</v>
      </c>
      <c r="J89" s="35">
        <f ca="1">SUMIFS(OFFSET(Import!$A$2,0,J$2+2,236,1),OFFSET(Import!$A$2,0,J$2,236,1),Circo1!J$3,Import_Communes,Circo1!$A89,Import_BV,Circo1!$B89)</f>
        <v>142</v>
      </c>
      <c r="K89" s="36">
        <f t="shared" ca="1" si="146"/>
        <v>0.13027522935779817</v>
      </c>
      <c r="L89" s="37">
        <f t="shared" ca="1" si="125"/>
        <v>0.32272727272727275</v>
      </c>
      <c r="M89" s="35">
        <f ca="1">SUMIFS(OFFSET(Import!$A$2,0,M$2+2,236,1),OFFSET(Import!$A$2,0,M$2,236,1),Circo1!M$3,Import_Communes,Circo1!$A89,Import_BV,Circo1!$B89)</f>
        <v>2</v>
      </c>
      <c r="N89" s="36">
        <f t="shared" ca="1" si="147"/>
        <v>1.834862385321101E-3</v>
      </c>
      <c r="O89" s="37">
        <f t="shared" ca="1" si="127"/>
        <v>4.5454545454545452E-3</v>
      </c>
      <c r="P89" s="35">
        <f ca="1">SUMIFS(OFFSET(Import!$A$2,0,P$2+2,236,1),OFFSET(Import!$A$2,0,P$2,236,1),Circo1!P$3,Import_Communes,Circo1!$A89,Import_BV,Circo1!$B89)</f>
        <v>171</v>
      </c>
      <c r="Q89" s="36">
        <f t="shared" ca="1" si="129"/>
        <v>0.15688073394495414</v>
      </c>
      <c r="R89" s="37">
        <f t="shared" ca="1" si="130"/>
        <v>0.38863636363636361</v>
      </c>
      <c r="S89" s="35">
        <f ca="1">SUMIFS(OFFSET(Import!$A$2,0,S$2+2,236,1),OFFSET(Import!$A$2,0,S$2,236,1),Circo1!S$3,Import_Communes,Circo1!$A89,Import_BV,Circo1!$B89)</f>
        <v>2</v>
      </c>
      <c r="T89" s="36">
        <f t="shared" ca="1" si="132"/>
        <v>1.834862385321101E-3</v>
      </c>
      <c r="U89" s="37">
        <f t="shared" ca="1" si="148"/>
        <v>4.5454545454545452E-3</v>
      </c>
      <c r="V89" s="35">
        <f ca="1">SUMIFS(OFFSET(Import!$A$2,0,V$2+2,236,1),OFFSET(Import!$A$2,0,V$2,236,1),Circo1!V$3,Import_Communes,Circo1!$A89,Import_BV,Circo1!$B89)</f>
        <v>0</v>
      </c>
      <c r="W89" s="36">
        <f t="shared" ca="1" si="135"/>
        <v>0</v>
      </c>
      <c r="X89" s="37">
        <f t="shared" ca="1" si="136"/>
        <v>0</v>
      </c>
      <c r="Y89" s="35">
        <f ca="1">SUMIFS(OFFSET(Import!$A$2,0,Y$2+2,236,1),OFFSET(Import!$A$2,0,Y$2,236,1),Circo1!Y$3,Import_Communes,Circo1!$A89,Import_BV,Circo1!$B89)</f>
        <v>36</v>
      </c>
      <c r="Z89" s="36">
        <f t="shared" ca="1" si="138"/>
        <v>3.3027522935779818E-2</v>
      </c>
      <c r="AA89" s="37">
        <f t="shared" ca="1" si="139"/>
        <v>8.1818181818181818E-2</v>
      </c>
      <c r="AB89" s="35">
        <f ca="1">SUMIFS(OFFSET(Import!$A$2,0,AB$2+2,236,1),OFFSET(Import!$A$2,0,AB$2,236,1),Circo1!AB$3,Import_Communes,Circo1!$A89,Import_BV,Circo1!$B89)</f>
        <v>5</v>
      </c>
      <c r="AC89" s="36">
        <f t="shared" ca="1" si="141"/>
        <v>4.5871559633027525E-3</v>
      </c>
      <c r="AD89" s="37">
        <f t="shared" ca="1" si="149"/>
        <v>1.1363636363636364E-2</v>
      </c>
      <c r="AE89" s="35">
        <f ca="1">SUMIFS(OFFSET(Import!$A$2,0,AE$2+2,236,1),OFFSET(Import!$A$2,0,AE$2,236,1),Circo1!AE$3,Import_Communes,Circo1!$A89,Import_BV,Circo1!$B89)</f>
        <v>82</v>
      </c>
      <c r="AF89" s="36">
        <f t="shared" ca="1" si="143"/>
        <v>7.5229357798165142E-2</v>
      </c>
      <c r="AG89" s="37">
        <f t="shared" ca="1" si="144"/>
        <v>0.18636363636363637</v>
      </c>
    </row>
    <row r="90" spans="1:33">
      <c r="A90" s="32" t="s">
        <v>67</v>
      </c>
      <c r="B90" s="33">
        <v>10</v>
      </c>
      <c r="C90" s="33">
        <f>SUMIFS(Import_Inscrits,Import_Communes,Circo1!$A90,Import_BV,Circo1!$B90)</f>
        <v>1465</v>
      </c>
      <c r="D90" s="33">
        <f>SUMIFS(Import_Abstention,Import_Communes,Circo1!$A90,Import_BV,Circo1!$B90)</f>
        <v>956</v>
      </c>
      <c r="E90" s="33">
        <f>SUMIFS(Import_Votants,Import_Communes,Circo1!$A90,Import_BV,Circo1!$B90)</f>
        <v>509</v>
      </c>
      <c r="F90" s="34">
        <f t="shared" si="145"/>
        <v>0.34744027303754266</v>
      </c>
      <c r="G90" s="33">
        <f>SUMIFS(Import_Blancs,Import_Communes,Circo1!$A90,Import_BV,Circo1!$B90)</f>
        <v>6</v>
      </c>
      <c r="H90" s="33">
        <f>SUMIFS(Imports_Nuls,Import_Communes,Circo1!$A90,Import_BV,Circo1!$B90)</f>
        <v>1</v>
      </c>
      <c r="I90" s="222">
        <f>SUMIFS(Import_Exprimés,Import_Communes,Circo1!$A90,Import_BV,Circo1!$B90)</f>
        <v>502</v>
      </c>
      <c r="J90" s="35">
        <f ca="1">SUMIFS(OFFSET(Import!$A$2,0,J$2+2,236,1),OFFSET(Import!$A$2,0,J$2,236,1),Circo1!J$3,Import_Communes,Circo1!$A90,Import_BV,Circo1!$B90)</f>
        <v>101</v>
      </c>
      <c r="K90" s="36">
        <f t="shared" ca="1" si="146"/>
        <v>6.8941979522184296E-2</v>
      </c>
      <c r="L90" s="37">
        <f t="shared" ca="1" si="125"/>
        <v>0.20119521912350596</v>
      </c>
      <c r="M90" s="35">
        <f ca="1">SUMIFS(OFFSET(Import!$A$2,0,M$2+2,236,1),OFFSET(Import!$A$2,0,M$2,236,1),Circo1!M$3,Import_Communes,Circo1!$A90,Import_BV,Circo1!$B90)</f>
        <v>1</v>
      </c>
      <c r="N90" s="36">
        <f t="shared" ca="1" si="147"/>
        <v>6.8259385665529011E-4</v>
      </c>
      <c r="O90" s="37">
        <f t="shared" ca="1" si="127"/>
        <v>1.9920318725099601E-3</v>
      </c>
      <c r="P90" s="35">
        <f ca="1">SUMIFS(OFFSET(Import!$A$2,0,P$2+2,236,1),OFFSET(Import!$A$2,0,P$2,236,1),Circo1!P$3,Import_Communes,Circo1!$A90,Import_BV,Circo1!$B90)</f>
        <v>206</v>
      </c>
      <c r="Q90" s="36">
        <f t="shared" ca="1" si="129"/>
        <v>0.14061433447098975</v>
      </c>
      <c r="R90" s="37">
        <f t="shared" ca="1" si="130"/>
        <v>0.41035856573705182</v>
      </c>
      <c r="S90" s="35">
        <f ca="1">SUMIFS(OFFSET(Import!$A$2,0,S$2+2,236,1),OFFSET(Import!$A$2,0,S$2,236,1),Circo1!S$3,Import_Communes,Circo1!$A90,Import_BV,Circo1!$B90)</f>
        <v>12</v>
      </c>
      <c r="T90" s="36">
        <f t="shared" ca="1" si="132"/>
        <v>8.1911262798634813E-3</v>
      </c>
      <c r="U90" s="37">
        <f t="shared" ca="1" si="148"/>
        <v>2.3904382470119521E-2</v>
      </c>
      <c r="V90" s="35">
        <f ca="1">SUMIFS(OFFSET(Import!$A$2,0,V$2+2,236,1),OFFSET(Import!$A$2,0,V$2,236,1),Circo1!V$3,Import_Communes,Circo1!$A90,Import_BV,Circo1!$B90)</f>
        <v>7</v>
      </c>
      <c r="W90" s="36">
        <f t="shared" ca="1" si="135"/>
        <v>4.7781569965870303E-3</v>
      </c>
      <c r="X90" s="37">
        <f t="shared" ca="1" si="136"/>
        <v>1.3944223107569721E-2</v>
      </c>
      <c r="Y90" s="35">
        <f ca="1">SUMIFS(OFFSET(Import!$A$2,0,Y$2+2,236,1),OFFSET(Import!$A$2,0,Y$2,236,1),Circo1!Y$3,Import_Communes,Circo1!$A90,Import_BV,Circo1!$B90)</f>
        <v>88</v>
      </c>
      <c r="Z90" s="36">
        <f t="shared" ca="1" si="138"/>
        <v>6.0068259385665526E-2</v>
      </c>
      <c r="AA90" s="37">
        <f t="shared" ca="1" si="139"/>
        <v>0.1752988047808765</v>
      </c>
      <c r="AB90" s="35">
        <f ca="1">SUMIFS(OFFSET(Import!$A$2,0,AB$2+2,236,1),OFFSET(Import!$A$2,0,AB$2,236,1),Circo1!AB$3,Import_Communes,Circo1!$A90,Import_BV,Circo1!$B90)</f>
        <v>12</v>
      </c>
      <c r="AC90" s="36">
        <f t="shared" ca="1" si="141"/>
        <v>8.1911262798634813E-3</v>
      </c>
      <c r="AD90" s="37">
        <f t="shared" ca="1" si="149"/>
        <v>2.3904382470119521E-2</v>
      </c>
      <c r="AE90" s="35">
        <f ca="1">SUMIFS(OFFSET(Import!$A$2,0,AE$2+2,236,1),OFFSET(Import!$A$2,0,AE$2,236,1),Circo1!AE$3,Import_Communes,Circo1!$A90,Import_BV,Circo1!$B90)</f>
        <v>75</v>
      </c>
      <c r="AF90" s="36">
        <f t="shared" ca="1" si="143"/>
        <v>5.1194539249146756E-2</v>
      </c>
      <c r="AG90" s="37">
        <f t="shared" ca="1" si="144"/>
        <v>0.14940239043824702</v>
      </c>
    </row>
    <row r="91" spans="1:33">
      <c r="A91" s="32" t="s">
        <v>67</v>
      </c>
      <c r="B91" s="33">
        <v>11</v>
      </c>
      <c r="C91" s="33">
        <f>SUMIFS(Import_Inscrits,Import_Communes,Circo1!$A91,Import_BV,Circo1!$B91)</f>
        <v>1404</v>
      </c>
      <c r="D91" s="33">
        <f>SUMIFS(Import_Abstention,Import_Communes,Circo1!$A91,Import_BV,Circo1!$B91)</f>
        <v>870</v>
      </c>
      <c r="E91" s="33">
        <f>SUMIFS(Import_Votants,Import_Communes,Circo1!$A91,Import_BV,Circo1!$B91)</f>
        <v>534</v>
      </c>
      <c r="F91" s="34">
        <f t="shared" si="145"/>
        <v>0.38034188034188032</v>
      </c>
      <c r="G91" s="33">
        <f>SUMIFS(Import_Blancs,Import_Communes,Circo1!$A91,Import_BV,Circo1!$B91)</f>
        <v>14</v>
      </c>
      <c r="H91" s="33">
        <f>SUMIFS(Imports_Nuls,Import_Communes,Circo1!$A91,Import_BV,Circo1!$B91)</f>
        <v>6</v>
      </c>
      <c r="I91" s="222">
        <f>SUMIFS(Import_Exprimés,Import_Communes,Circo1!$A91,Import_BV,Circo1!$B91)</f>
        <v>514</v>
      </c>
      <c r="J91" s="35">
        <f ca="1">SUMIFS(OFFSET(Import!$A$2,0,J$2+2,236,1),OFFSET(Import!$A$2,0,J$2,236,1),Circo1!J$3,Import_Communes,Circo1!$A91,Import_BV,Circo1!$B91)</f>
        <v>109</v>
      </c>
      <c r="K91" s="36">
        <f t="shared" ca="1" si="146"/>
        <v>7.7635327635327642E-2</v>
      </c>
      <c r="L91" s="37">
        <f t="shared" ca="1" si="125"/>
        <v>0.21206225680933852</v>
      </c>
      <c r="M91" s="35">
        <f ca="1">SUMIFS(OFFSET(Import!$A$2,0,M$2+2,236,1),OFFSET(Import!$A$2,0,M$2,236,1),Circo1!M$3,Import_Communes,Circo1!$A91,Import_BV,Circo1!$B91)</f>
        <v>6</v>
      </c>
      <c r="N91" s="36">
        <f t="shared" ca="1" si="147"/>
        <v>4.2735042735042739E-3</v>
      </c>
      <c r="O91" s="37">
        <f t="shared" ca="1" si="127"/>
        <v>1.1673151750972763E-2</v>
      </c>
      <c r="P91" s="35">
        <f ca="1">SUMIFS(OFFSET(Import!$A$2,0,P$2+2,236,1),OFFSET(Import!$A$2,0,P$2,236,1),Circo1!P$3,Import_Communes,Circo1!$A91,Import_BV,Circo1!$B91)</f>
        <v>210</v>
      </c>
      <c r="Q91" s="36">
        <f t="shared" ca="1" si="129"/>
        <v>0.14957264957264957</v>
      </c>
      <c r="R91" s="37">
        <f t="shared" ca="1" si="130"/>
        <v>0.40856031128404668</v>
      </c>
      <c r="S91" s="35">
        <f ca="1">SUMIFS(OFFSET(Import!$A$2,0,S$2+2,236,1),OFFSET(Import!$A$2,0,S$2,236,1),Circo1!S$3,Import_Communes,Circo1!$A91,Import_BV,Circo1!$B91)</f>
        <v>5</v>
      </c>
      <c r="T91" s="36">
        <f t="shared" ca="1" si="132"/>
        <v>3.5612535612535613E-3</v>
      </c>
      <c r="U91" s="37">
        <f t="shared" ca="1" si="148"/>
        <v>9.727626459143969E-3</v>
      </c>
      <c r="V91" s="35">
        <f ca="1">SUMIFS(OFFSET(Import!$A$2,0,V$2+2,236,1),OFFSET(Import!$A$2,0,V$2,236,1),Circo1!V$3,Import_Communes,Circo1!$A91,Import_BV,Circo1!$B91)</f>
        <v>3</v>
      </c>
      <c r="W91" s="36">
        <f t="shared" ca="1" si="135"/>
        <v>2.136752136752137E-3</v>
      </c>
      <c r="X91" s="37">
        <f t="shared" ca="1" si="136"/>
        <v>5.8365758754863814E-3</v>
      </c>
      <c r="Y91" s="35">
        <f ca="1">SUMIFS(OFFSET(Import!$A$2,0,Y$2+2,236,1),OFFSET(Import!$A$2,0,Y$2,236,1),Circo1!Y$3,Import_Communes,Circo1!$A91,Import_BV,Circo1!$B91)</f>
        <v>70</v>
      </c>
      <c r="Z91" s="36">
        <f t="shared" ca="1" si="138"/>
        <v>4.9857549857549859E-2</v>
      </c>
      <c r="AA91" s="37">
        <f t="shared" ca="1" si="139"/>
        <v>0.13618677042801555</v>
      </c>
      <c r="AB91" s="35">
        <f ca="1">SUMIFS(OFFSET(Import!$A$2,0,AB$2+2,236,1),OFFSET(Import!$A$2,0,AB$2,236,1),Circo1!AB$3,Import_Communes,Circo1!$A91,Import_BV,Circo1!$B91)</f>
        <v>12</v>
      </c>
      <c r="AC91" s="36">
        <f t="shared" ca="1" si="141"/>
        <v>8.5470085470085479E-3</v>
      </c>
      <c r="AD91" s="37">
        <f t="shared" ca="1" si="149"/>
        <v>2.3346303501945526E-2</v>
      </c>
      <c r="AE91" s="35">
        <f ca="1">SUMIFS(OFFSET(Import!$A$2,0,AE$2+2,236,1),OFFSET(Import!$A$2,0,AE$2,236,1),Circo1!AE$3,Import_Communes,Circo1!$A91,Import_BV,Circo1!$B91)</f>
        <v>99</v>
      </c>
      <c r="AF91" s="36">
        <f t="shared" ca="1" si="143"/>
        <v>7.0512820512820512E-2</v>
      </c>
      <c r="AG91" s="37">
        <f t="shared" ca="1" si="144"/>
        <v>0.19260700389105059</v>
      </c>
    </row>
    <row r="92" spans="1:33">
      <c r="A92" s="32" t="s">
        <v>67</v>
      </c>
      <c r="B92" s="33">
        <v>12</v>
      </c>
      <c r="C92" s="33">
        <f>SUMIFS(Import_Inscrits,Import_Communes,Circo1!$A92,Import_BV,Circo1!$B92)</f>
        <v>1491</v>
      </c>
      <c r="D92" s="33">
        <f>SUMIFS(Import_Abstention,Import_Communes,Circo1!$A92,Import_BV,Circo1!$B92)</f>
        <v>1050</v>
      </c>
      <c r="E92" s="33">
        <f>SUMIFS(Import_Votants,Import_Communes,Circo1!$A92,Import_BV,Circo1!$B92)</f>
        <v>441</v>
      </c>
      <c r="F92" s="34">
        <f t="shared" si="145"/>
        <v>0.29577464788732394</v>
      </c>
      <c r="G92" s="33">
        <f>SUMIFS(Import_Blancs,Import_Communes,Circo1!$A92,Import_BV,Circo1!$B92)</f>
        <v>3</v>
      </c>
      <c r="H92" s="33">
        <f>SUMIFS(Imports_Nuls,Import_Communes,Circo1!$A92,Import_BV,Circo1!$B92)</f>
        <v>3</v>
      </c>
      <c r="I92" s="222">
        <f>SUMIFS(Import_Exprimés,Import_Communes,Circo1!$A92,Import_BV,Circo1!$B92)</f>
        <v>435</v>
      </c>
      <c r="J92" s="35">
        <f ca="1">SUMIFS(OFFSET(Import!$A$2,0,J$2+2,236,1),OFFSET(Import!$A$2,0,J$2,236,1),Circo1!J$3,Import_Communes,Circo1!$A92,Import_BV,Circo1!$B92)</f>
        <v>61</v>
      </c>
      <c r="K92" s="36">
        <f t="shared" ca="1" si="146"/>
        <v>4.0912139503688799E-2</v>
      </c>
      <c r="L92" s="37">
        <f t="shared" ca="1" si="125"/>
        <v>0.14022988505747128</v>
      </c>
      <c r="M92" s="35">
        <f ca="1">SUMIFS(OFFSET(Import!$A$2,0,M$2+2,236,1),OFFSET(Import!$A$2,0,M$2,236,1),Circo1!M$3,Import_Communes,Circo1!$A92,Import_BV,Circo1!$B92)</f>
        <v>18</v>
      </c>
      <c r="N92" s="36">
        <f t="shared" ca="1" si="147"/>
        <v>1.2072434607645875E-2</v>
      </c>
      <c r="O92" s="37">
        <f t="shared" ca="1" si="127"/>
        <v>4.1379310344827586E-2</v>
      </c>
      <c r="P92" s="35">
        <f ca="1">SUMIFS(OFFSET(Import!$A$2,0,P$2+2,236,1),OFFSET(Import!$A$2,0,P$2,236,1),Circo1!P$3,Import_Communes,Circo1!$A92,Import_BV,Circo1!$B92)</f>
        <v>190</v>
      </c>
      <c r="Q92" s="36">
        <f t="shared" ca="1" si="129"/>
        <v>0.12743125419181758</v>
      </c>
      <c r="R92" s="37">
        <f t="shared" ca="1" si="130"/>
        <v>0.43678160919540232</v>
      </c>
      <c r="S92" s="35">
        <f ca="1">SUMIFS(OFFSET(Import!$A$2,0,S$2+2,236,1),OFFSET(Import!$A$2,0,S$2,236,1),Circo1!S$3,Import_Communes,Circo1!$A92,Import_BV,Circo1!$B92)</f>
        <v>15</v>
      </c>
      <c r="T92" s="36">
        <f t="shared" ca="1" si="132"/>
        <v>1.0060362173038229E-2</v>
      </c>
      <c r="U92" s="37">
        <f t="shared" ca="1" si="148"/>
        <v>3.4482758620689655E-2</v>
      </c>
      <c r="V92" s="35">
        <f ca="1">SUMIFS(OFFSET(Import!$A$2,0,V$2+2,236,1),OFFSET(Import!$A$2,0,V$2,236,1),Circo1!V$3,Import_Communes,Circo1!$A92,Import_BV,Circo1!$B92)</f>
        <v>12</v>
      </c>
      <c r="W92" s="36">
        <f t="shared" ca="1" si="135"/>
        <v>8.0482897384305842E-3</v>
      </c>
      <c r="X92" s="37">
        <f t="shared" ca="1" si="136"/>
        <v>2.7586206896551724E-2</v>
      </c>
      <c r="Y92" s="35">
        <f ca="1">SUMIFS(OFFSET(Import!$A$2,0,Y$2+2,236,1),OFFSET(Import!$A$2,0,Y$2,236,1),Circo1!Y$3,Import_Communes,Circo1!$A92,Import_BV,Circo1!$B92)</f>
        <v>73</v>
      </c>
      <c r="Z92" s="36">
        <f t="shared" ca="1" si="138"/>
        <v>4.896042924211938E-2</v>
      </c>
      <c r="AA92" s="37">
        <f t="shared" ca="1" si="139"/>
        <v>0.167816091954023</v>
      </c>
      <c r="AB92" s="35">
        <f ca="1">SUMIFS(OFFSET(Import!$A$2,0,AB$2+2,236,1),OFFSET(Import!$A$2,0,AB$2,236,1),Circo1!AB$3,Import_Communes,Circo1!$A92,Import_BV,Circo1!$B92)</f>
        <v>15</v>
      </c>
      <c r="AC92" s="36">
        <f t="shared" ca="1" si="141"/>
        <v>1.0060362173038229E-2</v>
      </c>
      <c r="AD92" s="37">
        <f t="shared" ca="1" si="149"/>
        <v>3.4482758620689655E-2</v>
      </c>
      <c r="AE92" s="35">
        <f ca="1">SUMIFS(OFFSET(Import!$A$2,0,AE$2+2,236,1),OFFSET(Import!$A$2,0,AE$2,236,1),Circo1!AE$3,Import_Communes,Circo1!$A92,Import_BV,Circo1!$B92)</f>
        <v>51</v>
      </c>
      <c r="AF92" s="36">
        <f t="shared" ca="1" si="143"/>
        <v>3.4205231388329982E-2</v>
      </c>
      <c r="AG92" s="37">
        <f t="shared" ca="1" si="144"/>
        <v>0.11724137931034483</v>
      </c>
    </row>
    <row r="93" spans="1:33">
      <c r="A93" s="32" t="s">
        <v>67</v>
      </c>
      <c r="B93" s="33">
        <v>13</v>
      </c>
      <c r="C93" s="33">
        <f>SUMIFS(Import_Inscrits,Import_Communes,Circo1!$A93,Import_BV,Circo1!$B93)</f>
        <v>1062</v>
      </c>
      <c r="D93" s="33">
        <f>SUMIFS(Import_Abstention,Import_Communes,Circo1!$A93,Import_BV,Circo1!$B93)</f>
        <v>710</v>
      </c>
      <c r="E93" s="33">
        <f>SUMIFS(Import_Votants,Import_Communes,Circo1!$A93,Import_BV,Circo1!$B93)</f>
        <v>352</v>
      </c>
      <c r="F93" s="34">
        <f t="shared" si="145"/>
        <v>0.33145009416195859</v>
      </c>
      <c r="G93" s="33">
        <f>SUMIFS(Import_Blancs,Import_Communes,Circo1!$A93,Import_BV,Circo1!$B93)</f>
        <v>7</v>
      </c>
      <c r="H93" s="33">
        <f>SUMIFS(Imports_Nuls,Import_Communes,Circo1!$A93,Import_BV,Circo1!$B93)</f>
        <v>1</v>
      </c>
      <c r="I93" s="222">
        <f>SUMIFS(Import_Exprimés,Import_Communes,Circo1!$A93,Import_BV,Circo1!$B93)</f>
        <v>344</v>
      </c>
      <c r="J93" s="35">
        <f ca="1">SUMIFS(OFFSET(Import!$A$2,0,J$2+2,236,1),OFFSET(Import!$A$2,0,J$2,236,1),Circo1!J$3,Import_Communes,Circo1!$A93,Import_BV,Circo1!$B93)</f>
        <v>38</v>
      </c>
      <c r="K93" s="36">
        <f t="shared" ca="1" si="146"/>
        <v>3.5781544256120526E-2</v>
      </c>
      <c r="L93" s="37">
        <f t="shared" ca="1" si="125"/>
        <v>0.11046511627906977</v>
      </c>
      <c r="M93" s="35">
        <f ca="1">SUMIFS(OFFSET(Import!$A$2,0,M$2+2,236,1),OFFSET(Import!$A$2,0,M$2,236,1),Circo1!M$3,Import_Communes,Circo1!$A93,Import_BV,Circo1!$B93)</f>
        <v>17</v>
      </c>
      <c r="N93" s="36">
        <f t="shared" ca="1" si="147"/>
        <v>1.60075329566855E-2</v>
      </c>
      <c r="O93" s="37">
        <f t="shared" ca="1" si="127"/>
        <v>4.9418604651162788E-2</v>
      </c>
      <c r="P93" s="35">
        <f ca="1">SUMIFS(OFFSET(Import!$A$2,0,P$2+2,236,1),OFFSET(Import!$A$2,0,P$2,236,1),Circo1!P$3,Import_Communes,Circo1!$A93,Import_BV,Circo1!$B93)</f>
        <v>150</v>
      </c>
      <c r="Q93" s="36">
        <f t="shared" ca="1" si="129"/>
        <v>0.14124293785310735</v>
      </c>
      <c r="R93" s="37">
        <f t="shared" ca="1" si="130"/>
        <v>0.43604651162790697</v>
      </c>
      <c r="S93" s="35">
        <f ca="1">SUMIFS(OFFSET(Import!$A$2,0,S$2+2,236,1),OFFSET(Import!$A$2,0,S$2,236,1),Circo1!S$3,Import_Communes,Circo1!$A93,Import_BV,Circo1!$B93)</f>
        <v>21</v>
      </c>
      <c r="T93" s="36">
        <f t="shared" ca="1" si="132"/>
        <v>1.977401129943503E-2</v>
      </c>
      <c r="U93" s="37">
        <f t="shared" ca="1" si="148"/>
        <v>6.1046511627906974E-2</v>
      </c>
      <c r="V93" s="35">
        <f ca="1">SUMIFS(OFFSET(Import!$A$2,0,V$2+2,236,1),OFFSET(Import!$A$2,0,V$2,236,1),Circo1!V$3,Import_Communes,Circo1!$A93,Import_BV,Circo1!$B93)</f>
        <v>5</v>
      </c>
      <c r="W93" s="36">
        <f t="shared" ca="1" si="135"/>
        <v>4.7080979284369112E-3</v>
      </c>
      <c r="X93" s="37">
        <f t="shared" ca="1" si="136"/>
        <v>1.4534883720930232E-2</v>
      </c>
      <c r="Y93" s="35">
        <f ca="1">SUMIFS(OFFSET(Import!$A$2,0,Y$2+2,236,1),OFFSET(Import!$A$2,0,Y$2,236,1),Circo1!Y$3,Import_Communes,Circo1!$A93,Import_BV,Circo1!$B93)</f>
        <v>68</v>
      </c>
      <c r="Z93" s="36">
        <f t="shared" ca="1" si="138"/>
        <v>6.4030131826741998E-2</v>
      </c>
      <c r="AA93" s="37">
        <f t="shared" ca="1" si="139"/>
        <v>0.19767441860465115</v>
      </c>
      <c r="AB93" s="35">
        <f ca="1">SUMIFS(OFFSET(Import!$A$2,0,AB$2+2,236,1),OFFSET(Import!$A$2,0,AB$2,236,1),Circo1!AB$3,Import_Communes,Circo1!$A93,Import_BV,Circo1!$B93)</f>
        <v>12</v>
      </c>
      <c r="AC93" s="36">
        <f t="shared" ca="1" si="141"/>
        <v>1.1299435028248588E-2</v>
      </c>
      <c r="AD93" s="37">
        <f t="shared" ca="1" si="149"/>
        <v>3.4883720930232558E-2</v>
      </c>
      <c r="AE93" s="35">
        <f ca="1">SUMIFS(OFFSET(Import!$A$2,0,AE$2+2,236,1),OFFSET(Import!$A$2,0,AE$2,236,1),Circo1!AE$3,Import_Communes,Circo1!$A93,Import_BV,Circo1!$B93)</f>
        <v>33</v>
      </c>
      <c r="AF93" s="36">
        <f t="shared" ca="1" si="143"/>
        <v>3.1073446327683617E-2</v>
      </c>
      <c r="AG93" s="37">
        <f t="shared" ca="1" si="144"/>
        <v>9.5930232558139539E-2</v>
      </c>
    </row>
    <row r="94" spans="1:33">
      <c r="A94" s="32" t="s">
        <v>67</v>
      </c>
      <c r="B94" s="33">
        <v>14</v>
      </c>
      <c r="C94" s="33">
        <f>SUMIFS(Import_Inscrits,Import_Communes,Circo1!$A94,Import_BV,Circo1!$B94)</f>
        <v>1490</v>
      </c>
      <c r="D94" s="33">
        <f>SUMIFS(Import_Abstention,Import_Communes,Circo1!$A94,Import_BV,Circo1!$B94)</f>
        <v>968</v>
      </c>
      <c r="E94" s="33">
        <f>SUMIFS(Import_Votants,Import_Communes,Circo1!$A94,Import_BV,Circo1!$B94)</f>
        <v>522</v>
      </c>
      <c r="F94" s="34">
        <f t="shared" si="145"/>
        <v>0.35033557046979868</v>
      </c>
      <c r="G94" s="33">
        <f>SUMIFS(Import_Blancs,Import_Communes,Circo1!$A94,Import_BV,Circo1!$B94)</f>
        <v>6</v>
      </c>
      <c r="H94" s="33">
        <f>SUMIFS(Imports_Nuls,Import_Communes,Circo1!$A94,Import_BV,Circo1!$B94)</f>
        <v>4</v>
      </c>
      <c r="I94" s="222">
        <f>SUMIFS(Import_Exprimés,Import_Communes,Circo1!$A94,Import_BV,Circo1!$B94)</f>
        <v>512</v>
      </c>
      <c r="J94" s="35">
        <f ca="1">SUMIFS(OFFSET(Import!$A$2,0,J$2+2,236,1),OFFSET(Import!$A$2,0,J$2,236,1),Circo1!J$3,Import_Communes,Circo1!$A94,Import_BV,Circo1!$B94)</f>
        <v>96</v>
      </c>
      <c r="K94" s="36">
        <f t="shared" ca="1" si="146"/>
        <v>6.4429530201342289E-2</v>
      </c>
      <c r="L94" s="37">
        <f t="shared" ca="1" si="125"/>
        <v>0.1875</v>
      </c>
      <c r="M94" s="35">
        <f ca="1">SUMIFS(OFFSET(Import!$A$2,0,M$2+2,236,1),OFFSET(Import!$A$2,0,M$2,236,1),Circo1!M$3,Import_Communes,Circo1!$A94,Import_BV,Circo1!$B94)</f>
        <v>12</v>
      </c>
      <c r="N94" s="36">
        <f t="shared" ca="1" si="147"/>
        <v>8.0536912751677861E-3</v>
      </c>
      <c r="O94" s="37">
        <f t="shared" ca="1" si="127"/>
        <v>2.34375E-2</v>
      </c>
      <c r="P94" s="35">
        <f ca="1">SUMIFS(OFFSET(Import!$A$2,0,P$2+2,236,1),OFFSET(Import!$A$2,0,P$2,236,1),Circo1!P$3,Import_Communes,Circo1!$A94,Import_BV,Circo1!$B94)</f>
        <v>209</v>
      </c>
      <c r="Q94" s="36">
        <f t="shared" ca="1" si="129"/>
        <v>0.14026845637583893</v>
      </c>
      <c r="R94" s="37">
        <f t="shared" ca="1" si="130"/>
        <v>0.408203125</v>
      </c>
      <c r="S94" s="35">
        <f ca="1">SUMIFS(OFFSET(Import!$A$2,0,S$2+2,236,1),OFFSET(Import!$A$2,0,S$2,236,1),Circo1!S$3,Import_Communes,Circo1!$A94,Import_BV,Circo1!$B94)</f>
        <v>12</v>
      </c>
      <c r="T94" s="36">
        <f t="shared" ca="1" si="132"/>
        <v>8.0536912751677861E-3</v>
      </c>
      <c r="U94" s="37">
        <f t="shared" ca="1" si="148"/>
        <v>2.34375E-2</v>
      </c>
      <c r="V94" s="35">
        <f ca="1">SUMIFS(OFFSET(Import!$A$2,0,V$2+2,236,1),OFFSET(Import!$A$2,0,V$2,236,1),Circo1!V$3,Import_Communes,Circo1!$A94,Import_BV,Circo1!$B94)</f>
        <v>4</v>
      </c>
      <c r="W94" s="36">
        <f t="shared" ca="1" si="135"/>
        <v>2.6845637583892616E-3</v>
      </c>
      <c r="X94" s="37">
        <f t="shared" ca="1" si="136"/>
        <v>7.8125E-3</v>
      </c>
      <c r="Y94" s="35">
        <f ca="1">SUMIFS(OFFSET(Import!$A$2,0,Y$2+2,236,1),OFFSET(Import!$A$2,0,Y$2,236,1),Circo1!Y$3,Import_Communes,Circo1!$A94,Import_BV,Circo1!$B94)</f>
        <v>105</v>
      </c>
      <c r="Z94" s="36">
        <f t="shared" ca="1" si="138"/>
        <v>7.0469798657718116E-2</v>
      </c>
      <c r="AA94" s="37">
        <f t="shared" ca="1" si="139"/>
        <v>0.205078125</v>
      </c>
      <c r="AB94" s="35">
        <f ca="1">SUMIFS(OFFSET(Import!$A$2,0,AB$2+2,236,1),OFFSET(Import!$A$2,0,AB$2,236,1),Circo1!AB$3,Import_Communes,Circo1!$A94,Import_BV,Circo1!$B94)</f>
        <v>10</v>
      </c>
      <c r="AC94" s="36">
        <f t="shared" ca="1" si="141"/>
        <v>6.7114093959731542E-3</v>
      </c>
      <c r="AD94" s="37">
        <f t="shared" ca="1" si="149"/>
        <v>1.953125E-2</v>
      </c>
      <c r="AE94" s="35">
        <f ca="1">SUMIFS(OFFSET(Import!$A$2,0,AE$2+2,236,1),OFFSET(Import!$A$2,0,AE$2,236,1),Circo1!AE$3,Import_Communes,Circo1!$A94,Import_BV,Circo1!$B94)</f>
        <v>64</v>
      </c>
      <c r="AF94" s="36">
        <f t="shared" ca="1" si="143"/>
        <v>4.2953020134228186E-2</v>
      </c>
      <c r="AG94" s="37">
        <f t="shared" ca="1" si="144"/>
        <v>0.125</v>
      </c>
    </row>
    <row r="95" spans="1:33">
      <c r="A95" s="32" t="s">
        <v>67</v>
      </c>
      <c r="B95" s="33">
        <v>15</v>
      </c>
      <c r="C95" s="33">
        <f>SUMIFS(Import_Inscrits,Import_Communes,Circo1!$A95,Import_BV,Circo1!$B95)</f>
        <v>1441</v>
      </c>
      <c r="D95" s="33">
        <f>SUMIFS(Import_Abstention,Import_Communes,Circo1!$A95,Import_BV,Circo1!$B95)</f>
        <v>938</v>
      </c>
      <c r="E95" s="33">
        <f>SUMIFS(Import_Votants,Import_Communes,Circo1!$A95,Import_BV,Circo1!$B95)</f>
        <v>503</v>
      </c>
      <c r="F95" s="34">
        <f t="shared" si="145"/>
        <v>0.34906315058986814</v>
      </c>
      <c r="G95" s="33">
        <f>SUMIFS(Import_Blancs,Import_Communes,Circo1!$A95,Import_BV,Circo1!$B95)</f>
        <v>8</v>
      </c>
      <c r="H95" s="33">
        <f>SUMIFS(Imports_Nuls,Import_Communes,Circo1!$A95,Import_BV,Circo1!$B95)</f>
        <v>8</v>
      </c>
      <c r="I95" s="222">
        <f>SUMIFS(Import_Exprimés,Import_Communes,Circo1!$A95,Import_BV,Circo1!$B95)</f>
        <v>487</v>
      </c>
      <c r="J95" s="35">
        <f ca="1">SUMIFS(OFFSET(Import!$A$2,0,J$2+2,236,1),OFFSET(Import!$A$2,0,J$2,236,1),Circo1!J$3,Import_Communes,Circo1!$A95,Import_BV,Circo1!$B95)</f>
        <v>113</v>
      </c>
      <c r="K95" s="36">
        <f t="shared" ca="1" si="146"/>
        <v>7.8417765440666198E-2</v>
      </c>
      <c r="L95" s="37">
        <f t="shared" ca="1" si="125"/>
        <v>0.23203285420944558</v>
      </c>
      <c r="M95" s="35">
        <f ca="1">SUMIFS(OFFSET(Import!$A$2,0,M$2+2,236,1),OFFSET(Import!$A$2,0,M$2,236,1),Circo1!M$3,Import_Communes,Circo1!$A95,Import_BV,Circo1!$B95)</f>
        <v>10</v>
      </c>
      <c r="N95" s="36">
        <f t="shared" ca="1" si="147"/>
        <v>6.939625260235947E-3</v>
      </c>
      <c r="O95" s="37">
        <f t="shared" ca="1" si="127"/>
        <v>2.0533880903490759E-2</v>
      </c>
      <c r="P95" s="35">
        <f ca="1">SUMIFS(OFFSET(Import!$A$2,0,P$2+2,236,1),OFFSET(Import!$A$2,0,P$2,236,1),Circo1!P$3,Import_Communes,Circo1!$A95,Import_BV,Circo1!$B95)</f>
        <v>157</v>
      </c>
      <c r="Q95" s="36">
        <f t="shared" ca="1" si="129"/>
        <v>0.10895211658570438</v>
      </c>
      <c r="R95" s="37">
        <f t="shared" ca="1" si="130"/>
        <v>0.32238193018480493</v>
      </c>
      <c r="S95" s="35">
        <f ca="1">SUMIFS(OFFSET(Import!$A$2,0,S$2+2,236,1),OFFSET(Import!$A$2,0,S$2,236,1),Circo1!S$3,Import_Communes,Circo1!$A95,Import_BV,Circo1!$B95)</f>
        <v>22</v>
      </c>
      <c r="T95" s="36">
        <f t="shared" ca="1" si="132"/>
        <v>1.5267175572519083E-2</v>
      </c>
      <c r="U95" s="37">
        <f t="shared" ca="1" si="148"/>
        <v>4.5174537987679675E-2</v>
      </c>
      <c r="V95" s="35">
        <f ca="1">SUMIFS(OFFSET(Import!$A$2,0,V$2+2,236,1),OFFSET(Import!$A$2,0,V$2,236,1),Circo1!V$3,Import_Communes,Circo1!$A95,Import_BV,Circo1!$B95)</f>
        <v>2</v>
      </c>
      <c r="W95" s="36">
        <f t="shared" ca="1" si="135"/>
        <v>1.3879250520471894E-3</v>
      </c>
      <c r="X95" s="37">
        <f t="shared" ca="1" si="136"/>
        <v>4.1067761806981521E-3</v>
      </c>
      <c r="Y95" s="35">
        <f ca="1">SUMIFS(OFFSET(Import!$A$2,0,Y$2+2,236,1),OFFSET(Import!$A$2,0,Y$2,236,1),Circo1!Y$3,Import_Communes,Circo1!$A95,Import_BV,Circo1!$B95)</f>
        <v>88</v>
      </c>
      <c r="Z95" s="36">
        <f t="shared" ca="1" si="138"/>
        <v>6.1068702290076333E-2</v>
      </c>
      <c r="AA95" s="37">
        <f t="shared" ca="1" si="139"/>
        <v>0.1806981519507187</v>
      </c>
      <c r="AB95" s="35">
        <f ca="1">SUMIFS(OFFSET(Import!$A$2,0,AB$2+2,236,1),OFFSET(Import!$A$2,0,AB$2,236,1),Circo1!AB$3,Import_Communes,Circo1!$A95,Import_BV,Circo1!$B95)</f>
        <v>7</v>
      </c>
      <c r="AC95" s="36">
        <f t="shared" ca="1" si="141"/>
        <v>4.8577376821651629E-3</v>
      </c>
      <c r="AD95" s="37">
        <f t="shared" ca="1" si="149"/>
        <v>1.4373716632443531E-2</v>
      </c>
      <c r="AE95" s="35">
        <f ca="1">SUMIFS(OFFSET(Import!$A$2,0,AE$2+2,236,1),OFFSET(Import!$A$2,0,AE$2,236,1),Circo1!AE$3,Import_Communes,Circo1!$A95,Import_BV,Circo1!$B95)</f>
        <v>88</v>
      </c>
      <c r="AF95" s="36">
        <f t="shared" ca="1" si="143"/>
        <v>6.1068702290076333E-2</v>
      </c>
      <c r="AG95" s="37">
        <f t="shared" ca="1" si="144"/>
        <v>0.1806981519507187</v>
      </c>
    </row>
    <row r="96" spans="1:33" s="216" customFormat="1">
      <c r="A96" s="212" t="s">
        <v>114</v>
      </c>
      <c r="B96" s="213"/>
      <c r="C96" s="213">
        <f>SUM(C97:C106)</f>
        <v>11083</v>
      </c>
      <c r="D96" s="213">
        <f t="shared" ref="D96:E96" si="162">SUM(D97:D106)</f>
        <v>6830</v>
      </c>
      <c r="E96" s="213">
        <f t="shared" si="162"/>
        <v>4253</v>
      </c>
      <c r="F96" s="214">
        <f>E96/C96</f>
        <v>0.38374086438689886</v>
      </c>
      <c r="G96" s="213">
        <f>SUM(G97:G106)</f>
        <v>79</v>
      </c>
      <c r="H96" s="213">
        <f t="shared" ref="H96:I96" si="163">SUM(H97:H106)</f>
        <v>58</v>
      </c>
      <c r="I96" s="223">
        <f t="shared" si="163"/>
        <v>4116</v>
      </c>
      <c r="J96" s="212">
        <f t="shared" ref="J96" ca="1" si="164">SUM(J97:J106)</f>
        <v>998</v>
      </c>
      <c r="K96" s="214">
        <f t="shared" ca="1" si="146"/>
        <v>9.0047820987097363E-2</v>
      </c>
      <c r="L96" s="215">
        <f t="shared" ca="1" si="125"/>
        <v>0.24246841593780369</v>
      </c>
      <c r="M96" s="212">
        <f t="shared" ref="M96" ca="1" si="165">SUM(M97:M106)</f>
        <v>92</v>
      </c>
      <c r="N96" s="214">
        <f t="shared" ca="1" si="147"/>
        <v>8.301001533880718E-3</v>
      </c>
      <c r="O96" s="215">
        <f t="shared" ca="1" si="127"/>
        <v>2.2351797862001945E-2</v>
      </c>
      <c r="P96" s="212">
        <f t="shared" ref="P96" ca="1" si="166">SUM(P97:P106)</f>
        <v>2207</v>
      </c>
      <c r="Q96" s="214">
        <f t="shared" ca="1" si="129"/>
        <v>0.19913380853559506</v>
      </c>
      <c r="R96" s="215">
        <f t="shared" ca="1" si="130"/>
        <v>0.53620019436345967</v>
      </c>
      <c r="S96" s="212">
        <f t="shared" ref="S96" ca="1" si="167">SUM(S97:S106)</f>
        <v>62</v>
      </c>
      <c r="T96" s="214">
        <f t="shared" ca="1" si="132"/>
        <v>5.5941532076152663E-3</v>
      </c>
      <c r="U96" s="215">
        <f t="shared" ref="U96" ca="1" si="168">SUM(U97:U106)</f>
        <v>0.15820557029970153</v>
      </c>
      <c r="V96" s="212">
        <f t="shared" ref="V96" ca="1" si="169">SUM(V97:V106)</f>
        <v>36</v>
      </c>
      <c r="W96" s="214">
        <f t="shared" ca="1" si="135"/>
        <v>3.248217991518542E-3</v>
      </c>
      <c r="X96" s="215">
        <f t="shared" ca="1" si="136"/>
        <v>8.7463556851311956E-3</v>
      </c>
      <c r="Y96" s="212">
        <f t="shared" ref="Y96" ca="1" si="170">SUM(Y97:Y106)</f>
        <v>261</v>
      </c>
      <c r="Z96" s="214">
        <f t="shared" ca="1" si="138"/>
        <v>2.3549580438509427E-2</v>
      </c>
      <c r="AA96" s="215">
        <f t="shared" ca="1" si="139"/>
        <v>6.3411078717201169E-2</v>
      </c>
      <c r="AB96" s="212">
        <f t="shared" ref="AB96" ca="1" si="171">SUM(AB97:AB106)</f>
        <v>76</v>
      </c>
      <c r="AC96" s="214">
        <f t="shared" ca="1" si="141"/>
        <v>6.8573490932058107E-3</v>
      </c>
      <c r="AD96" s="215">
        <f t="shared" ca="1" si="149"/>
        <v>1.84645286686103E-2</v>
      </c>
      <c r="AE96" s="212">
        <f t="shared" ref="AE96" ca="1" si="172">SUM(AE97:AE106)</f>
        <v>384</v>
      </c>
      <c r="AF96" s="214">
        <f t="shared" ca="1" si="143"/>
        <v>3.4647658576197782E-2</v>
      </c>
      <c r="AG96" s="215">
        <f t="shared" ca="1" si="144"/>
        <v>9.3294460641399415E-2</v>
      </c>
    </row>
    <row r="97" spans="1:33">
      <c r="A97" s="32" t="s">
        <v>68</v>
      </c>
      <c r="B97" s="33">
        <v>1</v>
      </c>
      <c r="C97" s="33">
        <f>SUMIFS(Import_Inscrits,Import_Communes,Circo1!$A97,Import_BV,Circo1!$B97)</f>
        <v>1186</v>
      </c>
      <c r="D97" s="33">
        <f>SUMIFS(Import_Abstention,Import_Communes,Circo1!$A97,Import_BV,Circo1!$B97)</f>
        <v>778</v>
      </c>
      <c r="E97" s="33">
        <f>SUMIFS(Import_Votants,Import_Communes,Circo1!$A97,Import_BV,Circo1!$B97)</f>
        <v>408</v>
      </c>
      <c r="F97" s="34">
        <f t="shared" si="145"/>
        <v>0.34401349072512649</v>
      </c>
      <c r="G97" s="33">
        <f>SUMIFS(Import_Blancs,Import_Communes,Circo1!$A97,Import_BV,Circo1!$B97)</f>
        <v>5</v>
      </c>
      <c r="H97" s="33">
        <f>SUMIFS(Imports_Nuls,Import_Communes,Circo1!$A97,Import_BV,Circo1!$B97)</f>
        <v>4</v>
      </c>
      <c r="I97" s="222">
        <f>SUMIFS(Import_Exprimés,Import_Communes,Circo1!$A97,Import_BV,Circo1!$B97)</f>
        <v>399</v>
      </c>
      <c r="J97" s="35">
        <f ca="1">SUMIFS(OFFSET(Import!$A$2,0,J$2+2,236,1),OFFSET(Import!$A$2,0,J$2,236,1),Circo1!J$3,Import_Communes,Circo1!$A97,Import_BV,Circo1!$B97)</f>
        <v>112</v>
      </c>
      <c r="K97" s="36">
        <f t="shared" ca="1" si="146"/>
        <v>9.4435075885328831E-2</v>
      </c>
      <c r="L97" s="37">
        <f t="shared" ca="1" si="125"/>
        <v>0.2807017543859649</v>
      </c>
      <c r="M97" s="35">
        <f ca="1">SUMIFS(OFFSET(Import!$A$2,0,M$2+2,236,1),OFFSET(Import!$A$2,0,M$2,236,1),Circo1!M$3,Import_Communes,Circo1!$A97,Import_BV,Circo1!$B97)</f>
        <v>10</v>
      </c>
      <c r="N97" s="36">
        <f t="shared" ca="1" si="147"/>
        <v>8.4317032040472171E-3</v>
      </c>
      <c r="O97" s="37">
        <f t="shared" ca="1" si="127"/>
        <v>2.5062656641604009E-2</v>
      </c>
      <c r="P97" s="35">
        <f ca="1">SUMIFS(OFFSET(Import!$A$2,0,P$2+2,236,1),OFFSET(Import!$A$2,0,P$2,236,1),Circo1!P$3,Import_Communes,Circo1!$A97,Import_BV,Circo1!$B97)</f>
        <v>209</v>
      </c>
      <c r="Q97" s="36">
        <f t="shared" ca="1" si="129"/>
        <v>0.17622259696458684</v>
      </c>
      <c r="R97" s="37">
        <f t="shared" ca="1" si="130"/>
        <v>0.52380952380952384</v>
      </c>
      <c r="S97" s="35">
        <f ca="1">SUMIFS(OFFSET(Import!$A$2,0,S$2+2,236,1),OFFSET(Import!$A$2,0,S$2,236,1),Circo1!S$3,Import_Communes,Circo1!$A97,Import_BV,Circo1!$B97)</f>
        <v>2</v>
      </c>
      <c r="T97" s="36">
        <f t="shared" ca="1" si="132"/>
        <v>1.6863406408094434E-3</v>
      </c>
      <c r="U97" s="37">
        <f t="shared" ca="1" si="148"/>
        <v>5.0125313283208017E-3</v>
      </c>
      <c r="V97" s="35">
        <f ca="1">SUMIFS(OFFSET(Import!$A$2,0,V$2+2,236,1),OFFSET(Import!$A$2,0,V$2,236,1),Circo1!V$3,Import_Communes,Circo1!$A97,Import_BV,Circo1!$B97)</f>
        <v>0</v>
      </c>
      <c r="W97" s="36">
        <f t="shared" ca="1" si="135"/>
        <v>0</v>
      </c>
      <c r="X97" s="37">
        <f t="shared" ca="1" si="136"/>
        <v>0</v>
      </c>
      <c r="Y97" s="35">
        <f ca="1">SUMIFS(OFFSET(Import!$A$2,0,Y$2+2,236,1),OFFSET(Import!$A$2,0,Y$2,236,1),Circo1!Y$3,Import_Communes,Circo1!$A97,Import_BV,Circo1!$B97)</f>
        <v>24</v>
      </c>
      <c r="Z97" s="36">
        <f t="shared" ca="1" si="138"/>
        <v>2.0236087689713321E-2</v>
      </c>
      <c r="AA97" s="37">
        <f t="shared" ca="1" si="139"/>
        <v>6.0150375939849621E-2</v>
      </c>
      <c r="AB97" s="35">
        <f ca="1">SUMIFS(OFFSET(Import!$A$2,0,AB$2+2,236,1),OFFSET(Import!$A$2,0,AB$2,236,1),Circo1!AB$3,Import_Communes,Circo1!$A97,Import_BV,Circo1!$B97)</f>
        <v>11</v>
      </c>
      <c r="AC97" s="36">
        <f t="shared" ca="1" si="141"/>
        <v>9.2748735244519397E-3</v>
      </c>
      <c r="AD97" s="37">
        <f t="shared" ca="1" si="149"/>
        <v>2.7568922305764409E-2</v>
      </c>
      <c r="AE97" s="35">
        <f ca="1">SUMIFS(OFFSET(Import!$A$2,0,AE$2+2,236,1),OFFSET(Import!$A$2,0,AE$2,236,1),Circo1!AE$3,Import_Communes,Circo1!$A97,Import_BV,Circo1!$B97)</f>
        <v>31</v>
      </c>
      <c r="AF97" s="36">
        <f t="shared" ca="1" si="143"/>
        <v>2.6138279932546374E-2</v>
      </c>
      <c r="AG97" s="37">
        <f t="shared" ca="1" si="144"/>
        <v>7.7694235588972427E-2</v>
      </c>
    </row>
    <row r="98" spans="1:33">
      <c r="A98" s="32" t="s">
        <v>68</v>
      </c>
      <c r="B98" s="33">
        <v>2</v>
      </c>
      <c r="C98" s="33">
        <f>SUMIFS(Import_Inscrits,Import_Communes,Circo1!$A98,Import_BV,Circo1!$B98)</f>
        <v>1051</v>
      </c>
      <c r="D98" s="33">
        <f>SUMIFS(Import_Abstention,Import_Communes,Circo1!$A98,Import_BV,Circo1!$B98)</f>
        <v>613</v>
      </c>
      <c r="E98" s="33">
        <f>SUMIFS(Import_Votants,Import_Communes,Circo1!$A98,Import_BV,Circo1!$B98)</f>
        <v>438</v>
      </c>
      <c r="F98" s="34">
        <f t="shared" si="145"/>
        <v>0.41674595623215988</v>
      </c>
      <c r="G98" s="33">
        <f>SUMIFS(Import_Blancs,Import_Communes,Circo1!$A98,Import_BV,Circo1!$B98)</f>
        <v>4</v>
      </c>
      <c r="H98" s="33">
        <f>SUMIFS(Imports_Nuls,Import_Communes,Circo1!$A98,Import_BV,Circo1!$B98)</f>
        <v>6</v>
      </c>
      <c r="I98" s="222">
        <f>SUMIFS(Import_Exprimés,Import_Communes,Circo1!$A98,Import_BV,Circo1!$B98)</f>
        <v>428</v>
      </c>
      <c r="J98" s="35">
        <f ca="1">SUMIFS(OFFSET(Import!$A$2,0,J$2+2,236,1),OFFSET(Import!$A$2,0,J$2,236,1),Circo1!J$3,Import_Communes,Circo1!$A98,Import_BV,Circo1!$B98)</f>
        <v>146</v>
      </c>
      <c r="K98" s="36">
        <f t="shared" ca="1" si="146"/>
        <v>0.13891531874405327</v>
      </c>
      <c r="L98" s="37">
        <f t="shared" ca="1" si="125"/>
        <v>0.34112149532710279</v>
      </c>
      <c r="M98" s="35">
        <f ca="1">SUMIFS(OFFSET(Import!$A$2,0,M$2+2,236,1),OFFSET(Import!$A$2,0,M$2,236,1),Circo1!M$3,Import_Communes,Circo1!$A98,Import_BV,Circo1!$B98)</f>
        <v>5</v>
      </c>
      <c r="N98" s="36">
        <f t="shared" ca="1" si="147"/>
        <v>4.7573739295908657E-3</v>
      </c>
      <c r="O98" s="37">
        <f t="shared" ca="1" si="127"/>
        <v>1.1682242990654205E-2</v>
      </c>
      <c r="P98" s="35">
        <f ca="1">SUMIFS(OFFSET(Import!$A$2,0,P$2+2,236,1),OFFSET(Import!$A$2,0,P$2,236,1),Circo1!P$3,Import_Communes,Circo1!$A98,Import_BV,Circo1!$B98)</f>
        <v>211</v>
      </c>
      <c r="Q98" s="36">
        <f t="shared" ca="1" si="129"/>
        <v>0.20076117982873454</v>
      </c>
      <c r="R98" s="37">
        <f t="shared" ca="1" si="130"/>
        <v>0.4929906542056075</v>
      </c>
      <c r="S98" s="35">
        <f ca="1">SUMIFS(OFFSET(Import!$A$2,0,S$2+2,236,1),OFFSET(Import!$A$2,0,S$2,236,1),Circo1!S$3,Import_Communes,Circo1!$A98,Import_BV,Circo1!$B98)</f>
        <v>2</v>
      </c>
      <c r="T98" s="36">
        <f t="shared" ca="1" si="132"/>
        <v>1.9029495718363464E-3</v>
      </c>
      <c r="U98" s="37">
        <f t="shared" ca="1" si="148"/>
        <v>4.6728971962616819E-3</v>
      </c>
      <c r="V98" s="35">
        <f ca="1">SUMIFS(OFFSET(Import!$A$2,0,V$2+2,236,1),OFFSET(Import!$A$2,0,V$2,236,1),Circo1!V$3,Import_Communes,Circo1!$A98,Import_BV,Circo1!$B98)</f>
        <v>4</v>
      </c>
      <c r="W98" s="36">
        <f t="shared" ca="1" si="135"/>
        <v>3.8058991436726928E-3</v>
      </c>
      <c r="X98" s="37">
        <f t="shared" ca="1" si="136"/>
        <v>9.3457943925233638E-3</v>
      </c>
      <c r="Y98" s="35">
        <f ca="1">SUMIFS(OFFSET(Import!$A$2,0,Y$2+2,236,1),OFFSET(Import!$A$2,0,Y$2,236,1),Circo1!Y$3,Import_Communes,Circo1!$A98,Import_BV,Circo1!$B98)</f>
        <v>19</v>
      </c>
      <c r="Z98" s="36">
        <f t="shared" ca="1" si="138"/>
        <v>1.8078020932445291E-2</v>
      </c>
      <c r="AA98" s="37">
        <f t="shared" ca="1" si="139"/>
        <v>4.4392523364485979E-2</v>
      </c>
      <c r="AB98" s="35">
        <f ca="1">SUMIFS(OFFSET(Import!$A$2,0,AB$2+2,236,1),OFFSET(Import!$A$2,0,AB$2,236,1),Circo1!AB$3,Import_Communes,Circo1!$A98,Import_BV,Circo1!$B98)</f>
        <v>4</v>
      </c>
      <c r="AC98" s="36">
        <f t="shared" ca="1" si="141"/>
        <v>3.8058991436726928E-3</v>
      </c>
      <c r="AD98" s="37">
        <f t="shared" ca="1" si="149"/>
        <v>9.3457943925233638E-3</v>
      </c>
      <c r="AE98" s="35">
        <f ca="1">SUMIFS(OFFSET(Import!$A$2,0,AE$2+2,236,1),OFFSET(Import!$A$2,0,AE$2,236,1),Circo1!AE$3,Import_Communes,Circo1!$A98,Import_BV,Circo1!$B98)</f>
        <v>37</v>
      </c>
      <c r="AF98" s="36">
        <f t="shared" ca="1" si="143"/>
        <v>3.5204567078972404E-2</v>
      </c>
      <c r="AG98" s="37">
        <f t="shared" ca="1" si="144"/>
        <v>8.6448598130841117E-2</v>
      </c>
    </row>
    <row r="99" spans="1:33">
      <c r="A99" s="32" t="s">
        <v>68</v>
      </c>
      <c r="B99" s="33">
        <v>3</v>
      </c>
      <c r="C99" s="33">
        <f>SUMIFS(Import_Inscrits,Import_Communes,Circo1!$A99,Import_BV,Circo1!$B99)</f>
        <v>926</v>
      </c>
      <c r="D99" s="33">
        <f>SUMIFS(Import_Abstention,Import_Communes,Circo1!$A99,Import_BV,Circo1!$B99)</f>
        <v>584</v>
      </c>
      <c r="E99" s="33">
        <f>SUMIFS(Import_Votants,Import_Communes,Circo1!$A99,Import_BV,Circo1!$B99)</f>
        <v>342</v>
      </c>
      <c r="F99" s="34">
        <f t="shared" si="145"/>
        <v>0.36933045356371491</v>
      </c>
      <c r="G99" s="33">
        <f>SUMIFS(Import_Blancs,Import_Communes,Circo1!$A99,Import_BV,Circo1!$B99)</f>
        <v>5</v>
      </c>
      <c r="H99" s="33">
        <f>SUMIFS(Imports_Nuls,Import_Communes,Circo1!$A99,Import_BV,Circo1!$B99)</f>
        <v>4</v>
      </c>
      <c r="I99" s="222">
        <f>SUMIFS(Import_Exprimés,Import_Communes,Circo1!$A99,Import_BV,Circo1!$B99)</f>
        <v>333</v>
      </c>
      <c r="J99" s="35">
        <f ca="1">SUMIFS(OFFSET(Import!$A$2,0,J$2+2,236,1),OFFSET(Import!$A$2,0,J$2,236,1),Circo1!J$3,Import_Communes,Circo1!$A99,Import_BV,Circo1!$B99)</f>
        <v>68</v>
      </c>
      <c r="K99" s="36">
        <f t="shared" ca="1" si="146"/>
        <v>7.3434125269978404E-2</v>
      </c>
      <c r="L99" s="37">
        <f t="shared" ca="1" si="125"/>
        <v>0.20420420420420421</v>
      </c>
      <c r="M99" s="35">
        <f ca="1">SUMIFS(OFFSET(Import!$A$2,0,M$2+2,236,1),OFFSET(Import!$A$2,0,M$2,236,1),Circo1!M$3,Import_Communes,Circo1!$A99,Import_BV,Circo1!$B99)</f>
        <v>7</v>
      </c>
      <c r="N99" s="36">
        <f t="shared" ca="1" si="147"/>
        <v>7.5593952483801298E-3</v>
      </c>
      <c r="O99" s="37">
        <f t="shared" ca="1" si="127"/>
        <v>2.1021021021021023E-2</v>
      </c>
      <c r="P99" s="35">
        <f ca="1">SUMIFS(OFFSET(Import!$A$2,0,P$2+2,236,1),OFFSET(Import!$A$2,0,P$2,236,1),Circo1!P$3,Import_Communes,Circo1!$A99,Import_BV,Circo1!$B99)</f>
        <v>209</v>
      </c>
      <c r="Q99" s="36">
        <f t="shared" ca="1" si="129"/>
        <v>0.22570194384449244</v>
      </c>
      <c r="R99" s="37">
        <f t="shared" ca="1" si="130"/>
        <v>0.62762762762762758</v>
      </c>
      <c r="S99" s="35">
        <f ca="1">SUMIFS(OFFSET(Import!$A$2,0,S$2+2,236,1),OFFSET(Import!$A$2,0,S$2,236,1),Circo1!S$3,Import_Communes,Circo1!$A99,Import_BV,Circo1!$B99)</f>
        <v>11</v>
      </c>
      <c r="T99" s="36">
        <f t="shared" ca="1" si="132"/>
        <v>1.1879049676025918E-2</v>
      </c>
      <c r="U99" s="37">
        <f t="shared" ca="1" si="148"/>
        <v>3.3033033033033031E-2</v>
      </c>
      <c r="V99" s="35">
        <f ca="1">SUMIFS(OFFSET(Import!$A$2,0,V$2+2,236,1),OFFSET(Import!$A$2,0,V$2,236,1),Circo1!V$3,Import_Communes,Circo1!$A99,Import_BV,Circo1!$B99)</f>
        <v>8</v>
      </c>
      <c r="W99" s="36">
        <f t="shared" ca="1" si="135"/>
        <v>8.6393088552915772E-3</v>
      </c>
      <c r="X99" s="37">
        <f t="shared" ca="1" si="136"/>
        <v>2.4024024024024024E-2</v>
      </c>
      <c r="Y99" s="35">
        <f ca="1">SUMIFS(OFFSET(Import!$A$2,0,Y$2+2,236,1),OFFSET(Import!$A$2,0,Y$2,236,1),Circo1!Y$3,Import_Communes,Circo1!$A99,Import_BV,Circo1!$B99)</f>
        <v>17</v>
      </c>
      <c r="Z99" s="36">
        <f t="shared" ca="1" si="138"/>
        <v>1.8358531317494601E-2</v>
      </c>
      <c r="AA99" s="37">
        <f t="shared" ca="1" si="139"/>
        <v>5.1051051051051052E-2</v>
      </c>
      <c r="AB99" s="35">
        <f ca="1">SUMIFS(OFFSET(Import!$A$2,0,AB$2+2,236,1),OFFSET(Import!$A$2,0,AB$2,236,1),Circo1!AB$3,Import_Communes,Circo1!$A99,Import_BV,Circo1!$B99)</f>
        <v>6</v>
      </c>
      <c r="AC99" s="36">
        <f t="shared" ca="1" si="141"/>
        <v>6.4794816414686825E-3</v>
      </c>
      <c r="AD99" s="37">
        <f t="shared" ca="1" si="149"/>
        <v>1.8018018018018018E-2</v>
      </c>
      <c r="AE99" s="35">
        <f ca="1">SUMIFS(OFFSET(Import!$A$2,0,AE$2+2,236,1),OFFSET(Import!$A$2,0,AE$2,236,1),Circo1!AE$3,Import_Communes,Circo1!$A99,Import_BV,Circo1!$B99)</f>
        <v>7</v>
      </c>
      <c r="AF99" s="36">
        <f t="shared" ca="1" si="143"/>
        <v>7.5593952483801298E-3</v>
      </c>
      <c r="AG99" s="37">
        <f t="shared" ca="1" si="144"/>
        <v>2.1021021021021023E-2</v>
      </c>
    </row>
    <row r="100" spans="1:33">
      <c r="A100" s="32" t="s">
        <v>68</v>
      </c>
      <c r="B100" s="33">
        <v>4</v>
      </c>
      <c r="C100" s="33">
        <f>SUMIFS(Import_Inscrits,Import_Communes,Circo1!$A100,Import_BV,Circo1!$B100)</f>
        <v>982</v>
      </c>
      <c r="D100" s="33">
        <f>SUMIFS(Import_Abstention,Import_Communes,Circo1!$A100,Import_BV,Circo1!$B100)</f>
        <v>640</v>
      </c>
      <c r="E100" s="33">
        <f>SUMIFS(Import_Votants,Import_Communes,Circo1!$A100,Import_BV,Circo1!$B100)</f>
        <v>342</v>
      </c>
      <c r="F100" s="34">
        <f t="shared" si="145"/>
        <v>0.34826883910386963</v>
      </c>
      <c r="G100" s="33">
        <f>SUMIFS(Import_Blancs,Import_Communes,Circo1!$A100,Import_BV,Circo1!$B100)</f>
        <v>4</v>
      </c>
      <c r="H100" s="33">
        <f>SUMIFS(Imports_Nuls,Import_Communes,Circo1!$A100,Import_BV,Circo1!$B100)</f>
        <v>9</v>
      </c>
      <c r="I100" s="222">
        <f>SUMIFS(Import_Exprimés,Import_Communes,Circo1!$A100,Import_BV,Circo1!$B100)</f>
        <v>329</v>
      </c>
      <c r="J100" s="35">
        <f ca="1">SUMIFS(OFFSET(Import!$A$2,0,J$2+2,236,1),OFFSET(Import!$A$2,0,J$2,236,1),Circo1!J$3,Import_Communes,Circo1!$A100,Import_BV,Circo1!$B100)</f>
        <v>52</v>
      </c>
      <c r="K100" s="36">
        <f t="shared" ca="1" si="146"/>
        <v>5.2953156822810592E-2</v>
      </c>
      <c r="L100" s="37">
        <f t="shared" ca="1" si="125"/>
        <v>0.1580547112462006</v>
      </c>
      <c r="M100" s="35">
        <f ca="1">SUMIFS(OFFSET(Import!$A$2,0,M$2+2,236,1),OFFSET(Import!$A$2,0,M$2,236,1),Circo1!M$3,Import_Communes,Circo1!$A100,Import_BV,Circo1!$B100)</f>
        <v>9</v>
      </c>
      <c r="N100" s="36">
        <f t="shared" ca="1" si="147"/>
        <v>9.1649694501018328E-3</v>
      </c>
      <c r="O100" s="37">
        <f t="shared" ca="1" si="127"/>
        <v>2.7355623100303952E-2</v>
      </c>
      <c r="P100" s="35">
        <f ca="1">SUMIFS(OFFSET(Import!$A$2,0,P$2+2,236,1),OFFSET(Import!$A$2,0,P$2,236,1),Circo1!P$3,Import_Communes,Circo1!$A100,Import_BV,Circo1!$B100)</f>
        <v>203</v>
      </c>
      <c r="Q100" s="36">
        <f t="shared" ca="1" si="129"/>
        <v>0.20672097759674135</v>
      </c>
      <c r="R100" s="37">
        <f t="shared" ca="1" si="130"/>
        <v>0.61702127659574468</v>
      </c>
      <c r="S100" s="35">
        <f ca="1">SUMIFS(OFFSET(Import!$A$2,0,S$2+2,236,1),OFFSET(Import!$A$2,0,S$2,236,1),Circo1!S$3,Import_Communes,Circo1!$A100,Import_BV,Circo1!$B100)</f>
        <v>11</v>
      </c>
      <c r="T100" s="36">
        <f t="shared" ca="1" si="132"/>
        <v>1.1201629327902239E-2</v>
      </c>
      <c r="U100" s="37">
        <f t="shared" ca="1" si="148"/>
        <v>3.3434650455927049E-2</v>
      </c>
      <c r="V100" s="35">
        <f ca="1">SUMIFS(OFFSET(Import!$A$2,0,V$2+2,236,1),OFFSET(Import!$A$2,0,V$2,236,1),Circo1!V$3,Import_Communes,Circo1!$A100,Import_BV,Circo1!$B100)</f>
        <v>5</v>
      </c>
      <c r="W100" s="36">
        <f t="shared" ca="1" si="135"/>
        <v>5.0916496945010185E-3</v>
      </c>
      <c r="X100" s="37">
        <f t="shared" ca="1" si="136"/>
        <v>1.5197568389057751E-2</v>
      </c>
      <c r="Y100" s="35">
        <f ca="1">SUMIFS(OFFSET(Import!$A$2,0,Y$2+2,236,1),OFFSET(Import!$A$2,0,Y$2,236,1),Circo1!Y$3,Import_Communes,Circo1!$A100,Import_BV,Circo1!$B100)</f>
        <v>28</v>
      </c>
      <c r="Z100" s="36">
        <f t="shared" ca="1" si="138"/>
        <v>2.8513238289205704E-2</v>
      </c>
      <c r="AA100" s="37">
        <f t="shared" ca="1" si="139"/>
        <v>8.5106382978723402E-2</v>
      </c>
      <c r="AB100" s="35">
        <f ca="1">SUMIFS(OFFSET(Import!$A$2,0,AB$2+2,236,1),OFFSET(Import!$A$2,0,AB$2,236,1),Circo1!AB$3,Import_Communes,Circo1!$A100,Import_BV,Circo1!$B100)</f>
        <v>3</v>
      </c>
      <c r="AC100" s="36">
        <f t="shared" ca="1" si="141"/>
        <v>3.0549898167006109E-3</v>
      </c>
      <c r="AD100" s="37">
        <f t="shared" ca="1" si="149"/>
        <v>9.11854103343465E-3</v>
      </c>
      <c r="AE100" s="35">
        <f ca="1">SUMIFS(OFFSET(Import!$A$2,0,AE$2+2,236,1),OFFSET(Import!$A$2,0,AE$2,236,1),Circo1!AE$3,Import_Communes,Circo1!$A100,Import_BV,Circo1!$B100)</f>
        <v>18</v>
      </c>
      <c r="AF100" s="36">
        <f t="shared" ca="1" si="143"/>
        <v>1.8329938900203666E-2</v>
      </c>
      <c r="AG100" s="37">
        <f t="shared" ca="1" si="144"/>
        <v>5.4711246200607903E-2</v>
      </c>
    </row>
    <row r="101" spans="1:33">
      <c r="A101" s="32" t="s">
        <v>68</v>
      </c>
      <c r="B101" s="33">
        <v>5</v>
      </c>
      <c r="C101" s="33">
        <f>SUMIFS(Import_Inscrits,Import_Communes,Circo1!$A101,Import_BV,Circo1!$B101)</f>
        <v>1193</v>
      </c>
      <c r="D101" s="33">
        <f>SUMIFS(Import_Abstention,Import_Communes,Circo1!$A101,Import_BV,Circo1!$B101)</f>
        <v>749</v>
      </c>
      <c r="E101" s="33">
        <f>SUMIFS(Import_Votants,Import_Communes,Circo1!$A101,Import_BV,Circo1!$B101)</f>
        <v>444</v>
      </c>
      <c r="F101" s="34">
        <f t="shared" si="145"/>
        <v>0.37217099748533111</v>
      </c>
      <c r="G101" s="33">
        <f>SUMIFS(Import_Blancs,Import_Communes,Circo1!$A101,Import_BV,Circo1!$B101)</f>
        <v>8</v>
      </c>
      <c r="H101" s="33">
        <f>SUMIFS(Imports_Nuls,Import_Communes,Circo1!$A101,Import_BV,Circo1!$B101)</f>
        <v>5</v>
      </c>
      <c r="I101" s="222">
        <f>SUMIFS(Import_Exprimés,Import_Communes,Circo1!$A101,Import_BV,Circo1!$B101)</f>
        <v>431</v>
      </c>
      <c r="J101" s="35">
        <f ca="1">SUMIFS(OFFSET(Import!$A$2,0,J$2+2,236,1),OFFSET(Import!$A$2,0,J$2,236,1),Circo1!J$3,Import_Communes,Circo1!$A101,Import_BV,Circo1!$B101)</f>
        <v>74</v>
      </c>
      <c r="K101" s="36">
        <f t="shared" ca="1" si="146"/>
        <v>6.2028499580888519E-2</v>
      </c>
      <c r="L101" s="37">
        <f t="shared" ca="1" si="125"/>
        <v>0.1716937354988399</v>
      </c>
      <c r="M101" s="35">
        <f ca="1">SUMIFS(OFFSET(Import!$A$2,0,M$2+2,236,1),OFFSET(Import!$A$2,0,M$2,236,1),Circo1!M$3,Import_Communes,Circo1!$A101,Import_BV,Circo1!$B101)</f>
        <v>12</v>
      </c>
      <c r="N101" s="36">
        <f t="shared" ca="1" si="147"/>
        <v>1.0058675607711651E-2</v>
      </c>
      <c r="O101" s="37">
        <f t="shared" ca="1" si="127"/>
        <v>2.7842227378190254E-2</v>
      </c>
      <c r="P101" s="35">
        <f ca="1">SUMIFS(OFFSET(Import!$A$2,0,P$2+2,236,1),OFFSET(Import!$A$2,0,P$2,236,1),Circo1!P$3,Import_Communes,Circo1!$A101,Import_BV,Circo1!$B101)</f>
        <v>254</v>
      </c>
      <c r="Q101" s="36">
        <f t="shared" ca="1" si="129"/>
        <v>0.21290863369656329</v>
      </c>
      <c r="R101" s="37">
        <f t="shared" ca="1" si="130"/>
        <v>0.58932714617169368</v>
      </c>
      <c r="S101" s="35">
        <f ca="1">SUMIFS(OFFSET(Import!$A$2,0,S$2+2,236,1),OFFSET(Import!$A$2,0,S$2,236,1),Circo1!S$3,Import_Communes,Circo1!$A101,Import_BV,Circo1!$B101)</f>
        <v>14</v>
      </c>
      <c r="T101" s="36">
        <f t="shared" ca="1" si="132"/>
        <v>1.173512154233026E-2</v>
      </c>
      <c r="U101" s="37">
        <f t="shared" ca="1" si="148"/>
        <v>3.248259860788863E-2</v>
      </c>
      <c r="V101" s="35">
        <f ca="1">SUMIFS(OFFSET(Import!$A$2,0,V$2+2,236,1),OFFSET(Import!$A$2,0,V$2,236,1),Circo1!V$3,Import_Communes,Circo1!$A101,Import_BV,Circo1!$B101)</f>
        <v>5</v>
      </c>
      <c r="W101" s="36">
        <f t="shared" ca="1" si="135"/>
        <v>4.1911148365465214E-3</v>
      </c>
      <c r="X101" s="37">
        <f t="shared" ca="1" si="136"/>
        <v>1.1600928074245939E-2</v>
      </c>
      <c r="Y101" s="35">
        <f ca="1">SUMIFS(OFFSET(Import!$A$2,0,Y$2+2,236,1),OFFSET(Import!$A$2,0,Y$2,236,1),Circo1!Y$3,Import_Communes,Circo1!$A101,Import_BV,Circo1!$B101)</f>
        <v>28</v>
      </c>
      <c r="Z101" s="36">
        <f t="shared" ca="1" si="138"/>
        <v>2.347024308466052E-2</v>
      </c>
      <c r="AA101" s="37">
        <f t="shared" ca="1" si="139"/>
        <v>6.4965197215777259E-2</v>
      </c>
      <c r="AB101" s="35">
        <f ca="1">SUMIFS(OFFSET(Import!$A$2,0,AB$2+2,236,1),OFFSET(Import!$A$2,0,AB$2,236,1),Circo1!AB$3,Import_Communes,Circo1!$A101,Import_BV,Circo1!$B101)</f>
        <v>9</v>
      </c>
      <c r="AC101" s="36">
        <f t="shared" ca="1" si="141"/>
        <v>7.5440067057837385E-3</v>
      </c>
      <c r="AD101" s="37">
        <f t="shared" ca="1" si="149"/>
        <v>2.0881670533642691E-2</v>
      </c>
      <c r="AE101" s="35">
        <f ca="1">SUMIFS(OFFSET(Import!$A$2,0,AE$2+2,236,1),OFFSET(Import!$A$2,0,AE$2,236,1),Circo1!AE$3,Import_Communes,Circo1!$A101,Import_BV,Circo1!$B101)</f>
        <v>35</v>
      </c>
      <c r="AF101" s="36">
        <f t="shared" ca="1" si="143"/>
        <v>2.9337803855825649E-2</v>
      </c>
      <c r="AG101" s="37">
        <f t="shared" ca="1" si="144"/>
        <v>8.1206496519721574E-2</v>
      </c>
    </row>
    <row r="102" spans="1:33">
      <c r="A102" s="32" t="s">
        <v>68</v>
      </c>
      <c r="B102" s="33">
        <v>6</v>
      </c>
      <c r="C102" s="33">
        <f>SUMIFS(Import_Inscrits,Import_Communes,Circo1!$A102,Import_BV,Circo1!$B102)</f>
        <v>1201</v>
      </c>
      <c r="D102" s="33">
        <f>SUMIFS(Import_Abstention,Import_Communes,Circo1!$A102,Import_BV,Circo1!$B102)</f>
        <v>730</v>
      </c>
      <c r="E102" s="33">
        <f>SUMIFS(Import_Votants,Import_Communes,Circo1!$A102,Import_BV,Circo1!$B102)</f>
        <v>471</v>
      </c>
      <c r="F102" s="34">
        <f t="shared" si="145"/>
        <v>0.39217318900915904</v>
      </c>
      <c r="G102" s="33">
        <f>SUMIFS(Import_Blancs,Import_Communes,Circo1!$A102,Import_BV,Circo1!$B102)</f>
        <v>14</v>
      </c>
      <c r="H102" s="33">
        <f>SUMIFS(Imports_Nuls,Import_Communes,Circo1!$A102,Import_BV,Circo1!$B102)</f>
        <v>6</v>
      </c>
      <c r="I102" s="222">
        <f>SUMIFS(Import_Exprimés,Import_Communes,Circo1!$A102,Import_BV,Circo1!$B102)</f>
        <v>451</v>
      </c>
      <c r="J102" s="35">
        <f ca="1">SUMIFS(OFFSET(Import!$A$2,0,J$2+2,236,1),OFFSET(Import!$A$2,0,J$2,236,1),Circo1!J$3,Import_Communes,Circo1!$A102,Import_BV,Circo1!$B102)</f>
        <v>113</v>
      </c>
      <c r="K102" s="36">
        <f t="shared" ca="1" si="146"/>
        <v>9.4088259783513734E-2</v>
      </c>
      <c r="L102" s="37">
        <f t="shared" ca="1" si="125"/>
        <v>0.25055432372505543</v>
      </c>
      <c r="M102" s="35">
        <f ca="1">SUMIFS(OFFSET(Import!$A$2,0,M$2+2,236,1),OFFSET(Import!$A$2,0,M$2,236,1),Circo1!M$3,Import_Communes,Circo1!$A102,Import_BV,Circo1!$B102)</f>
        <v>14</v>
      </c>
      <c r="N102" s="36">
        <f t="shared" ca="1" si="147"/>
        <v>1.1656952539550375E-2</v>
      </c>
      <c r="O102" s="37">
        <f t="shared" ca="1" si="127"/>
        <v>3.1042128603104215E-2</v>
      </c>
      <c r="P102" s="35">
        <f ca="1">SUMIFS(OFFSET(Import!$A$2,0,P$2+2,236,1),OFFSET(Import!$A$2,0,P$2,236,1),Circo1!P$3,Import_Communes,Circo1!$A102,Import_BV,Circo1!$B102)</f>
        <v>206</v>
      </c>
      <c r="Q102" s="36">
        <f t="shared" ca="1" si="129"/>
        <v>0.17152373022481265</v>
      </c>
      <c r="R102" s="37">
        <f t="shared" ca="1" si="130"/>
        <v>0.4567627494456763</v>
      </c>
      <c r="S102" s="35">
        <f ca="1">SUMIFS(OFFSET(Import!$A$2,0,S$2+2,236,1),OFFSET(Import!$A$2,0,S$2,236,1),Circo1!S$3,Import_Communes,Circo1!$A102,Import_BV,Circo1!$B102)</f>
        <v>7</v>
      </c>
      <c r="T102" s="36">
        <f t="shared" ca="1" si="132"/>
        <v>5.8284762697751874E-3</v>
      </c>
      <c r="U102" s="37">
        <f t="shared" ca="1" si="148"/>
        <v>1.5521064301552107E-2</v>
      </c>
      <c r="V102" s="35">
        <f ca="1">SUMIFS(OFFSET(Import!$A$2,0,V$2+2,236,1),OFFSET(Import!$A$2,0,V$2,236,1),Circo1!V$3,Import_Communes,Circo1!$A102,Import_BV,Circo1!$B102)</f>
        <v>2</v>
      </c>
      <c r="W102" s="36">
        <f t="shared" ca="1" si="135"/>
        <v>1.6652789342214821E-3</v>
      </c>
      <c r="X102" s="37">
        <f t="shared" ca="1" si="136"/>
        <v>4.434589800443459E-3</v>
      </c>
      <c r="Y102" s="35">
        <f ca="1">SUMIFS(OFFSET(Import!$A$2,0,Y$2+2,236,1),OFFSET(Import!$A$2,0,Y$2,236,1),Circo1!Y$3,Import_Communes,Circo1!$A102,Import_BV,Circo1!$B102)</f>
        <v>36</v>
      </c>
      <c r="Z102" s="36">
        <f t="shared" ca="1" si="138"/>
        <v>2.9975020815986679E-2</v>
      </c>
      <c r="AA102" s="37">
        <f t="shared" ca="1" si="139"/>
        <v>7.9822616407982258E-2</v>
      </c>
      <c r="AB102" s="35">
        <f ca="1">SUMIFS(OFFSET(Import!$A$2,0,AB$2+2,236,1),OFFSET(Import!$A$2,0,AB$2,236,1),Circo1!AB$3,Import_Communes,Circo1!$A102,Import_BV,Circo1!$B102)</f>
        <v>11</v>
      </c>
      <c r="AC102" s="36">
        <f t="shared" ca="1" si="141"/>
        <v>9.1590341382181521E-3</v>
      </c>
      <c r="AD102" s="37">
        <f t="shared" ca="1" si="149"/>
        <v>2.4390243902439025E-2</v>
      </c>
      <c r="AE102" s="35">
        <f ca="1">SUMIFS(OFFSET(Import!$A$2,0,AE$2+2,236,1),OFFSET(Import!$A$2,0,AE$2,236,1),Circo1!AE$3,Import_Communes,Circo1!$A102,Import_BV,Circo1!$B102)</f>
        <v>62</v>
      </c>
      <c r="AF102" s="36">
        <f t="shared" ca="1" si="143"/>
        <v>5.1623646960865945E-2</v>
      </c>
      <c r="AG102" s="37">
        <f t="shared" ca="1" si="144"/>
        <v>0.13747228381374724</v>
      </c>
    </row>
    <row r="103" spans="1:33">
      <c r="A103" s="32" t="s">
        <v>68</v>
      </c>
      <c r="B103" s="33">
        <v>7</v>
      </c>
      <c r="C103" s="33">
        <f>SUMIFS(Import_Inscrits,Import_Communes,Circo1!$A103,Import_BV,Circo1!$B103)</f>
        <v>1070</v>
      </c>
      <c r="D103" s="33">
        <f>SUMIFS(Import_Abstention,Import_Communes,Circo1!$A103,Import_BV,Circo1!$B103)</f>
        <v>645</v>
      </c>
      <c r="E103" s="33">
        <f>SUMIFS(Import_Votants,Import_Communes,Circo1!$A103,Import_BV,Circo1!$B103)</f>
        <v>425</v>
      </c>
      <c r="F103" s="34">
        <f t="shared" si="145"/>
        <v>0.39719626168224298</v>
      </c>
      <c r="G103" s="33">
        <f>SUMIFS(Import_Blancs,Import_Communes,Circo1!$A103,Import_BV,Circo1!$B103)</f>
        <v>4</v>
      </c>
      <c r="H103" s="33">
        <f>SUMIFS(Imports_Nuls,Import_Communes,Circo1!$A103,Import_BV,Circo1!$B103)</f>
        <v>7</v>
      </c>
      <c r="I103" s="222">
        <f>SUMIFS(Import_Exprimés,Import_Communes,Circo1!$A103,Import_BV,Circo1!$B103)</f>
        <v>414</v>
      </c>
      <c r="J103" s="35">
        <f ca="1">SUMIFS(OFFSET(Import!$A$2,0,J$2+2,236,1),OFFSET(Import!$A$2,0,J$2,236,1),Circo1!J$3,Import_Communes,Circo1!$A103,Import_BV,Circo1!$B103)</f>
        <v>75</v>
      </c>
      <c r="K103" s="36">
        <f t="shared" ca="1" si="146"/>
        <v>7.0093457943925228E-2</v>
      </c>
      <c r="L103" s="37">
        <f t="shared" ca="1" si="125"/>
        <v>0.18115942028985507</v>
      </c>
      <c r="M103" s="35">
        <f ca="1">SUMIFS(OFFSET(Import!$A$2,0,M$2+2,236,1),OFFSET(Import!$A$2,0,M$2,236,1),Circo1!M$3,Import_Communes,Circo1!$A103,Import_BV,Circo1!$B103)</f>
        <v>10</v>
      </c>
      <c r="N103" s="36">
        <f t="shared" ca="1" si="147"/>
        <v>9.3457943925233638E-3</v>
      </c>
      <c r="O103" s="37">
        <f t="shared" ca="1" si="127"/>
        <v>2.4154589371980676E-2</v>
      </c>
      <c r="P103" s="35">
        <f ca="1">SUMIFS(OFFSET(Import!$A$2,0,P$2+2,236,1),OFFSET(Import!$A$2,0,P$2,236,1),Circo1!P$3,Import_Communes,Circo1!$A103,Import_BV,Circo1!$B103)</f>
        <v>263</v>
      </c>
      <c r="Q103" s="36">
        <f t="shared" ca="1" si="129"/>
        <v>0.24579439252336449</v>
      </c>
      <c r="R103" s="37">
        <f t="shared" ca="1" si="130"/>
        <v>0.63526570048309183</v>
      </c>
      <c r="S103" s="35">
        <f ca="1">SUMIFS(OFFSET(Import!$A$2,0,S$2+2,236,1),OFFSET(Import!$A$2,0,S$2,236,1),Circo1!S$3,Import_Communes,Circo1!$A103,Import_BV,Circo1!$B103)</f>
        <v>3</v>
      </c>
      <c r="T103" s="36">
        <f t="shared" ca="1" si="132"/>
        <v>2.8037383177570091E-3</v>
      </c>
      <c r="U103" s="37">
        <f t="shared" ca="1" si="148"/>
        <v>7.246376811594203E-3</v>
      </c>
      <c r="V103" s="35">
        <f ca="1">SUMIFS(OFFSET(Import!$A$2,0,V$2+2,236,1),OFFSET(Import!$A$2,0,V$2,236,1),Circo1!V$3,Import_Communes,Circo1!$A103,Import_BV,Circo1!$B103)</f>
        <v>5</v>
      </c>
      <c r="W103" s="36">
        <f t="shared" ca="1" si="135"/>
        <v>4.6728971962616819E-3</v>
      </c>
      <c r="X103" s="37">
        <f t="shared" ca="1" si="136"/>
        <v>1.2077294685990338E-2</v>
      </c>
      <c r="Y103" s="35">
        <f ca="1">SUMIFS(OFFSET(Import!$A$2,0,Y$2+2,236,1),OFFSET(Import!$A$2,0,Y$2,236,1),Circo1!Y$3,Import_Communes,Circo1!$A103,Import_BV,Circo1!$B103)</f>
        <v>20</v>
      </c>
      <c r="Z103" s="36">
        <f t="shared" ca="1" si="138"/>
        <v>1.8691588785046728E-2</v>
      </c>
      <c r="AA103" s="37">
        <f t="shared" ca="1" si="139"/>
        <v>4.8309178743961352E-2</v>
      </c>
      <c r="AB103" s="35">
        <f ca="1">SUMIFS(OFFSET(Import!$A$2,0,AB$2+2,236,1),OFFSET(Import!$A$2,0,AB$2,236,1),Circo1!AB$3,Import_Communes,Circo1!$A103,Import_BV,Circo1!$B103)</f>
        <v>7</v>
      </c>
      <c r="AC103" s="36">
        <f t="shared" ca="1" si="141"/>
        <v>6.5420560747663555E-3</v>
      </c>
      <c r="AD103" s="37">
        <f t="shared" ca="1" si="149"/>
        <v>1.6908212560386472E-2</v>
      </c>
      <c r="AE103" s="35">
        <f ca="1">SUMIFS(OFFSET(Import!$A$2,0,AE$2+2,236,1),OFFSET(Import!$A$2,0,AE$2,236,1),Circo1!AE$3,Import_Communes,Circo1!$A103,Import_BV,Circo1!$B103)</f>
        <v>31</v>
      </c>
      <c r="AF103" s="36">
        <f t="shared" ca="1" si="143"/>
        <v>2.897196261682243E-2</v>
      </c>
      <c r="AG103" s="37">
        <f t="shared" ca="1" si="144"/>
        <v>7.4879227053140096E-2</v>
      </c>
    </row>
    <row r="104" spans="1:33">
      <c r="A104" s="32" t="s">
        <v>68</v>
      </c>
      <c r="B104" s="33">
        <v>8</v>
      </c>
      <c r="C104" s="33">
        <f>SUMIFS(Import_Inscrits,Import_Communes,Circo1!$A104,Import_BV,Circo1!$B104)</f>
        <v>1153</v>
      </c>
      <c r="D104" s="33">
        <f>SUMIFS(Import_Abstention,Import_Communes,Circo1!$A104,Import_BV,Circo1!$B104)</f>
        <v>670</v>
      </c>
      <c r="E104" s="33">
        <f>SUMIFS(Import_Votants,Import_Communes,Circo1!$A104,Import_BV,Circo1!$B104)</f>
        <v>483</v>
      </c>
      <c r="F104" s="34">
        <f t="shared" si="145"/>
        <v>0.41890719861231568</v>
      </c>
      <c r="G104" s="33">
        <f>SUMIFS(Import_Blancs,Import_Communes,Circo1!$A104,Import_BV,Circo1!$B104)</f>
        <v>18</v>
      </c>
      <c r="H104" s="33">
        <f>SUMIFS(Imports_Nuls,Import_Communes,Circo1!$A104,Import_BV,Circo1!$B104)</f>
        <v>10</v>
      </c>
      <c r="I104" s="222">
        <f>SUMIFS(Import_Exprimés,Import_Communes,Circo1!$A104,Import_BV,Circo1!$B104)</f>
        <v>455</v>
      </c>
      <c r="J104" s="35">
        <f ca="1">SUMIFS(OFFSET(Import!$A$2,0,J$2+2,236,1),OFFSET(Import!$A$2,0,J$2,236,1),Circo1!J$3,Import_Communes,Circo1!$A104,Import_BV,Circo1!$B104)</f>
        <v>122</v>
      </c>
      <c r="K104" s="36">
        <f t="shared" ca="1" si="146"/>
        <v>0.10581092801387684</v>
      </c>
      <c r="L104" s="37">
        <f t="shared" ca="1" si="125"/>
        <v>0.26813186813186812</v>
      </c>
      <c r="M104" s="35">
        <f ca="1">SUMIFS(OFFSET(Import!$A$2,0,M$2+2,236,1),OFFSET(Import!$A$2,0,M$2,236,1),Circo1!M$3,Import_Communes,Circo1!$A104,Import_BV,Circo1!$B104)</f>
        <v>12</v>
      </c>
      <c r="N104" s="36">
        <f t="shared" ca="1" si="147"/>
        <v>1.0407632263660017E-2</v>
      </c>
      <c r="O104" s="37">
        <f t="shared" ca="1" si="127"/>
        <v>2.6373626373626374E-2</v>
      </c>
      <c r="P104" s="35">
        <f ca="1">SUMIFS(OFFSET(Import!$A$2,0,P$2+2,236,1),OFFSET(Import!$A$2,0,P$2,236,1),Circo1!P$3,Import_Communes,Circo1!$A104,Import_BV,Circo1!$B104)</f>
        <v>181</v>
      </c>
      <c r="Q104" s="36">
        <f t="shared" ca="1" si="129"/>
        <v>0.1569817866435386</v>
      </c>
      <c r="R104" s="37">
        <f t="shared" ca="1" si="130"/>
        <v>0.39780219780219778</v>
      </c>
      <c r="S104" s="35">
        <f ca="1">SUMIFS(OFFSET(Import!$A$2,0,S$2+2,236,1),OFFSET(Import!$A$2,0,S$2,236,1),Circo1!S$3,Import_Communes,Circo1!$A104,Import_BV,Circo1!$B104)</f>
        <v>4</v>
      </c>
      <c r="T104" s="36">
        <f t="shared" ca="1" si="132"/>
        <v>3.469210754553339E-3</v>
      </c>
      <c r="U104" s="37">
        <f t="shared" ca="1" si="148"/>
        <v>8.7912087912087912E-3</v>
      </c>
      <c r="V104" s="35">
        <f ca="1">SUMIFS(OFFSET(Import!$A$2,0,V$2+2,236,1),OFFSET(Import!$A$2,0,V$2,236,1),Circo1!V$3,Import_Communes,Circo1!$A104,Import_BV,Circo1!$B104)</f>
        <v>2</v>
      </c>
      <c r="W104" s="36">
        <f t="shared" ca="1" si="135"/>
        <v>1.7346053772766695E-3</v>
      </c>
      <c r="X104" s="37">
        <f t="shared" ca="1" si="136"/>
        <v>4.3956043956043956E-3</v>
      </c>
      <c r="Y104" s="35">
        <f ca="1">SUMIFS(OFFSET(Import!$A$2,0,Y$2+2,236,1),OFFSET(Import!$A$2,0,Y$2,236,1),Circo1!Y$3,Import_Communes,Circo1!$A104,Import_BV,Circo1!$B104)</f>
        <v>32</v>
      </c>
      <c r="Z104" s="36">
        <f t="shared" ca="1" si="138"/>
        <v>2.7753686036426712E-2</v>
      </c>
      <c r="AA104" s="37">
        <f t="shared" ca="1" si="139"/>
        <v>7.032967032967033E-2</v>
      </c>
      <c r="AB104" s="35">
        <f ca="1">SUMIFS(OFFSET(Import!$A$2,0,AB$2+2,236,1),OFFSET(Import!$A$2,0,AB$2,236,1),Circo1!AB$3,Import_Communes,Circo1!$A104,Import_BV,Circo1!$B104)</f>
        <v>10</v>
      </c>
      <c r="AC104" s="36">
        <f t="shared" ca="1" si="141"/>
        <v>8.6730268863833473E-3</v>
      </c>
      <c r="AD104" s="37">
        <f t="shared" ca="1" si="149"/>
        <v>2.197802197802198E-2</v>
      </c>
      <c r="AE104" s="35">
        <f ca="1">SUMIFS(OFFSET(Import!$A$2,0,AE$2+2,236,1),OFFSET(Import!$A$2,0,AE$2,236,1),Circo1!AE$3,Import_Communes,Circo1!$A104,Import_BV,Circo1!$B104)</f>
        <v>92</v>
      </c>
      <c r="AF104" s="36">
        <f t="shared" ca="1" si="143"/>
        <v>7.9791847354726803E-2</v>
      </c>
      <c r="AG104" s="37">
        <f t="shared" ca="1" si="144"/>
        <v>0.2021978021978022</v>
      </c>
    </row>
    <row r="105" spans="1:33">
      <c r="A105" s="32" t="s">
        <v>68</v>
      </c>
      <c r="B105" s="33">
        <v>9</v>
      </c>
      <c r="C105" s="33">
        <f>SUMIFS(Import_Inscrits,Import_Communes,Circo1!$A105,Import_BV,Circo1!$B105)</f>
        <v>985</v>
      </c>
      <c r="D105" s="33">
        <f>SUMIFS(Import_Abstention,Import_Communes,Circo1!$A105,Import_BV,Circo1!$B105)</f>
        <v>569</v>
      </c>
      <c r="E105" s="33">
        <f>SUMIFS(Import_Votants,Import_Communes,Circo1!$A105,Import_BV,Circo1!$B105)</f>
        <v>416</v>
      </c>
      <c r="F105" s="34">
        <f t="shared" si="145"/>
        <v>0.42233502538071066</v>
      </c>
      <c r="G105" s="33">
        <f>SUMIFS(Import_Blancs,Import_Communes,Circo1!$A105,Import_BV,Circo1!$B105)</f>
        <v>11</v>
      </c>
      <c r="H105" s="33">
        <f>SUMIFS(Imports_Nuls,Import_Communes,Circo1!$A105,Import_BV,Circo1!$B105)</f>
        <v>3</v>
      </c>
      <c r="I105" s="222">
        <f>SUMIFS(Import_Exprimés,Import_Communes,Circo1!$A105,Import_BV,Circo1!$B105)</f>
        <v>402</v>
      </c>
      <c r="J105" s="35">
        <f ca="1">SUMIFS(OFFSET(Import!$A$2,0,J$2+2,236,1),OFFSET(Import!$A$2,0,J$2,236,1),Circo1!J$3,Import_Communes,Circo1!$A105,Import_BV,Circo1!$B105)</f>
        <v>115</v>
      </c>
      <c r="K105" s="36">
        <f t="shared" ca="1" si="146"/>
        <v>0.116751269035533</v>
      </c>
      <c r="L105" s="37">
        <f t="shared" ca="1" si="125"/>
        <v>0.28606965174129351</v>
      </c>
      <c r="M105" s="35">
        <f ca="1">SUMIFS(OFFSET(Import!$A$2,0,M$2+2,236,1),OFFSET(Import!$A$2,0,M$2,236,1),Circo1!M$3,Import_Communes,Circo1!$A105,Import_BV,Circo1!$B105)</f>
        <v>6</v>
      </c>
      <c r="N105" s="36">
        <f t="shared" ca="1" si="147"/>
        <v>6.0913705583756344E-3</v>
      </c>
      <c r="O105" s="37">
        <f t="shared" ca="1" si="127"/>
        <v>1.4925373134328358E-2</v>
      </c>
      <c r="P105" s="35">
        <f ca="1">SUMIFS(OFFSET(Import!$A$2,0,P$2+2,236,1),OFFSET(Import!$A$2,0,P$2,236,1),Circo1!P$3,Import_Communes,Circo1!$A105,Import_BV,Circo1!$B105)</f>
        <v>202</v>
      </c>
      <c r="Q105" s="36">
        <f t="shared" ca="1" si="129"/>
        <v>0.20507614213197969</v>
      </c>
      <c r="R105" s="37">
        <f t="shared" ca="1" si="130"/>
        <v>0.50248756218905477</v>
      </c>
      <c r="S105" s="35">
        <f ca="1">SUMIFS(OFFSET(Import!$A$2,0,S$2+2,236,1),OFFSET(Import!$A$2,0,S$2,236,1),Circo1!S$3,Import_Communes,Circo1!$A105,Import_BV,Circo1!$B105)</f>
        <v>3</v>
      </c>
      <c r="T105" s="36">
        <f t="shared" ca="1" si="132"/>
        <v>3.0456852791878172E-3</v>
      </c>
      <c r="U105" s="37">
        <f t="shared" ca="1" si="148"/>
        <v>7.462686567164179E-3</v>
      </c>
      <c r="V105" s="35">
        <f ca="1">SUMIFS(OFFSET(Import!$A$2,0,V$2+2,236,1),OFFSET(Import!$A$2,0,V$2,236,1),Circo1!V$3,Import_Communes,Circo1!$A105,Import_BV,Circo1!$B105)</f>
        <v>0</v>
      </c>
      <c r="W105" s="36">
        <f t="shared" ca="1" si="135"/>
        <v>0</v>
      </c>
      <c r="X105" s="37">
        <f t="shared" ca="1" si="136"/>
        <v>0</v>
      </c>
      <c r="Y105" s="35">
        <f ca="1">SUMIFS(OFFSET(Import!$A$2,0,Y$2+2,236,1),OFFSET(Import!$A$2,0,Y$2,236,1),Circo1!Y$3,Import_Communes,Circo1!$A105,Import_BV,Circo1!$B105)</f>
        <v>33</v>
      </c>
      <c r="Z105" s="36">
        <f t="shared" ca="1" si="138"/>
        <v>3.3502538071065992E-2</v>
      </c>
      <c r="AA105" s="37">
        <f t="shared" ca="1" si="139"/>
        <v>8.2089552238805971E-2</v>
      </c>
      <c r="AB105" s="35">
        <f ca="1">SUMIFS(OFFSET(Import!$A$2,0,AB$2+2,236,1),OFFSET(Import!$A$2,0,AB$2,236,1),Circo1!AB$3,Import_Communes,Circo1!$A105,Import_BV,Circo1!$B105)</f>
        <v>6</v>
      </c>
      <c r="AC105" s="36">
        <f t="shared" ca="1" si="141"/>
        <v>6.0913705583756344E-3</v>
      </c>
      <c r="AD105" s="37">
        <f t="shared" ca="1" si="149"/>
        <v>1.4925373134328358E-2</v>
      </c>
      <c r="AE105" s="35">
        <f ca="1">SUMIFS(OFFSET(Import!$A$2,0,AE$2+2,236,1),OFFSET(Import!$A$2,0,AE$2,236,1),Circo1!AE$3,Import_Communes,Circo1!$A105,Import_BV,Circo1!$B105)</f>
        <v>37</v>
      </c>
      <c r="AF105" s="36">
        <f t="shared" ca="1" si="143"/>
        <v>3.7563451776649749E-2</v>
      </c>
      <c r="AG105" s="37">
        <f t="shared" ca="1" si="144"/>
        <v>9.2039800995024873E-2</v>
      </c>
    </row>
    <row r="106" spans="1:33">
      <c r="A106" s="32" t="s">
        <v>68</v>
      </c>
      <c r="B106" s="33">
        <v>10</v>
      </c>
      <c r="C106" s="33">
        <f>SUMIFS(Import_Inscrits,Import_Communes,Circo1!$A106,Import_BV,Circo1!$B106)</f>
        <v>1336</v>
      </c>
      <c r="D106" s="33">
        <f>SUMIFS(Import_Abstention,Import_Communes,Circo1!$A106,Import_BV,Circo1!$B106)</f>
        <v>852</v>
      </c>
      <c r="E106" s="33">
        <f>SUMIFS(Import_Votants,Import_Communes,Circo1!$A106,Import_BV,Circo1!$B106)</f>
        <v>484</v>
      </c>
      <c r="F106" s="34">
        <f t="shared" si="145"/>
        <v>0.36227544910179643</v>
      </c>
      <c r="G106" s="33">
        <f>SUMIFS(Import_Blancs,Import_Communes,Circo1!$A106,Import_BV,Circo1!$B106)</f>
        <v>6</v>
      </c>
      <c r="H106" s="33">
        <f>SUMIFS(Imports_Nuls,Import_Communes,Circo1!$A106,Import_BV,Circo1!$B106)</f>
        <v>4</v>
      </c>
      <c r="I106" s="222">
        <f>SUMIFS(Import_Exprimés,Import_Communes,Circo1!$A106,Import_BV,Circo1!$B106)</f>
        <v>474</v>
      </c>
      <c r="J106" s="35">
        <f ca="1">SUMIFS(OFFSET(Import!$A$2,0,J$2+2,236,1),OFFSET(Import!$A$2,0,J$2,236,1),Circo1!J$3,Import_Communes,Circo1!$A106,Import_BV,Circo1!$B106)</f>
        <v>121</v>
      </c>
      <c r="K106" s="36">
        <f t="shared" ca="1" si="146"/>
        <v>9.0568862275449108E-2</v>
      </c>
      <c r="L106" s="37">
        <f t="shared" ca="1" si="125"/>
        <v>0.25527426160337552</v>
      </c>
      <c r="M106" s="35">
        <f ca="1">SUMIFS(OFFSET(Import!$A$2,0,M$2+2,236,1),OFFSET(Import!$A$2,0,M$2,236,1),Circo1!M$3,Import_Communes,Circo1!$A106,Import_BV,Circo1!$B106)</f>
        <v>7</v>
      </c>
      <c r="N106" s="36">
        <f t="shared" ca="1" si="147"/>
        <v>5.239520958083832E-3</v>
      </c>
      <c r="O106" s="37">
        <f t="shared" ca="1" si="127"/>
        <v>1.4767932489451477E-2</v>
      </c>
      <c r="P106" s="35">
        <f ca="1">SUMIFS(OFFSET(Import!$A$2,0,P$2+2,236,1),OFFSET(Import!$A$2,0,P$2,236,1),Circo1!P$3,Import_Communes,Circo1!$A106,Import_BV,Circo1!$B106)</f>
        <v>269</v>
      </c>
      <c r="Q106" s="36">
        <f t="shared" ca="1" si="129"/>
        <v>0.20134730538922155</v>
      </c>
      <c r="R106" s="37">
        <f t="shared" ca="1" si="130"/>
        <v>0.5675105485232067</v>
      </c>
      <c r="S106" s="35">
        <f ca="1">SUMIFS(OFFSET(Import!$A$2,0,S$2+2,236,1),OFFSET(Import!$A$2,0,S$2,236,1),Circo1!S$3,Import_Communes,Circo1!$A106,Import_BV,Circo1!$B106)</f>
        <v>5</v>
      </c>
      <c r="T106" s="36">
        <f t="shared" ca="1" si="132"/>
        <v>3.7425149700598802E-3</v>
      </c>
      <c r="U106" s="37">
        <f t="shared" ca="1" si="148"/>
        <v>1.0548523206751054E-2</v>
      </c>
      <c r="V106" s="35">
        <f ca="1">SUMIFS(OFFSET(Import!$A$2,0,V$2+2,236,1),OFFSET(Import!$A$2,0,V$2,236,1),Circo1!V$3,Import_Communes,Circo1!$A106,Import_BV,Circo1!$B106)</f>
        <v>5</v>
      </c>
      <c r="W106" s="36">
        <f t="shared" ca="1" si="135"/>
        <v>3.7425149700598802E-3</v>
      </c>
      <c r="X106" s="37">
        <f t="shared" ca="1" si="136"/>
        <v>1.0548523206751054E-2</v>
      </c>
      <c r="Y106" s="35">
        <f ca="1">SUMIFS(OFFSET(Import!$A$2,0,Y$2+2,236,1),OFFSET(Import!$A$2,0,Y$2,236,1),Circo1!Y$3,Import_Communes,Circo1!$A106,Import_BV,Circo1!$B106)</f>
        <v>24</v>
      </c>
      <c r="Z106" s="36">
        <f t="shared" ca="1" si="138"/>
        <v>1.7964071856287425E-2</v>
      </c>
      <c r="AA106" s="37">
        <f t="shared" ca="1" si="139"/>
        <v>5.0632911392405063E-2</v>
      </c>
      <c r="AB106" s="35">
        <f ca="1">SUMIFS(OFFSET(Import!$A$2,0,AB$2+2,236,1),OFFSET(Import!$A$2,0,AB$2,236,1),Circo1!AB$3,Import_Communes,Circo1!$A106,Import_BV,Circo1!$B106)</f>
        <v>9</v>
      </c>
      <c r="AC106" s="36">
        <f t="shared" ca="1" si="141"/>
        <v>6.7365269461077846E-3</v>
      </c>
      <c r="AD106" s="37">
        <f t="shared" ca="1" si="149"/>
        <v>1.8987341772151899E-2</v>
      </c>
      <c r="AE106" s="35">
        <f ca="1">SUMIFS(OFFSET(Import!$A$2,0,AE$2+2,236,1),OFFSET(Import!$A$2,0,AE$2,236,1),Circo1!AE$3,Import_Communes,Circo1!$A106,Import_BV,Circo1!$B106)</f>
        <v>34</v>
      </c>
      <c r="AF106" s="36">
        <f t="shared" ca="1" si="143"/>
        <v>2.5449101796407185E-2</v>
      </c>
      <c r="AG106" s="37">
        <f t="shared" ca="1" si="144"/>
        <v>7.1729957805907171E-2</v>
      </c>
    </row>
    <row r="107" spans="1:33" s="216" customFormat="1">
      <c r="A107" s="212" t="s">
        <v>115</v>
      </c>
      <c r="B107" s="213"/>
      <c r="C107" s="213">
        <f t="shared" ref="C107:AE107" si="173">SUM(C108)</f>
        <v>146</v>
      </c>
      <c r="D107" s="213">
        <f t="shared" si="173"/>
        <v>54</v>
      </c>
      <c r="E107" s="213">
        <f t="shared" si="173"/>
        <v>92</v>
      </c>
      <c r="F107" s="214">
        <f>E107/C107</f>
        <v>0.63013698630136983</v>
      </c>
      <c r="G107" s="213">
        <f t="shared" si="173"/>
        <v>0</v>
      </c>
      <c r="H107" s="213">
        <f t="shared" si="173"/>
        <v>0</v>
      </c>
      <c r="I107" s="223">
        <f t="shared" si="173"/>
        <v>92</v>
      </c>
      <c r="J107" s="212">
        <f t="shared" ca="1" si="173"/>
        <v>23</v>
      </c>
      <c r="K107" s="214">
        <f t="shared" ca="1" si="146"/>
        <v>0.15753424657534246</v>
      </c>
      <c r="L107" s="215">
        <f t="shared" ca="1" si="125"/>
        <v>0.25</v>
      </c>
      <c r="M107" s="212">
        <f t="shared" ca="1" si="173"/>
        <v>0</v>
      </c>
      <c r="N107" s="214">
        <f t="shared" ca="1" si="147"/>
        <v>0</v>
      </c>
      <c r="O107" s="215">
        <f t="shared" ca="1" si="127"/>
        <v>0</v>
      </c>
      <c r="P107" s="212">
        <f t="shared" ca="1" si="173"/>
        <v>53</v>
      </c>
      <c r="Q107" s="214">
        <f t="shared" ca="1" si="129"/>
        <v>0.36301369863013699</v>
      </c>
      <c r="R107" s="215">
        <f t="shared" ca="1" si="130"/>
        <v>0.57608695652173914</v>
      </c>
      <c r="S107" s="212">
        <f t="shared" ca="1" si="173"/>
        <v>0</v>
      </c>
      <c r="T107" s="214">
        <f t="shared" ca="1" si="132"/>
        <v>0</v>
      </c>
      <c r="U107" s="215">
        <f t="shared" ca="1" si="173"/>
        <v>0</v>
      </c>
      <c r="V107" s="212">
        <f t="shared" ca="1" si="173"/>
        <v>0</v>
      </c>
      <c r="W107" s="214">
        <f t="shared" ca="1" si="135"/>
        <v>0</v>
      </c>
      <c r="X107" s="215">
        <f t="shared" ca="1" si="136"/>
        <v>0</v>
      </c>
      <c r="Y107" s="212">
        <f t="shared" ca="1" si="173"/>
        <v>1</v>
      </c>
      <c r="Z107" s="214">
        <f t="shared" ca="1" si="138"/>
        <v>6.8493150684931503E-3</v>
      </c>
      <c r="AA107" s="215">
        <f t="shared" ca="1" si="139"/>
        <v>1.0869565217391304E-2</v>
      </c>
      <c r="AB107" s="212">
        <f t="shared" ca="1" si="173"/>
        <v>0</v>
      </c>
      <c r="AC107" s="214">
        <f t="shared" ca="1" si="141"/>
        <v>0</v>
      </c>
      <c r="AD107" s="215">
        <f t="shared" ca="1" si="149"/>
        <v>0</v>
      </c>
      <c r="AE107" s="212">
        <f t="shared" ca="1" si="173"/>
        <v>15</v>
      </c>
      <c r="AF107" s="214">
        <f t="shared" ca="1" si="143"/>
        <v>0.10273972602739725</v>
      </c>
      <c r="AG107" s="215">
        <f t="shared" ca="1" si="144"/>
        <v>0.16304347826086957</v>
      </c>
    </row>
    <row r="108" spans="1:33">
      <c r="A108" s="32" t="s">
        <v>69</v>
      </c>
      <c r="B108" s="33">
        <v>1</v>
      </c>
      <c r="C108" s="33">
        <f>SUMIFS(Import_Inscrits,Import_Communes,Circo1!$A108,Import_BV,Circo1!$B108)</f>
        <v>146</v>
      </c>
      <c r="D108" s="33">
        <f>SUMIFS(Import_Abstention,Import_Communes,Circo1!$A108,Import_BV,Circo1!$B108)</f>
        <v>54</v>
      </c>
      <c r="E108" s="33">
        <f>SUMIFS(Import_Votants,Import_Communes,Circo1!$A108,Import_BV,Circo1!$B108)</f>
        <v>92</v>
      </c>
      <c r="F108" s="34">
        <f t="shared" si="145"/>
        <v>0.63013698630136983</v>
      </c>
      <c r="G108" s="33">
        <f>SUMIFS(Import_Blancs,Import_Communes,Circo1!$A108,Import_BV,Circo1!$B108)</f>
        <v>0</v>
      </c>
      <c r="H108" s="33">
        <f>SUMIFS(Imports_Nuls,Import_Communes,Circo1!$A108,Import_BV,Circo1!$B108)</f>
        <v>0</v>
      </c>
      <c r="I108" s="222">
        <f>SUMIFS(Import_Exprimés,Import_Communes,Circo1!$A108,Import_BV,Circo1!$B108)</f>
        <v>92</v>
      </c>
      <c r="J108" s="35">
        <f ca="1">SUMIFS(OFFSET(Import!$A$2,0,J$2+2,236,1),OFFSET(Import!$A$2,0,J$2,236,1),Circo1!J$3,Import_Communes,Circo1!$A108,Import_BV,Circo1!$B108)</f>
        <v>23</v>
      </c>
      <c r="K108" s="36">
        <f t="shared" ca="1" si="146"/>
        <v>0.15753424657534246</v>
      </c>
      <c r="L108" s="37">
        <f t="shared" ca="1" si="125"/>
        <v>0.25</v>
      </c>
      <c r="M108" s="35">
        <f ca="1">SUMIFS(OFFSET(Import!$A$2,0,M$2+2,236,1),OFFSET(Import!$A$2,0,M$2,236,1),Circo1!M$3,Import_Communes,Circo1!$A108,Import_BV,Circo1!$B108)</f>
        <v>0</v>
      </c>
      <c r="N108" s="36">
        <f t="shared" ca="1" si="147"/>
        <v>0</v>
      </c>
      <c r="O108" s="37">
        <f t="shared" ca="1" si="127"/>
        <v>0</v>
      </c>
      <c r="P108" s="35">
        <f ca="1">SUMIFS(OFFSET(Import!$A$2,0,P$2+2,236,1),OFFSET(Import!$A$2,0,P$2,236,1),Circo1!P$3,Import_Communes,Circo1!$A108,Import_BV,Circo1!$B108)</f>
        <v>53</v>
      </c>
      <c r="Q108" s="36">
        <f t="shared" ca="1" si="129"/>
        <v>0.36301369863013699</v>
      </c>
      <c r="R108" s="37">
        <f t="shared" ca="1" si="130"/>
        <v>0.57608695652173914</v>
      </c>
      <c r="S108" s="35">
        <f ca="1">SUMIFS(OFFSET(Import!$A$2,0,S$2+2,236,1),OFFSET(Import!$A$2,0,S$2,236,1),Circo1!S$3,Import_Communes,Circo1!$A108,Import_BV,Circo1!$B108)</f>
        <v>0</v>
      </c>
      <c r="T108" s="36">
        <f t="shared" ca="1" si="132"/>
        <v>0</v>
      </c>
      <c r="U108" s="37">
        <f t="shared" ca="1" si="148"/>
        <v>0</v>
      </c>
      <c r="V108" s="35">
        <f ca="1">SUMIFS(OFFSET(Import!$A$2,0,V$2+2,236,1),OFFSET(Import!$A$2,0,V$2,236,1),Circo1!V$3,Import_Communes,Circo1!$A108,Import_BV,Circo1!$B108)</f>
        <v>0</v>
      </c>
      <c r="W108" s="36">
        <f t="shared" ca="1" si="135"/>
        <v>0</v>
      </c>
      <c r="X108" s="37">
        <f t="shared" ca="1" si="136"/>
        <v>0</v>
      </c>
      <c r="Y108" s="35">
        <f ca="1">SUMIFS(OFFSET(Import!$A$2,0,Y$2+2,236,1),OFFSET(Import!$A$2,0,Y$2,236,1),Circo1!Y$3,Import_Communes,Circo1!$A108,Import_BV,Circo1!$B108)</f>
        <v>1</v>
      </c>
      <c r="Z108" s="36">
        <f t="shared" ca="1" si="138"/>
        <v>6.8493150684931503E-3</v>
      </c>
      <c r="AA108" s="37">
        <f t="shared" ca="1" si="139"/>
        <v>1.0869565217391304E-2</v>
      </c>
      <c r="AB108" s="35">
        <f ca="1">SUMIFS(OFFSET(Import!$A$2,0,AB$2+2,236,1),OFFSET(Import!$A$2,0,AB$2,236,1),Circo1!AB$3,Import_Communes,Circo1!$A108,Import_BV,Circo1!$B108)</f>
        <v>0</v>
      </c>
      <c r="AC108" s="36">
        <f t="shared" ca="1" si="141"/>
        <v>0</v>
      </c>
      <c r="AD108" s="37">
        <f t="shared" ca="1" si="149"/>
        <v>0</v>
      </c>
      <c r="AE108" s="35">
        <f ca="1">SUMIFS(OFFSET(Import!$A$2,0,AE$2+2,236,1),OFFSET(Import!$A$2,0,AE$2,236,1),Circo1!AE$3,Import_Communes,Circo1!$A108,Import_BV,Circo1!$B108)</f>
        <v>15</v>
      </c>
      <c r="AF108" s="36">
        <f t="shared" ca="1" si="143"/>
        <v>0.10273972602739725</v>
      </c>
      <c r="AG108" s="37">
        <f t="shared" ca="1" si="144"/>
        <v>0.16304347826086957</v>
      </c>
    </row>
    <row r="109" spans="1:33" s="216" customFormat="1">
      <c r="A109" s="212" t="s">
        <v>116</v>
      </c>
      <c r="B109" s="213"/>
      <c r="C109" s="213">
        <f>SUM(C110:C114)</f>
        <v>2813</v>
      </c>
      <c r="D109" s="213">
        <f t="shared" ref="D109:E109" si="174">SUM(D110:D114)</f>
        <v>1608</v>
      </c>
      <c r="E109" s="213">
        <f t="shared" si="174"/>
        <v>1205</v>
      </c>
      <c r="F109" s="214">
        <f>E109/C109</f>
        <v>0.42836829008176325</v>
      </c>
      <c r="G109" s="213">
        <f t="shared" ref="G109:I109" si="175">SUM(G110:G114)</f>
        <v>10</v>
      </c>
      <c r="H109" s="213">
        <f t="shared" si="175"/>
        <v>11</v>
      </c>
      <c r="I109" s="223">
        <f t="shared" si="175"/>
        <v>1184</v>
      </c>
      <c r="J109" s="212">
        <f t="shared" ref="J109" ca="1" si="176">SUM(J110:J114)</f>
        <v>95</v>
      </c>
      <c r="K109" s="214">
        <f t="shared" ca="1" si="146"/>
        <v>3.3771773906861001E-2</v>
      </c>
      <c r="L109" s="215">
        <f t="shared" ca="1" si="125"/>
        <v>8.0236486486486486E-2</v>
      </c>
      <c r="M109" s="212">
        <f t="shared" ref="M109" ca="1" si="177">SUM(M110:M114)</f>
        <v>16</v>
      </c>
      <c r="N109" s="214">
        <f t="shared" ca="1" si="147"/>
        <v>5.6878777106292213E-3</v>
      </c>
      <c r="O109" s="215">
        <f t="shared" ca="1" si="127"/>
        <v>1.3513513513513514E-2</v>
      </c>
      <c r="P109" s="212">
        <f t="shared" ref="P109" ca="1" si="178">SUM(P110:P114)</f>
        <v>627</v>
      </c>
      <c r="Q109" s="214">
        <f t="shared" ca="1" si="129"/>
        <v>0.22289370778528261</v>
      </c>
      <c r="R109" s="215">
        <f t="shared" ca="1" si="130"/>
        <v>0.52956081081081086</v>
      </c>
      <c r="S109" s="212">
        <f t="shared" ref="S109" ca="1" si="179">SUM(S110:S114)</f>
        <v>6</v>
      </c>
      <c r="T109" s="214">
        <f t="shared" ca="1" si="132"/>
        <v>2.1329541414859582E-3</v>
      </c>
      <c r="U109" s="215">
        <f t="shared" ref="U109" ca="1" si="180">SUM(U110:U114)</f>
        <v>1.3245033112582781E-2</v>
      </c>
      <c r="V109" s="212">
        <f t="shared" ref="V109" ca="1" si="181">SUM(V110:V114)</f>
        <v>2</v>
      </c>
      <c r="W109" s="214">
        <f t="shared" ca="1" si="135"/>
        <v>7.1098471382865266E-4</v>
      </c>
      <c r="X109" s="215">
        <f t="shared" ca="1" si="136"/>
        <v>1.6891891891891893E-3</v>
      </c>
      <c r="Y109" s="212">
        <f t="shared" ref="Y109" ca="1" si="182">SUM(Y110:Y114)</f>
        <v>101</v>
      </c>
      <c r="Z109" s="214">
        <f t="shared" ca="1" si="138"/>
        <v>3.5904728048346962E-2</v>
      </c>
      <c r="AA109" s="215">
        <f t="shared" ca="1" si="139"/>
        <v>8.5304054054054057E-2</v>
      </c>
      <c r="AB109" s="212">
        <f t="shared" ref="AB109" ca="1" si="183">SUM(AB110:AB114)</f>
        <v>10</v>
      </c>
      <c r="AC109" s="214">
        <f t="shared" ca="1" si="141"/>
        <v>3.5549235691432635E-3</v>
      </c>
      <c r="AD109" s="215">
        <f t="shared" ca="1" si="149"/>
        <v>8.4459459459459464E-3</v>
      </c>
      <c r="AE109" s="212">
        <f t="shared" ref="AE109" ca="1" si="184">SUM(AE110:AE114)</f>
        <v>327</v>
      </c>
      <c r="AF109" s="214">
        <f t="shared" ca="1" si="143"/>
        <v>0.11624600071098472</v>
      </c>
      <c r="AG109" s="215">
        <f t="shared" ca="1" si="144"/>
        <v>0.27618243243243246</v>
      </c>
    </row>
    <row r="110" spans="1:33">
      <c r="A110" s="32" t="s">
        <v>72</v>
      </c>
      <c r="B110" s="33">
        <v>1</v>
      </c>
      <c r="C110" s="33">
        <f>SUMIFS(Import_Inscrits,Import_Communes,Circo1!$A110,Import_BV,Circo1!$B110)</f>
        <v>757</v>
      </c>
      <c r="D110" s="33">
        <f>SUMIFS(Import_Abstention,Import_Communes,Circo1!$A110,Import_BV,Circo1!$B110)</f>
        <v>388</v>
      </c>
      <c r="E110" s="33">
        <f>SUMIFS(Import_Votants,Import_Communes,Circo1!$A110,Import_BV,Circo1!$B110)</f>
        <v>369</v>
      </c>
      <c r="F110" s="34">
        <f t="shared" si="145"/>
        <v>0.48745046235138706</v>
      </c>
      <c r="G110" s="33">
        <f>SUMIFS(Import_Blancs,Import_Communes,Circo1!$A110,Import_BV,Circo1!$B110)</f>
        <v>4</v>
      </c>
      <c r="H110" s="33">
        <f>SUMIFS(Imports_Nuls,Import_Communes,Circo1!$A110,Import_BV,Circo1!$B110)</f>
        <v>2</v>
      </c>
      <c r="I110" s="222">
        <f>SUMIFS(Import_Exprimés,Import_Communes,Circo1!$A110,Import_BV,Circo1!$B110)</f>
        <v>363</v>
      </c>
      <c r="J110" s="35">
        <f ca="1">SUMIFS(OFFSET(Import!$A$2,0,J$2+2,236,1),OFFSET(Import!$A$2,0,J$2,236,1),Circo1!J$3,Import_Communes,Circo1!$A110,Import_BV,Circo1!$B110)</f>
        <v>21</v>
      </c>
      <c r="K110" s="36">
        <f t="shared" ca="1" si="146"/>
        <v>2.7741083223249668E-2</v>
      </c>
      <c r="L110" s="37">
        <f t="shared" ca="1" si="125"/>
        <v>5.7851239669421489E-2</v>
      </c>
      <c r="M110" s="35">
        <f ca="1">SUMIFS(OFFSET(Import!$A$2,0,M$2+2,236,1),OFFSET(Import!$A$2,0,M$2,236,1),Circo1!M$3,Import_Communes,Circo1!$A110,Import_BV,Circo1!$B110)</f>
        <v>5</v>
      </c>
      <c r="N110" s="36">
        <f t="shared" ca="1" si="147"/>
        <v>6.6050198150594455E-3</v>
      </c>
      <c r="O110" s="37">
        <f t="shared" ca="1" si="127"/>
        <v>1.3774104683195593E-2</v>
      </c>
      <c r="P110" s="35">
        <f ca="1">SUMIFS(OFFSET(Import!$A$2,0,P$2+2,236,1),OFFSET(Import!$A$2,0,P$2,236,1),Circo1!P$3,Import_Communes,Circo1!$A110,Import_BV,Circo1!$B110)</f>
        <v>162</v>
      </c>
      <c r="Q110" s="36">
        <f t="shared" ca="1" si="129"/>
        <v>0.21400264200792601</v>
      </c>
      <c r="R110" s="37">
        <f t="shared" ca="1" si="130"/>
        <v>0.4462809917355372</v>
      </c>
      <c r="S110" s="35">
        <f ca="1">SUMIFS(OFFSET(Import!$A$2,0,S$2+2,236,1),OFFSET(Import!$A$2,0,S$2,236,1),Circo1!S$3,Import_Communes,Circo1!$A110,Import_BV,Circo1!$B110)</f>
        <v>0</v>
      </c>
      <c r="T110" s="36">
        <f t="shared" ca="1" si="132"/>
        <v>0</v>
      </c>
      <c r="U110" s="37">
        <f t="shared" ca="1" si="148"/>
        <v>0</v>
      </c>
      <c r="V110" s="35">
        <f ca="1">SUMIFS(OFFSET(Import!$A$2,0,V$2+2,236,1),OFFSET(Import!$A$2,0,V$2,236,1),Circo1!V$3,Import_Communes,Circo1!$A110,Import_BV,Circo1!$B110)</f>
        <v>0</v>
      </c>
      <c r="W110" s="36">
        <f t="shared" ca="1" si="135"/>
        <v>0</v>
      </c>
      <c r="X110" s="37">
        <f t="shared" ca="1" si="136"/>
        <v>0</v>
      </c>
      <c r="Y110" s="35">
        <f ca="1">SUMIFS(OFFSET(Import!$A$2,0,Y$2+2,236,1),OFFSET(Import!$A$2,0,Y$2,236,1),Circo1!Y$3,Import_Communes,Circo1!$A110,Import_BV,Circo1!$B110)</f>
        <v>10</v>
      </c>
      <c r="Z110" s="36">
        <f t="shared" ca="1" si="138"/>
        <v>1.3210039630118891E-2</v>
      </c>
      <c r="AA110" s="37">
        <f t="shared" ca="1" si="139"/>
        <v>2.7548209366391185E-2</v>
      </c>
      <c r="AB110" s="35">
        <f ca="1">SUMIFS(OFFSET(Import!$A$2,0,AB$2+2,236,1),OFFSET(Import!$A$2,0,AB$2,236,1),Circo1!AB$3,Import_Communes,Circo1!$A110,Import_BV,Circo1!$B110)</f>
        <v>5</v>
      </c>
      <c r="AC110" s="36">
        <f t="shared" ca="1" si="141"/>
        <v>6.6050198150594455E-3</v>
      </c>
      <c r="AD110" s="37">
        <f t="shared" ca="1" si="149"/>
        <v>1.3774104683195593E-2</v>
      </c>
      <c r="AE110" s="35">
        <f ca="1">SUMIFS(OFFSET(Import!$A$2,0,AE$2+2,236,1),OFFSET(Import!$A$2,0,AE$2,236,1),Circo1!AE$3,Import_Communes,Circo1!$A110,Import_BV,Circo1!$B110)</f>
        <v>160</v>
      </c>
      <c r="AF110" s="36">
        <f t="shared" ca="1" si="143"/>
        <v>0.21136063408190225</v>
      </c>
      <c r="AG110" s="37">
        <f t="shared" ca="1" si="144"/>
        <v>0.44077134986225897</v>
      </c>
    </row>
    <row r="111" spans="1:33">
      <c r="A111" s="32" t="s">
        <v>72</v>
      </c>
      <c r="B111" s="33">
        <v>2</v>
      </c>
      <c r="C111" s="33">
        <f>SUMIFS(Import_Inscrits,Import_Communes,Circo1!$A111,Import_BV,Circo1!$B111)</f>
        <v>1283</v>
      </c>
      <c r="D111" s="33">
        <f>SUMIFS(Import_Abstention,Import_Communes,Circo1!$A111,Import_BV,Circo1!$B111)</f>
        <v>823</v>
      </c>
      <c r="E111" s="33">
        <f>SUMIFS(Import_Votants,Import_Communes,Circo1!$A111,Import_BV,Circo1!$B111)</f>
        <v>460</v>
      </c>
      <c r="F111" s="34">
        <f t="shared" si="145"/>
        <v>0.35853468433359315</v>
      </c>
      <c r="G111" s="33">
        <f>SUMIFS(Import_Blancs,Import_Communes,Circo1!$A111,Import_BV,Circo1!$B111)</f>
        <v>5</v>
      </c>
      <c r="H111" s="33">
        <f>SUMIFS(Imports_Nuls,Import_Communes,Circo1!$A111,Import_BV,Circo1!$B111)</f>
        <v>2</v>
      </c>
      <c r="I111" s="222">
        <f>SUMIFS(Import_Exprimés,Import_Communes,Circo1!$A111,Import_BV,Circo1!$B111)</f>
        <v>453</v>
      </c>
      <c r="J111" s="35">
        <f ca="1">SUMIFS(OFFSET(Import!$A$2,0,J$2+2,236,1),OFFSET(Import!$A$2,0,J$2,236,1),Circo1!J$3,Import_Communes,Circo1!$A111,Import_BV,Circo1!$B111)</f>
        <v>40</v>
      </c>
      <c r="K111" s="36">
        <f t="shared" ca="1" si="146"/>
        <v>3.117692907248636E-2</v>
      </c>
      <c r="L111" s="37">
        <f t="shared" ca="1" si="125"/>
        <v>8.8300220750551883E-2</v>
      </c>
      <c r="M111" s="35">
        <f ca="1">SUMIFS(OFFSET(Import!$A$2,0,M$2+2,236,1),OFFSET(Import!$A$2,0,M$2,236,1),Circo1!M$3,Import_Communes,Circo1!$A111,Import_BV,Circo1!$B111)</f>
        <v>10</v>
      </c>
      <c r="N111" s="36">
        <f t="shared" ca="1" si="147"/>
        <v>7.7942322681215899E-3</v>
      </c>
      <c r="O111" s="37">
        <f t="shared" ca="1" si="127"/>
        <v>2.2075055187637971E-2</v>
      </c>
      <c r="P111" s="35">
        <f ca="1">SUMIFS(OFFSET(Import!$A$2,0,P$2+2,236,1),OFFSET(Import!$A$2,0,P$2,236,1),Circo1!P$3,Import_Communes,Circo1!$A111,Import_BV,Circo1!$B111)</f>
        <v>234</v>
      </c>
      <c r="Q111" s="36">
        <f t="shared" ca="1" si="129"/>
        <v>0.18238503507404522</v>
      </c>
      <c r="R111" s="37">
        <f t="shared" ca="1" si="130"/>
        <v>0.51655629139072845</v>
      </c>
      <c r="S111" s="35">
        <f ca="1">SUMIFS(OFFSET(Import!$A$2,0,S$2+2,236,1),OFFSET(Import!$A$2,0,S$2,236,1),Circo1!S$3,Import_Communes,Circo1!$A111,Import_BV,Circo1!$B111)</f>
        <v>6</v>
      </c>
      <c r="T111" s="36">
        <f t="shared" ca="1" si="132"/>
        <v>4.6765393608729543E-3</v>
      </c>
      <c r="U111" s="37">
        <f t="shared" ca="1" si="148"/>
        <v>1.3245033112582781E-2</v>
      </c>
      <c r="V111" s="35">
        <f ca="1">SUMIFS(OFFSET(Import!$A$2,0,V$2+2,236,1),OFFSET(Import!$A$2,0,V$2,236,1),Circo1!V$3,Import_Communes,Circo1!$A111,Import_BV,Circo1!$B111)</f>
        <v>2</v>
      </c>
      <c r="W111" s="36">
        <f t="shared" ca="1" si="135"/>
        <v>1.558846453624318E-3</v>
      </c>
      <c r="X111" s="37">
        <f t="shared" ca="1" si="136"/>
        <v>4.4150110375275938E-3</v>
      </c>
      <c r="Y111" s="35">
        <f ca="1">SUMIFS(OFFSET(Import!$A$2,0,Y$2+2,236,1),OFFSET(Import!$A$2,0,Y$2,236,1),Circo1!Y$3,Import_Communes,Circo1!$A111,Import_BV,Circo1!$B111)</f>
        <v>40</v>
      </c>
      <c r="Z111" s="36">
        <f t="shared" ca="1" si="138"/>
        <v>3.117692907248636E-2</v>
      </c>
      <c r="AA111" s="37">
        <f t="shared" ca="1" si="139"/>
        <v>8.8300220750551883E-2</v>
      </c>
      <c r="AB111" s="35">
        <f ca="1">SUMIFS(OFFSET(Import!$A$2,0,AB$2+2,236,1),OFFSET(Import!$A$2,0,AB$2,236,1),Circo1!AB$3,Import_Communes,Circo1!$A111,Import_BV,Circo1!$B111)</f>
        <v>2</v>
      </c>
      <c r="AC111" s="36">
        <f t="shared" ca="1" si="141"/>
        <v>1.558846453624318E-3</v>
      </c>
      <c r="AD111" s="37">
        <f t="shared" ca="1" si="149"/>
        <v>4.4150110375275938E-3</v>
      </c>
      <c r="AE111" s="35">
        <f ca="1">SUMIFS(OFFSET(Import!$A$2,0,AE$2+2,236,1),OFFSET(Import!$A$2,0,AE$2,236,1),Circo1!AE$3,Import_Communes,Circo1!$A111,Import_BV,Circo1!$B111)</f>
        <v>119</v>
      </c>
      <c r="AF111" s="36">
        <f t="shared" ca="1" si="143"/>
        <v>9.2751363990646915E-2</v>
      </c>
      <c r="AG111" s="37">
        <f t="shared" ca="1" si="144"/>
        <v>0.26269315673289184</v>
      </c>
    </row>
    <row r="112" spans="1:33">
      <c r="A112" s="32" t="s">
        <v>72</v>
      </c>
      <c r="B112" s="33">
        <v>3</v>
      </c>
      <c r="C112" s="33">
        <f>SUMIFS(Import_Inscrits,Import_Communes,Circo1!$A112,Import_BV,Circo1!$B112)</f>
        <v>83</v>
      </c>
      <c r="D112" s="33">
        <f>SUMIFS(Import_Abstention,Import_Communes,Circo1!$A112,Import_BV,Circo1!$B112)</f>
        <v>19</v>
      </c>
      <c r="E112" s="33">
        <f>SUMIFS(Import_Votants,Import_Communes,Circo1!$A112,Import_BV,Circo1!$B112)</f>
        <v>64</v>
      </c>
      <c r="F112" s="34">
        <f t="shared" si="145"/>
        <v>0.77108433734939763</v>
      </c>
      <c r="G112" s="33">
        <f>SUMIFS(Import_Blancs,Import_Communes,Circo1!$A112,Import_BV,Circo1!$B112)</f>
        <v>0</v>
      </c>
      <c r="H112" s="33">
        <f>SUMIFS(Imports_Nuls,Import_Communes,Circo1!$A112,Import_BV,Circo1!$B112)</f>
        <v>5</v>
      </c>
      <c r="I112" s="222">
        <f>SUMIFS(Import_Exprimés,Import_Communes,Circo1!$A112,Import_BV,Circo1!$B112)</f>
        <v>59</v>
      </c>
      <c r="J112" s="35">
        <f ca="1">SUMIFS(OFFSET(Import!$A$2,0,J$2+2,236,1),OFFSET(Import!$A$2,0,J$2,236,1),Circo1!J$3,Import_Communes,Circo1!$A112,Import_BV,Circo1!$B112)</f>
        <v>6</v>
      </c>
      <c r="K112" s="36">
        <f t="shared" ca="1" si="146"/>
        <v>7.2289156626506021E-2</v>
      </c>
      <c r="L112" s="37">
        <f t="shared" ca="1" si="125"/>
        <v>0.10169491525423729</v>
      </c>
      <c r="M112" s="35">
        <f ca="1">SUMIFS(OFFSET(Import!$A$2,0,M$2+2,236,1),OFFSET(Import!$A$2,0,M$2,236,1),Circo1!M$3,Import_Communes,Circo1!$A112,Import_BV,Circo1!$B112)</f>
        <v>0</v>
      </c>
      <c r="N112" s="36">
        <f t="shared" ca="1" si="147"/>
        <v>0</v>
      </c>
      <c r="O112" s="37">
        <f t="shared" ca="1" si="127"/>
        <v>0</v>
      </c>
      <c r="P112" s="35">
        <f ca="1">SUMIFS(OFFSET(Import!$A$2,0,P$2+2,236,1),OFFSET(Import!$A$2,0,P$2,236,1),Circo1!P$3,Import_Communes,Circo1!$A112,Import_BV,Circo1!$B112)</f>
        <v>42</v>
      </c>
      <c r="Q112" s="36">
        <f t="shared" ca="1" si="129"/>
        <v>0.50602409638554213</v>
      </c>
      <c r="R112" s="37">
        <f t="shared" ca="1" si="130"/>
        <v>0.71186440677966101</v>
      </c>
      <c r="S112" s="35">
        <f ca="1">SUMIFS(OFFSET(Import!$A$2,0,S$2+2,236,1),OFFSET(Import!$A$2,0,S$2,236,1),Circo1!S$3,Import_Communes,Circo1!$A112,Import_BV,Circo1!$B112)</f>
        <v>0</v>
      </c>
      <c r="T112" s="36">
        <f t="shared" ca="1" si="132"/>
        <v>0</v>
      </c>
      <c r="U112" s="37">
        <f t="shared" ca="1" si="148"/>
        <v>0</v>
      </c>
      <c r="V112" s="35">
        <f ca="1">SUMIFS(OFFSET(Import!$A$2,0,V$2+2,236,1),OFFSET(Import!$A$2,0,V$2,236,1),Circo1!V$3,Import_Communes,Circo1!$A112,Import_BV,Circo1!$B112)</f>
        <v>0</v>
      </c>
      <c r="W112" s="36">
        <f t="shared" ca="1" si="135"/>
        <v>0</v>
      </c>
      <c r="X112" s="37">
        <f t="shared" ca="1" si="136"/>
        <v>0</v>
      </c>
      <c r="Y112" s="35">
        <f ca="1">SUMIFS(OFFSET(Import!$A$2,0,Y$2+2,236,1),OFFSET(Import!$A$2,0,Y$2,236,1),Circo1!Y$3,Import_Communes,Circo1!$A112,Import_BV,Circo1!$B112)</f>
        <v>0</v>
      </c>
      <c r="Z112" s="36">
        <f t="shared" ca="1" si="138"/>
        <v>0</v>
      </c>
      <c r="AA112" s="37">
        <f t="shared" ca="1" si="139"/>
        <v>0</v>
      </c>
      <c r="AB112" s="35">
        <f ca="1">SUMIFS(OFFSET(Import!$A$2,0,AB$2+2,236,1),OFFSET(Import!$A$2,0,AB$2,236,1),Circo1!AB$3,Import_Communes,Circo1!$A112,Import_BV,Circo1!$B112)</f>
        <v>0</v>
      </c>
      <c r="AC112" s="36">
        <f t="shared" ca="1" si="141"/>
        <v>0</v>
      </c>
      <c r="AD112" s="37">
        <f t="shared" ca="1" si="149"/>
        <v>0</v>
      </c>
      <c r="AE112" s="35">
        <f ca="1">SUMIFS(OFFSET(Import!$A$2,0,AE$2+2,236,1),OFFSET(Import!$A$2,0,AE$2,236,1),Circo1!AE$3,Import_Communes,Circo1!$A112,Import_BV,Circo1!$B112)</f>
        <v>11</v>
      </c>
      <c r="AF112" s="36">
        <f t="shared" ca="1" si="143"/>
        <v>0.13253012048192772</v>
      </c>
      <c r="AG112" s="37">
        <f t="shared" ca="1" si="144"/>
        <v>0.1864406779661017</v>
      </c>
    </row>
    <row r="113" spans="1:33">
      <c r="A113" s="32" t="s">
        <v>72</v>
      </c>
      <c r="B113" s="33">
        <v>4</v>
      </c>
      <c r="C113" s="33">
        <f>SUMIFS(Import_Inscrits,Import_Communes,Circo1!$A113,Import_BV,Circo1!$B113)</f>
        <v>227</v>
      </c>
      <c r="D113" s="33">
        <f>SUMIFS(Import_Abstention,Import_Communes,Circo1!$A113,Import_BV,Circo1!$B113)</f>
        <v>90</v>
      </c>
      <c r="E113" s="33">
        <f>SUMIFS(Import_Votants,Import_Communes,Circo1!$A113,Import_BV,Circo1!$B113)</f>
        <v>137</v>
      </c>
      <c r="F113" s="34">
        <f t="shared" si="145"/>
        <v>0.6035242290748899</v>
      </c>
      <c r="G113" s="33">
        <f>SUMIFS(Import_Blancs,Import_Communes,Circo1!$A113,Import_BV,Circo1!$B113)</f>
        <v>1</v>
      </c>
      <c r="H113" s="33">
        <f>SUMIFS(Imports_Nuls,Import_Communes,Circo1!$A113,Import_BV,Circo1!$B113)</f>
        <v>1</v>
      </c>
      <c r="I113" s="222">
        <f>SUMIFS(Import_Exprimés,Import_Communes,Circo1!$A113,Import_BV,Circo1!$B113)</f>
        <v>135</v>
      </c>
      <c r="J113" s="35">
        <f ca="1">SUMIFS(OFFSET(Import!$A$2,0,J$2+2,236,1),OFFSET(Import!$A$2,0,J$2,236,1),Circo1!J$3,Import_Communes,Circo1!$A113,Import_BV,Circo1!$B113)</f>
        <v>14</v>
      </c>
      <c r="K113" s="36">
        <f t="shared" ca="1" si="146"/>
        <v>6.1674008810572688E-2</v>
      </c>
      <c r="L113" s="37">
        <f t="shared" ca="1" si="125"/>
        <v>0.1037037037037037</v>
      </c>
      <c r="M113" s="35">
        <f ca="1">SUMIFS(OFFSET(Import!$A$2,0,M$2+2,236,1),OFFSET(Import!$A$2,0,M$2,236,1),Circo1!M$3,Import_Communes,Circo1!$A113,Import_BV,Circo1!$B113)</f>
        <v>0</v>
      </c>
      <c r="N113" s="36">
        <f t="shared" ca="1" si="147"/>
        <v>0</v>
      </c>
      <c r="O113" s="37">
        <f t="shared" ca="1" si="127"/>
        <v>0</v>
      </c>
      <c r="P113" s="35">
        <f ca="1">SUMIFS(OFFSET(Import!$A$2,0,P$2+2,236,1),OFFSET(Import!$A$2,0,P$2,236,1),Circo1!P$3,Import_Communes,Circo1!$A113,Import_BV,Circo1!$B113)</f>
        <v>71</v>
      </c>
      <c r="Q113" s="36">
        <f t="shared" ca="1" si="129"/>
        <v>0.31277533039647576</v>
      </c>
      <c r="R113" s="37">
        <f t="shared" ca="1" si="130"/>
        <v>0.52592592592592591</v>
      </c>
      <c r="S113" s="35">
        <f ca="1">SUMIFS(OFFSET(Import!$A$2,0,S$2+2,236,1),OFFSET(Import!$A$2,0,S$2,236,1),Circo1!S$3,Import_Communes,Circo1!$A113,Import_BV,Circo1!$B113)</f>
        <v>0</v>
      </c>
      <c r="T113" s="36">
        <f t="shared" ca="1" si="132"/>
        <v>0</v>
      </c>
      <c r="U113" s="37">
        <f t="shared" ca="1" si="148"/>
        <v>0</v>
      </c>
      <c r="V113" s="35">
        <f ca="1">SUMIFS(OFFSET(Import!$A$2,0,V$2+2,236,1),OFFSET(Import!$A$2,0,V$2,236,1),Circo1!V$3,Import_Communes,Circo1!$A113,Import_BV,Circo1!$B113)</f>
        <v>0</v>
      </c>
      <c r="W113" s="36">
        <f t="shared" ca="1" si="135"/>
        <v>0</v>
      </c>
      <c r="X113" s="37">
        <f t="shared" ca="1" si="136"/>
        <v>0</v>
      </c>
      <c r="Y113" s="35">
        <f ca="1">SUMIFS(OFFSET(Import!$A$2,0,Y$2+2,236,1),OFFSET(Import!$A$2,0,Y$2,236,1),Circo1!Y$3,Import_Communes,Circo1!$A113,Import_BV,Circo1!$B113)</f>
        <v>30</v>
      </c>
      <c r="Z113" s="36">
        <f t="shared" ca="1" si="138"/>
        <v>0.13215859030837004</v>
      </c>
      <c r="AA113" s="37">
        <f t="shared" ca="1" si="139"/>
        <v>0.22222222222222221</v>
      </c>
      <c r="AB113" s="35">
        <f ca="1">SUMIFS(OFFSET(Import!$A$2,0,AB$2+2,236,1),OFFSET(Import!$A$2,0,AB$2,236,1),Circo1!AB$3,Import_Communes,Circo1!$A113,Import_BV,Circo1!$B113)</f>
        <v>3</v>
      </c>
      <c r="AC113" s="36">
        <f t="shared" ca="1" si="141"/>
        <v>1.3215859030837005E-2</v>
      </c>
      <c r="AD113" s="37">
        <f t="shared" ca="1" si="149"/>
        <v>2.2222222222222223E-2</v>
      </c>
      <c r="AE113" s="35">
        <f ca="1">SUMIFS(OFFSET(Import!$A$2,0,AE$2+2,236,1),OFFSET(Import!$A$2,0,AE$2,236,1),Circo1!AE$3,Import_Communes,Circo1!$A113,Import_BV,Circo1!$B113)</f>
        <v>17</v>
      </c>
      <c r="AF113" s="36">
        <f t="shared" ca="1" si="143"/>
        <v>7.4889867841409691E-2</v>
      </c>
      <c r="AG113" s="37">
        <f t="shared" ca="1" si="144"/>
        <v>0.12592592592592591</v>
      </c>
    </row>
    <row r="114" spans="1:33">
      <c r="A114" s="32" t="s">
        <v>72</v>
      </c>
      <c r="B114" s="33">
        <v>5</v>
      </c>
      <c r="C114" s="33">
        <f>SUMIFS(Import_Inscrits,Import_Communes,Circo1!$A114,Import_BV,Circo1!$B114)</f>
        <v>463</v>
      </c>
      <c r="D114" s="33">
        <f>SUMIFS(Import_Abstention,Import_Communes,Circo1!$A114,Import_BV,Circo1!$B114)</f>
        <v>288</v>
      </c>
      <c r="E114" s="33">
        <f>SUMIFS(Import_Votants,Import_Communes,Circo1!$A114,Import_BV,Circo1!$B114)</f>
        <v>175</v>
      </c>
      <c r="F114" s="34">
        <f t="shared" si="145"/>
        <v>0.37796976241900648</v>
      </c>
      <c r="G114" s="33">
        <f>SUMIFS(Import_Blancs,Import_Communes,Circo1!$A114,Import_BV,Circo1!$B114)</f>
        <v>0</v>
      </c>
      <c r="H114" s="33">
        <f>SUMIFS(Imports_Nuls,Import_Communes,Circo1!$A114,Import_BV,Circo1!$B114)</f>
        <v>1</v>
      </c>
      <c r="I114" s="222">
        <f>SUMIFS(Import_Exprimés,Import_Communes,Circo1!$A114,Import_BV,Circo1!$B114)</f>
        <v>174</v>
      </c>
      <c r="J114" s="35">
        <f ca="1">SUMIFS(OFFSET(Import!$A$2,0,J$2+2,236,1),OFFSET(Import!$A$2,0,J$2,236,1),Circo1!J$3,Import_Communes,Circo1!$A114,Import_BV,Circo1!$B114)</f>
        <v>14</v>
      </c>
      <c r="K114" s="36">
        <f t="shared" ca="1" si="146"/>
        <v>3.0237580993520519E-2</v>
      </c>
      <c r="L114" s="37">
        <f t="shared" ca="1" si="125"/>
        <v>8.0459770114942528E-2</v>
      </c>
      <c r="M114" s="35">
        <f ca="1">SUMIFS(OFFSET(Import!$A$2,0,M$2+2,236,1),OFFSET(Import!$A$2,0,M$2,236,1),Circo1!M$3,Import_Communes,Circo1!$A114,Import_BV,Circo1!$B114)</f>
        <v>1</v>
      </c>
      <c r="N114" s="36">
        <f t="shared" ca="1" si="147"/>
        <v>2.1598272138228943E-3</v>
      </c>
      <c r="O114" s="37">
        <f t="shared" ca="1" si="127"/>
        <v>5.7471264367816091E-3</v>
      </c>
      <c r="P114" s="35">
        <f ca="1">SUMIFS(OFFSET(Import!$A$2,0,P$2+2,236,1),OFFSET(Import!$A$2,0,P$2,236,1),Circo1!P$3,Import_Communes,Circo1!$A114,Import_BV,Circo1!$B114)</f>
        <v>118</v>
      </c>
      <c r="Q114" s="36">
        <f t="shared" ca="1" si="129"/>
        <v>0.25485961123110151</v>
      </c>
      <c r="R114" s="37">
        <f t="shared" ca="1" si="130"/>
        <v>0.67816091954022983</v>
      </c>
      <c r="S114" s="35">
        <f ca="1">SUMIFS(OFFSET(Import!$A$2,0,S$2+2,236,1),OFFSET(Import!$A$2,0,S$2,236,1),Circo1!S$3,Import_Communes,Circo1!$A114,Import_BV,Circo1!$B114)</f>
        <v>0</v>
      </c>
      <c r="T114" s="36">
        <f t="shared" ca="1" si="132"/>
        <v>0</v>
      </c>
      <c r="U114" s="37">
        <f t="shared" ca="1" si="148"/>
        <v>0</v>
      </c>
      <c r="V114" s="35">
        <f ca="1">SUMIFS(OFFSET(Import!$A$2,0,V$2+2,236,1),OFFSET(Import!$A$2,0,V$2,236,1),Circo1!V$3,Import_Communes,Circo1!$A114,Import_BV,Circo1!$B114)</f>
        <v>0</v>
      </c>
      <c r="W114" s="36">
        <f t="shared" ca="1" si="135"/>
        <v>0</v>
      </c>
      <c r="X114" s="37">
        <f t="shared" ca="1" si="136"/>
        <v>0</v>
      </c>
      <c r="Y114" s="35">
        <f ca="1">SUMIFS(OFFSET(Import!$A$2,0,Y$2+2,236,1),OFFSET(Import!$A$2,0,Y$2,236,1),Circo1!Y$3,Import_Communes,Circo1!$A114,Import_BV,Circo1!$B114)</f>
        <v>21</v>
      </c>
      <c r="Z114" s="36">
        <f t="shared" ca="1" si="138"/>
        <v>4.5356371490280781E-2</v>
      </c>
      <c r="AA114" s="37">
        <f t="shared" ca="1" si="139"/>
        <v>0.1206896551724138</v>
      </c>
      <c r="AB114" s="35">
        <f ca="1">SUMIFS(OFFSET(Import!$A$2,0,AB$2+2,236,1),OFFSET(Import!$A$2,0,AB$2,236,1),Circo1!AB$3,Import_Communes,Circo1!$A114,Import_BV,Circo1!$B114)</f>
        <v>0</v>
      </c>
      <c r="AC114" s="36">
        <f t="shared" ca="1" si="141"/>
        <v>0</v>
      </c>
      <c r="AD114" s="37">
        <f t="shared" ca="1" si="149"/>
        <v>0</v>
      </c>
      <c r="AE114" s="35">
        <f ca="1">SUMIFS(OFFSET(Import!$A$2,0,AE$2+2,236,1),OFFSET(Import!$A$2,0,AE$2,236,1),Circo1!AE$3,Import_Communes,Circo1!$A114,Import_BV,Circo1!$B114)</f>
        <v>20</v>
      </c>
      <c r="AF114" s="36">
        <f t="shared" ca="1" si="143"/>
        <v>4.3196544276457881E-2</v>
      </c>
      <c r="AG114" s="37">
        <f t="shared" ca="1" si="144"/>
        <v>0.11494252873563218</v>
      </c>
    </row>
    <row r="115" spans="1:33" s="216" customFormat="1">
      <c r="A115" s="212" t="s">
        <v>117</v>
      </c>
      <c r="B115" s="213"/>
      <c r="C115" s="213">
        <f>SUM(C116:C117)</f>
        <v>487</v>
      </c>
      <c r="D115" s="213">
        <f t="shared" ref="D115:E115" si="185">SUM(D116:D117)</f>
        <v>190</v>
      </c>
      <c r="E115" s="213">
        <f t="shared" si="185"/>
        <v>297</v>
      </c>
      <c r="F115" s="214">
        <f>E115/C115</f>
        <v>0.60985626283367556</v>
      </c>
      <c r="G115" s="213">
        <f t="shared" ref="G115:I115" si="186">SUM(G116:G117)</f>
        <v>3</v>
      </c>
      <c r="H115" s="213">
        <f t="shared" si="186"/>
        <v>4</v>
      </c>
      <c r="I115" s="223">
        <f t="shared" si="186"/>
        <v>290</v>
      </c>
      <c r="J115" s="212">
        <f t="shared" ref="J115" ca="1" si="187">SUM(J116:J117)</f>
        <v>133</v>
      </c>
      <c r="K115" s="214">
        <f t="shared" ca="1" si="146"/>
        <v>0.2731006160164271</v>
      </c>
      <c r="L115" s="215">
        <f t="shared" ca="1" si="125"/>
        <v>0.45862068965517239</v>
      </c>
      <c r="M115" s="212">
        <f t="shared" ref="M115" ca="1" si="188">SUM(M116:M117)</f>
        <v>1</v>
      </c>
      <c r="N115" s="214">
        <f t="shared" ca="1" si="147"/>
        <v>2.0533880903490761E-3</v>
      </c>
      <c r="O115" s="215">
        <f t="shared" ca="1" si="127"/>
        <v>3.4482758620689655E-3</v>
      </c>
      <c r="P115" s="212">
        <f t="shared" ref="P115" ca="1" si="189">SUM(P116:P117)</f>
        <v>82</v>
      </c>
      <c r="Q115" s="214">
        <f t="shared" ca="1" si="129"/>
        <v>0.16837782340862423</v>
      </c>
      <c r="R115" s="215">
        <f t="shared" ca="1" si="130"/>
        <v>0.28275862068965518</v>
      </c>
      <c r="S115" s="212">
        <f t="shared" ref="S115" ca="1" si="190">SUM(S116:S117)</f>
        <v>0</v>
      </c>
      <c r="T115" s="214">
        <f t="shared" ca="1" si="132"/>
        <v>0</v>
      </c>
      <c r="U115" s="215">
        <f t="shared" ref="U115" ca="1" si="191">SUM(U116:U117)</f>
        <v>0</v>
      </c>
      <c r="V115" s="212">
        <f t="shared" ref="V115" ca="1" si="192">SUM(V116:V117)</f>
        <v>0</v>
      </c>
      <c r="W115" s="214">
        <f t="shared" ca="1" si="135"/>
        <v>0</v>
      </c>
      <c r="X115" s="215">
        <f t="shared" ca="1" si="136"/>
        <v>0</v>
      </c>
      <c r="Y115" s="212">
        <f t="shared" ref="Y115" ca="1" si="193">SUM(Y116:Y117)</f>
        <v>42</v>
      </c>
      <c r="Z115" s="214">
        <f t="shared" ca="1" si="138"/>
        <v>8.6242299794661192E-2</v>
      </c>
      <c r="AA115" s="215">
        <f t="shared" ca="1" si="139"/>
        <v>0.14482758620689656</v>
      </c>
      <c r="AB115" s="212">
        <f t="shared" ref="AB115" ca="1" si="194">SUM(AB116:AB117)</f>
        <v>0</v>
      </c>
      <c r="AC115" s="214">
        <f t="shared" ca="1" si="141"/>
        <v>0</v>
      </c>
      <c r="AD115" s="215">
        <f t="shared" ca="1" si="149"/>
        <v>0</v>
      </c>
      <c r="AE115" s="212">
        <f t="shared" ref="AE115" ca="1" si="195">SUM(AE116:AE117)</f>
        <v>32</v>
      </c>
      <c r="AF115" s="214">
        <f t="shared" ca="1" si="143"/>
        <v>6.5708418891170434E-2</v>
      </c>
      <c r="AG115" s="215">
        <f t="shared" ca="1" si="144"/>
        <v>0.1103448275862069</v>
      </c>
    </row>
    <row r="116" spans="1:33">
      <c r="A116" s="32" t="s">
        <v>74</v>
      </c>
      <c r="B116" s="33">
        <v>1</v>
      </c>
      <c r="C116" s="33">
        <f>SUMIFS(Import_Inscrits,Import_Communes,Circo1!$A116,Import_BV,Circo1!$B116)</f>
        <v>313</v>
      </c>
      <c r="D116" s="33">
        <f>SUMIFS(Import_Abstention,Import_Communes,Circo1!$A116,Import_BV,Circo1!$B116)</f>
        <v>124</v>
      </c>
      <c r="E116" s="33">
        <f>SUMIFS(Import_Votants,Import_Communes,Circo1!$A116,Import_BV,Circo1!$B116)</f>
        <v>189</v>
      </c>
      <c r="F116" s="34">
        <f t="shared" si="145"/>
        <v>0.60383386581469645</v>
      </c>
      <c r="G116" s="33">
        <f>SUMIFS(Import_Blancs,Import_Communes,Circo1!$A116,Import_BV,Circo1!$B116)</f>
        <v>1</v>
      </c>
      <c r="H116" s="33">
        <f>SUMIFS(Imports_Nuls,Import_Communes,Circo1!$A116,Import_BV,Circo1!$B116)</f>
        <v>1</v>
      </c>
      <c r="I116" s="222">
        <f>SUMIFS(Import_Exprimés,Import_Communes,Circo1!$A116,Import_BV,Circo1!$B116)</f>
        <v>187</v>
      </c>
      <c r="J116" s="35">
        <f ca="1">SUMIFS(OFFSET(Import!$A$2,0,J$2+2,236,1),OFFSET(Import!$A$2,0,J$2,236,1),Circo1!J$3,Import_Communes,Circo1!$A116,Import_BV,Circo1!$B116)</f>
        <v>105</v>
      </c>
      <c r="K116" s="36">
        <f t="shared" ca="1" si="146"/>
        <v>0.33546325878594252</v>
      </c>
      <c r="L116" s="37">
        <f t="shared" ca="1" si="125"/>
        <v>0.56149732620320858</v>
      </c>
      <c r="M116" s="35">
        <f ca="1">SUMIFS(OFFSET(Import!$A$2,0,M$2+2,236,1),OFFSET(Import!$A$2,0,M$2,236,1),Circo1!M$3,Import_Communes,Circo1!$A116,Import_BV,Circo1!$B116)</f>
        <v>1</v>
      </c>
      <c r="N116" s="36">
        <f t="shared" ca="1" si="147"/>
        <v>3.1948881789137379E-3</v>
      </c>
      <c r="O116" s="37">
        <f t="shared" ca="1" si="127"/>
        <v>5.3475935828877002E-3</v>
      </c>
      <c r="P116" s="35">
        <f ca="1">SUMIFS(OFFSET(Import!$A$2,0,P$2+2,236,1),OFFSET(Import!$A$2,0,P$2,236,1),Circo1!P$3,Import_Communes,Circo1!$A116,Import_BV,Circo1!$B116)</f>
        <v>26</v>
      </c>
      <c r="Q116" s="36">
        <f t="shared" ca="1" si="129"/>
        <v>8.3067092651757185E-2</v>
      </c>
      <c r="R116" s="37">
        <f t="shared" ca="1" si="130"/>
        <v>0.13903743315508021</v>
      </c>
      <c r="S116" s="35">
        <f ca="1">SUMIFS(OFFSET(Import!$A$2,0,S$2+2,236,1),OFFSET(Import!$A$2,0,S$2,236,1),Circo1!S$3,Import_Communes,Circo1!$A116,Import_BV,Circo1!$B116)</f>
        <v>0</v>
      </c>
      <c r="T116" s="36">
        <f t="shared" ca="1" si="132"/>
        <v>0</v>
      </c>
      <c r="U116" s="37">
        <f t="shared" ca="1" si="148"/>
        <v>0</v>
      </c>
      <c r="V116" s="35">
        <f ca="1">SUMIFS(OFFSET(Import!$A$2,0,V$2+2,236,1),OFFSET(Import!$A$2,0,V$2,236,1),Circo1!V$3,Import_Communes,Circo1!$A116,Import_BV,Circo1!$B116)</f>
        <v>0</v>
      </c>
      <c r="W116" s="36">
        <f t="shared" ca="1" si="135"/>
        <v>0</v>
      </c>
      <c r="X116" s="37">
        <f t="shared" ca="1" si="136"/>
        <v>0</v>
      </c>
      <c r="Y116" s="35">
        <f ca="1">SUMIFS(OFFSET(Import!$A$2,0,Y$2+2,236,1),OFFSET(Import!$A$2,0,Y$2,236,1),Circo1!Y$3,Import_Communes,Circo1!$A116,Import_BV,Circo1!$B116)</f>
        <v>28</v>
      </c>
      <c r="Z116" s="36">
        <f t="shared" ca="1" si="138"/>
        <v>8.9456869009584661E-2</v>
      </c>
      <c r="AA116" s="37">
        <f t="shared" ca="1" si="139"/>
        <v>0.1497326203208556</v>
      </c>
      <c r="AB116" s="35">
        <f ca="1">SUMIFS(OFFSET(Import!$A$2,0,AB$2+2,236,1),OFFSET(Import!$A$2,0,AB$2,236,1),Circo1!AB$3,Import_Communes,Circo1!$A116,Import_BV,Circo1!$B116)</f>
        <v>0</v>
      </c>
      <c r="AC116" s="36">
        <f t="shared" ca="1" si="141"/>
        <v>0</v>
      </c>
      <c r="AD116" s="37">
        <f t="shared" ca="1" si="149"/>
        <v>0</v>
      </c>
      <c r="AE116" s="35">
        <f ca="1">SUMIFS(OFFSET(Import!$A$2,0,AE$2+2,236,1),OFFSET(Import!$A$2,0,AE$2,236,1),Circo1!AE$3,Import_Communes,Circo1!$A116,Import_BV,Circo1!$B116)</f>
        <v>27</v>
      </c>
      <c r="AF116" s="36">
        <f t="shared" ca="1" si="143"/>
        <v>8.6261980830670923E-2</v>
      </c>
      <c r="AG116" s="37">
        <f t="shared" ca="1" si="144"/>
        <v>0.14438502673796791</v>
      </c>
    </row>
    <row r="117" spans="1:33">
      <c r="A117" s="32" t="s">
        <v>74</v>
      </c>
      <c r="B117" s="33">
        <v>2</v>
      </c>
      <c r="C117" s="33">
        <f>SUMIFS(Import_Inscrits,Import_Communes,Circo1!$A117,Import_BV,Circo1!$B117)</f>
        <v>174</v>
      </c>
      <c r="D117" s="33">
        <f>SUMIFS(Import_Abstention,Import_Communes,Circo1!$A117,Import_BV,Circo1!$B117)</f>
        <v>66</v>
      </c>
      <c r="E117" s="33">
        <f>SUMIFS(Import_Votants,Import_Communes,Circo1!$A117,Import_BV,Circo1!$B117)</f>
        <v>108</v>
      </c>
      <c r="F117" s="34">
        <f t="shared" si="145"/>
        <v>0.62068965517241381</v>
      </c>
      <c r="G117" s="33">
        <f>SUMIFS(Import_Blancs,Import_Communes,Circo1!$A117,Import_BV,Circo1!$B117)</f>
        <v>2</v>
      </c>
      <c r="H117" s="33">
        <f>SUMIFS(Imports_Nuls,Import_Communes,Circo1!$A117,Import_BV,Circo1!$B117)</f>
        <v>3</v>
      </c>
      <c r="I117" s="222">
        <f>SUMIFS(Import_Exprimés,Import_Communes,Circo1!$A117,Import_BV,Circo1!$B117)</f>
        <v>103</v>
      </c>
      <c r="J117" s="35">
        <f ca="1">SUMIFS(OFFSET(Import!$A$2,0,J$2+2,236,1),OFFSET(Import!$A$2,0,J$2,236,1),Circo1!J$3,Import_Communes,Circo1!$A117,Import_BV,Circo1!$B117)</f>
        <v>28</v>
      </c>
      <c r="K117" s="36">
        <f t="shared" ca="1" si="146"/>
        <v>0.16091954022988506</v>
      </c>
      <c r="L117" s="37">
        <f t="shared" ca="1" si="125"/>
        <v>0.27184466019417475</v>
      </c>
      <c r="M117" s="35">
        <f ca="1">SUMIFS(OFFSET(Import!$A$2,0,M$2+2,236,1),OFFSET(Import!$A$2,0,M$2,236,1),Circo1!M$3,Import_Communes,Circo1!$A117,Import_BV,Circo1!$B117)</f>
        <v>0</v>
      </c>
      <c r="N117" s="36">
        <f t="shared" ca="1" si="147"/>
        <v>0</v>
      </c>
      <c r="O117" s="37">
        <f t="shared" ca="1" si="127"/>
        <v>0</v>
      </c>
      <c r="P117" s="35">
        <f ca="1">SUMIFS(OFFSET(Import!$A$2,0,P$2+2,236,1),OFFSET(Import!$A$2,0,P$2,236,1),Circo1!P$3,Import_Communes,Circo1!$A117,Import_BV,Circo1!$B117)</f>
        <v>56</v>
      </c>
      <c r="Q117" s="36">
        <f t="shared" ca="1" si="129"/>
        <v>0.32183908045977011</v>
      </c>
      <c r="R117" s="37">
        <f t="shared" ca="1" si="130"/>
        <v>0.5436893203883495</v>
      </c>
      <c r="S117" s="35">
        <f ca="1">SUMIFS(OFFSET(Import!$A$2,0,S$2+2,236,1),OFFSET(Import!$A$2,0,S$2,236,1),Circo1!S$3,Import_Communes,Circo1!$A117,Import_BV,Circo1!$B117)</f>
        <v>0</v>
      </c>
      <c r="T117" s="36">
        <f t="shared" ca="1" si="132"/>
        <v>0</v>
      </c>
      <c r="U117" s="37">
        <f t="shared" ca="1" si="148"/>
        <v>0</v>
      </c>
      <c r="V117" s="35">
        <f ca="1">SUMIFS(OFFSET(Import!$A$2,0,V$2+2,236,1),OFFSET(Import!$A$2,0,V$2,236,1),Circo1!V$3,Import_Communes,Circo1!$A117,Import_BV,Circo1!$B117)</f>
        <v>0</v>
      </c>
      <c r="W117" s="36">
        <f t="shared" ca="1" si="135"/>
        <v>0</v>
      </c>
      <c r="X117" s="37">
        <f t="shared" ca="1" si="136"/>
        <v>0</v>
      </c>
      <c r="Y117" s="35">
        <f ca="1">SUMIFS(OFFSET(Import!$A$2,0,Y$2+2,236,1),OFFSET(Import!$A$2,0,Y$2,236,1),Circo1!Y$3,Import_Communes,Circo1!$A117,Import_BV,Circo1!$B117)</f>
        <v>14</v>
      </c>
      <c r="Z117" s="36">
        <f t="shared" ca="1" si="138"/>
        <v>8.0459770114942528E-2</v>
      </c>
      <c r="AA117" s="37">
        <f t="shared" ca="1" si="139"/>
        <v>0.13592233009708737</v>
      </c>
      <c r="AB117" s="35">
        <f ca="1">SUMIFS(OFFSET(Import!$A$2,0,AB$2+2,236,1),OFFSET(Import!$A$2,0,AB$2,236,1),Circo1!AB$3,Import_Communes,Circo1!$A117,Import_BV,Circo1!$B117)</f>
        <v>0</v>
      </c>
      <c r="AC117" s="36">
        <f t="shared" ca="1" si="141"/>
        <v>0</v>
      </c>
      <c r="AD117" s="37">
        <f t="shared" ca="1" si="149"/>
        <v>0</v>
      </c>
      <c r="AE117" s="35">
        <f ca="1">SUMIFS(OFFSET(Import!$A$2,0,AE$2+2,236,1),OFFSET(Import!$A$2,0,AE$2,236,1),Circo1!AE$3,Import_Communes,Circo1!$A117,Import_BV,Circo1!$B117)</f>
        <v>5</v>
      </c>
      <c r="AF117" s="36">
        <f t="shared" ca="1" si="143"/>
        <v>2.8735632183908046E-2</v>
      </c>
      <c r="AG117" s="37">
        <f t="shared" ca="1" si="144"/>
        <v>4.8543689320388349E-2</v>
      </c>
    </row>
    <row r="118" spans="1:33" s="216" customFormat="1">
      <c r="A118" s="212" t="s">
        <v>118</v>
      </c>
      <c r="B118" s="213"/>
      <c r="C118" s="213">
        <f>SUM(C119:C122)</f>
        <v>605</v>
      </c>
      <c r="D118" s="213">
        <f t="shared" ref="D118:E118" si="196">SUM(D119:D122)</f>
        <v>308</v>
      </c>
      <c r="E118" s="213">
        <f t="shared" si="196"/>
        <v>297</v>
      </c>
      <c r="F118" s="214">
        <f>E118/C118</f>
        <v>0.49090909090909091</v>
      </c>
      <c r="G118" s="213">
        <f t="shared" ref="G118:I118" si="197">SUM(G119:G122)</f>
        <v>0</v>
      </c>
      <c r="H118" s="213">
        <f t="shared" si="197"/>
        <v>2</v>
      </c>
      <c r="I118" s="223">
        <f t="shared" si="197"/>
        <v>295</v>
      </c>
      <c r="J118" s="212">
        <f t="shared" ref="J118" ca="1" si="198">SUM(J119:J122)</f>
        <v>117</v>
      </c>
      <c r="K118" s="214">
        <f t="shared" ca="1" si="146"/>
        <v>0.1933884297520661</v>
      </c>
      <c r="L118" s="215">
        <f t="shared" ca="1" si="125"/>
        <v>0.39661016949152544</v>
      </c>
      <c r="M118" s="212">
        <f t="shared" ref="M118" ca="1" si="199">SUM(M119:M122)</f>
        <v>1</v>
      </c>
      <c r="N118" s="214">
        <f t="shared" ca="1" si="147"/>
        <v>1.652892561983471E-3</v>
      </c>
      <c r="O118" s="215">
        <f t="shared" ca="1" si="127"/>
        <v>3.3898305084745762E-3</v>
      </c>
      <c r="P118" s="212">
        <f t="shared" ref="P118" ca="1" si="200">SUM(P119:P122)</f>
        <v>139</v>
      </c>
      <c r="Q118" s="214">
        <f t="shared" ca="1" si="129"/>
        <v>0.22975206611570248</v>
      </c>
      <c r="R118" s="215">
        <f t="shared" ca="1" si="130"/>
        <v>0.47118644067796611</v>
      </c>
      <c r="S118" s="212">
        <f t="shared" ref="S118" ca="1" si="201">SUM(S119:S122)</f>
        <v>0</v>
      </c>
      <c r="T118" s="214">
        <f t="shared" ca="1" si="132"/>
        <v>0</v>
      </c>
      <c r="U118" s="215">
        <f t="shared" ref="U118" ca="1" si="202">SUM(U119:U122)</f>
        <v>0</v>
      </c>
      <c r="V118" s="212">
        <f t="shared" ref="V118" ca="1" si="203">SUM(V119:V122)</f>
        <v>0</v>
      </c>
      <c r="W118" s="214">
        <f t="shared" ca="1" si="135"/>
        <v>0</v>
      </c>
      <c r="X118" s="215">
        <f t="shared" ca="1" si="136"/>
        <v>0</v>
      </c>
      <c r="Y118" s="212">
        <f t="shared" ref="Y118" ca="1" si="204">SUM(Y119:Y122)</f>
        <v>9</v>
      </c>
      <c r="Z118" s="214">
        <f t="shared" ca="1" si="138"/>
        <v>1.487603305785124E-2</v>
      </c>
      <c r="AA118" s="215">
        <f t="shared" ca="1" si="139"/>
        <v>3.0508474576271188E-2</v>
      </c>
      <c r="AB118" s="212">
        <f t="shared" ref="AB118" ca="1" si="205">SUM(AB119:AB122)</f>
        <v>2</v>
      </c>
      <c r="AC118" s="214">
        <f t="shared" ca="1" si="141"/>
        <v>3.3057851239669421E-3</v>
      </c>
      <c r="AD118" s="215">
        <f t="shared" ca="1" si="149"/>
        <v>6.7796610169491523E-3</v>
      </c>
      <c r="AE118" s="212">
        <f t="shared" ref="AE118" ca="1" si="206">SUM(AE119:AE122)</f>
        <v>27</v>
      </c>
      <c r="AF118" s="214">
        <f t="shared" ca="1" si="143"/>
        <v>4.4628099173553717E-2</v>
      </c>
      <c r="AG118" s="215">
        <f ca="1">$AE118/$I118</f>
        <v>9.152542372881356E-2</v>
      </c>
    </row>
    <row r="119" spans="1:33">
      <c r="A119" s="32" t="s">
        <v>78</v>
      </c>
      <c r="B119" s="33">
        <v>1</v>
      </c>
      <c r="C119" s="33">
        <f>SUMIFS(Import_Inscrits,Import_Communes,Circo1!$A119,Import_BV,Circo1!$B119)</f>
        <v>279</v>
      </c>
      <c r="D119" s="33">
        <f>SUMIFS(Import_Abstention,Import_Communes,Circo1!$A119,Import_BV,Circo1!$B119)</f>
        <v>147</v>
      </c>
      <c r="E119" s="33">
        <f>SUMIFS(Import_Votants,Import_Communes,Circo1!$A119,Import_BV,Circo1!$B119)</f>
        <v>132</v>
      </c>
      <c r="F119" s="34">
        <f t="shared" si="145"/>
        <v>0.4731182795698925</v>
      </c>
      <c r="G119" s="33">
        <f>SUMIFS(Import_Blancs,Import_Communes,Circo1!$A119,Import_BV,Circo1!$B119)</f>
        <v>0</v>
      </c>
      <c r="H119" s="33">
        <f>SUMIFS(Imports_Nuls,Import_Communes,Circo1!$A119,Import_BV,Circo1!$B119)</f>
        <v>2</v>
      </c>
      <c r="I119" s="222">
        <f>SUMIFS(Import_Exprimés,Import_Communes,Circo1!$A119,Import_BV,Circo1!$B119)</f>
        <v>130</v>
      </c>
      <c r="J119" s="35">
        <f ca="1">SUMIFS(OFFSET(Import!$A$2,0,J$2+2,236,1),OFFSET(Import!$A$2,0,J$2,236,1),Circo1!J$3,Import_Communes,Circo1!$A119,Import_BV,Circo1!$B119)</f>
        <v>57</v>
      </c>
      <c r="K119" s="36">
        <f t="shared" ca="1" si="146"/>
        <v>0.20430107526881722</v>
      </c>
      <c r="L119" s="37">
        <f t="shared" ca="1" si="125"/>
        <v>0.43846153846153846</v>
      </c>
      <c r="M119" s="35">
        <f ca="1">SUMIFS(OFFSET(Import!$A$2,0,M$2+2,236,1),OFFSET(Import!$A$2,0,M$2,236,1),Circo1!M$3,Import_Communes,Circo1!$A119,Import_BV,Circo1!$B119)</f>
        <v>1</v>
      </c>
      <c r="N119" s="36">
        <f t="shared" ca="1" si="147"/>
        <v>3.5842293906810036E-3</v>
      </c>
      <c r="O119" s="37">
        <f t="shared" ca="1" si="127"/>
        <v>7.6923076923076927E-3</v>
      </c>
      <c r="P119" s="35">
        <f ca="1">SUMIFS(OFFSET(Import!$A$2,0,P$2+2,236,1),OFFSET(Import!$A$2,0,P$2,236,1),Circo1!P$3,Import_Communes,Circo1!$A119,Import_BV,Circo1!$B119)</f>
        <v>50</v>
      </c>
      <c r="Q119" s="36">
        <f t="shared" ca="1" si="129"/>
        <v>0.17921146953405018</v>
      </c>
      <c r="R119" s="37">
        <f t="shared" ca="1" si="130"/>
        <v>0.38461538461538464</v>
      </c>
      <c r="S119" s="35">
        <f ca="1">SUMIFS(OFFSET(Import!$A$2,0,S$2+2,236,1),OFFSET(Import!$A$2,0,S$2,236,1),Circo1!S$3,Import_Communes,Circo1!$A119,Import_BV,Circo1!$B119)</f>
        <v>0</v>
      </c>
      <c r="T119" s="36">
        <f t="shared" ca="1" si="132"/>
        <v>0</v>
      </c>
      <c r="U119" s="37">
        <f t="shared" ca="1" si="148"/>
        <v>0</v>
      </c>
      <c r="V119" s="35">
        <f ca="1">SUMIFS(OFFSET(Import!$A$2,0,V$2+2,236,1),OFFSET(Import!$A$2,0,V$2,236,1),Circo1!V$3,Import_Communes,Circo1!$A119,Import_BV,Circo1!$B119)</f>
        <v>0</v>
      </c>
      <c r="W119" s="36">
        <f t="shared" ca="1" si="135"/>
        <v>0</v>
      </c>
      <c r="X119" s="37">
        <f t="shared" ca="1" si="136"/>
        <v>0</v>
      </c>
      <c r="Y119" s="35">
        <f ca="1">SUMIFS(OFFSET(Import!$A$2,0,Y$2+2,236,1),OFFSET(Import!$A$2,0,Y$2,236,1),Circo1!Y$3,Import_Communes,Circo1!$A119,Import_BV,Circo1!$B119)</f>
        <v>4</v>
      </c>
      <c r="Z119" s="36">
        <f t="shared" ca="1" si="138"/>
        <v>1.4336917562724014E-2</v>
      </c>
      <c r="AA119" s="37">
        <f t="shared" ca="1" si="139"/>
        <v>3.0769230769230771E-2</v>
      </c>
      <c r="AB119" s="35">
        <f ca="1">SUMIFS(OFFSET(Import!$A$2,0,AB$2+2,236,1),OFFSET(Import!$A$2,0,AB$2,236,1),Circo1!AB$3,Import_Communes,Circo1!$A119,Import_BV,Circo1!$B119)</f>
        <v>0</v>
      </c>
      <c r="AC119" s="36">
        <f t="shared" ca="1" si="141"/>
        <v>0</v>
      </c>
      <c r="AD119" s="37">
        <f t="shared" ca="1" si="149"/>
        <v>0</v>
      </c>
      <c r="AE119" s="35">
        <f ca="1">SUMIFS(OFFSET(Import!$A$2,0,AE$2+2,236,1),OFFSET(Import!$A$2,0,AE$2,236,1),Circo1!AE$3,Import_Communes,Circo1!$A119,Import_BV,Circo1!$B119)</f>
        <v>18</v>
      </c>
      <c r="AF119" s="36">
        <f t="shared" ca="1" si="143"/>
        <v>6.4516129032258063E-2</v>
      </c>
      <c r="AG119" s="37">
        <f t="shared" ca="1" si="144"/>
        <v>0.13846153846153847</v>
      </c>
    </row>
    <row r="120" spans="1:33">
      <c r="A120" s="32" t="s">
        <v>78</v>
      </c>
      <c r="B120" s="33">
        <v>2</v>
      </c>
      <c r="C120" s="33">
        <f>SUMIFS(Import_Inscrits,Import_Communes,Circo1!$A120,Import_BV,Circo1!$B120)</f>
        <v>121</v>
      </c>
      <c r="D120" s="33">
        <f>SUMIFS(Import_Abstention,Import_Communes,Circo1!$A120,Import_BV,Circo1!$B120)</f>
        <v>66</v>
      </c>
      <c r="E120" s="33">
        <f>SUMIFS(Import_Votants,Import_Communes,Circo1!$A120,Import_BV,Circo1!$B120)</f>
        <v>55</v>
      </c>
      <c r="F120" s="34">
        <f t="shared" si="145"/>
        <v>0.45454545454545453</v>
      </c>
      <c r="G120" s="33">
        <f>SUMIFS(Import_Blancs,Import_Communes,Circo1!$A120,Import_BV,Circo1!$B120)</f>
        <v>0</v>
      </c>
      <c r="H120" s="33">
        <f>SUMIFS(Imports_Nuls,Import_Communes,Circo1!$A120,Import_BV,Circo1!$B120)</f>
        <v>0</v>
      </c>
      <c r="I120" s="222">
        <f>SUMIFS(Import_Exprimés,Import_Communes,Circo1!$A120,Import_BV,Circo1!$B120)</f>
        <v>55</v>
      </c>
      <c r="J120" s="35">
        <f ca="1">SUMIFS(OFFSET(Import!$A$2,0,J$2+2,236,1),OFFSET(Import!$A$2,0,J$2,236,1),Circo1!J$3,Import_Communes,Circo1!$A120,Import_BV,Circo1!$B120)</f>
        <v>9</v>
      </c>
      <c r="K120" s="36">
        <f t="shared" ca="1" si="146"/>
        <v>7.43801652892562E-2</v>
      </c>
      <c r="L120" s="37">
        <f t="shared" ca="1" si="125"/>
        <v>0.16363636363636364</v>
      </c>
      <c r="M120" s="35">
        <f ca="1">SUMIFS(OFFSET(Import!$A$2,0,M$2+2,236,1),OFFSET(Import!$A$2,0,M$2,236,1),Circo1!M$3,Import_Communes,Circo1!$A120,Import_BV,Circo1!$B120)</f>
        <v>0</v>
      </c>
      <c r="N120" s="36">
        <f t="shared" ca="1" si="147"/>
        <v>0</v>
      </c>
      <c r="O120" s="37">
        <f t="shared" ca="1" si="127"/>
        <v>0</v>
      </c>
      <c r="P120" s="35">
        <f ca="1">SUMIFS(OFFSET(Import!$A$2,0,P$2+2,236,1),OFFSET(Import!$A$2,0,P$2,236,1),Circo1!P$3,Import_Communes,Circo1!$A120,Import_BV,Circo1!$B120)</f>
        <v>42</v>
      </c>
      <c r="Q120" s="36">
        <f t="shared" ca="1" si="129"/>
        <v>0.34710743801652894</v>
      </c>
      <c r="R120" s="37">
        <f t="shared" ca="1" si="130"/>
        <v>0.76363636363636367</v>
      </c>
      <c r="S120" s="35">
        <f ca="1">SUMIFS(OFFSET(Import!$A$2,0,S$2+2,236,1),OFFSET(Import!$A$2,0,S$2,236,1),Circo1!S$3,Import_Communes,Circo1!$A120,Import_BV,Circo1!$B120)</f>
        <v>0</v>
      </c>
      <c r="T120" s="36">
        <f t="shared" ca="1" si="132"/>
        <v>0</v>
      </c>
      <c r="U120" s="37">
        <f t="shared" ca="1" si="148"/>
        <v>0</v>
      </c>
      <c r="V120" s="35">
        <f ca="1">SUMIFS(OFFSET(Import!$A$2,0,V$2+2,236,1),OFFSET(Import!$A$2,0,V$2,236,1),Circo1!V$3,Import_Communes,Circo1!$A120,Import_BV,Circo1!$B120)</f>
        <v>0</v>
      </c>
      <c r="W120" s="36">
        <f t="shared" ca="1" si="135"/>
        <v>0</v>
      </c>
      <c r="X120" s="37">
        <f t="shared" ca="1" si="136"/>
        <v>0</v>
      </c>
      <c r="Y120" s="35">
        <f ca="1">SUMIFS(OFFSET(Import!$A$2,0,Y$2+2,236,1),OFFSET(Import!$A$2,0,Y$2,236,1),Circo1!Y$3,Import_Communes,Circo1!$A120,Import_BV,Circo1!$B120)</f>
        <v>1</v>
      </c>
      <c r="Z120" s="36">
        <f t="shared" ca="1" si="138"/>
        <v>8.2644628099173556E-3</v>
      </c>
      <c r="AA120" s="37">
        <f t="shared" ca="1" si="139"/>
        <v>1.8181818181818181E-2</v>
      </c>
      <c r="AB120" s="35">
        <f ca="1">SUMIFS(OFFSET(Import!$A$2,0,AB$2+2,236,1),OFFSET(Import!$A$2,0,AB$2,236,1),Circo1!AB$3,Import_Communes,Circo1!$A120,Import_BV,Circo1!$B120)</f>
        <v>0</v>
      </c>
      <c r="AC120" s="36">
        <f t="shared" ca="1" si="141"/>
        <v>0</v>
      </c>
      <c r="AD120" s="37">
        <f t="shared" ca="1" si="149"/>
        <v>0</v>
      </c>
      <c r="AE120" s="35">
        <f ca="1">SUMIFS(OFFSET(Import!$A$2,0,AE$2+2,236,1),OFFSET(Import!$A$2,0,AE$2,236,1),Circo1!AE$3,Import_Communes,Circo1!$A120,Import_BV,Circo1!$B120)</f>
        <v>3</v>
      </c>
      <c r="AF120" s="36">
        <f t="shared" ca="1" si="143"/>
        <v>2.4793388429752067E-2</v>
      </c>
      <c r="AG120" s="37">
        <f t="shared" ca="1" si="144"/>
        <v>5.4545454545454543E-2</v>
      </c>
    </row>
    <row r="121" spans="1:33">
      <c r="A121" s="32" t="s">
        <v>78</v>
      </c>
      <c r="B121" s="33">
        <v>3</v>
      </c>
      <c r="C121" s="33">
        <f>SUMIFS(Import_Inscrits,Import_Communes,Circo1!$A121,Import_BV,Circo1!$B121)</f>
        <v>115</v>
      </c>
      <c r="D121" s="33">
        <f>SUMIFS(Import_Abstention,Import_Communes,Circo1!$A121,Import_BV,Circo1!$B121)</f>
        <v>51</v>
      </c>
      <c r="E121" s="33">
        <f>SUMIFS(Import_Votants,Import_Communes,Circo1!$A121,Import_BV,Circo1!$B121)</f>
        <v>64</v>
      </c>
      <c r="F121" s="34">
        <f t="shared" si="145"/>
        <v>0.55652173913043479</v>
      </c>
      <c r="G121" s="33">
        <f>SUMIFS(Import_Blancs,Import_Communes,Circo1!$A121,Import_BV,Circo1!$B121)</f>
        <v>0</v>
      </c>
      <c r="H121" s="33">
        <f>SUMIFS(Imports_Nuls,Import_Communes,Circo1!$A121,Import_BV,Circo1!$B121)</f>
        <v>0</v>
      </c>
      <c r="I121" s="222">
        <f>SUMIFS(Import_Exprimés,Import_Communes,Circo1!$A121,Import_BV,Circo1!$B121)</f>
        <v>64</v>
      </c>
      <c r="J121" s="35">
        <f ca="1">SUMIFS(OFFSET(Import!$A$2,0,J$2+2,236,1),OFFSET(Import!$A$2,0,J$2,236,1),Circo1!J$3,Import_Communes,Circo1!$A121,Import_BV,Circo1!$B121)</f>
        <v>18</v>
      </c>
      <c r="K121" s="36">
        <f t="shared" ca="1" si="146"/>
        <v>0.15652173913043479</v>
      </c>
      <c r="L121" s="37">
        <f t="shared" ca="1" si="125"/>
        <v>0.28125</v>
      </c>
      <c r="M121" s="35">
        <f ca="1">SUMIFS(OFFSET(Import!$A$2,0,M$2+2,236,1),OFFSET(Import!$A$2,0,M$2,236,1),Circo1!M$3,Import_Communes,Circo1!$A121,Import_BV,Circo1!$B121)</f>
        <v>0</v>
      </c>
      <c r="N121" s="36">
        <f t="shared" ca="1" si="147"/>
        <v>0</v>
      </c>
      <c r="O121" s="37">
        <f t="shared" ca="1" si="127"/>
        <v>0</v>
      </c>
      <c r="P121" s="35">
        <f ca="1">SUMIFS(OFFSET(Import!$A$2,0,P$2+2,236,1),OFFSET(Import!$A$2,0,P$2,236,1),Circo1!P$3,Import_Communes,Circo1!$A121,Import_BV,Circo1!$B121)</f>
        <v>35</v>
      </c>
      <c r="Q121" s="36">
        <f t="shared" ca="1" si="129"/>
        <v>0.30434782608695654</v>
      </c>
      <c r="R121" s="37">
        <f t="shared" ca="1" si="130"/>
        <v>0.546875</v>
      </c>
      <c r="S121" s="35">
        <f ca="1">SUMIFS(OFFSET(Import!$A$2,0,S$2+2,236,1),OFFSET(Import!$A$2,0,S$2,236,1),Circo1!S$3,Import_Communes,Circo1!$A121,Import_BV,Circo1!$B121)</f>
        <v>0</v>
      </c>
      <c r="T121" s="36">
        <f t="shared" ca="1" si="132"/>
        <v>0</v>
      </c>
      <c r="U121" s="37">
        <f t="shared" ca="1" si="148"/>
        <v>0</v>
      </c>
      <c r="V121" s="35">
        <f ca="1">SUMIFS(OFFSET(Import!$A$2,0,V$2+2,236,1),OFFSET(Import!$A$2,0,V$2,236,1),Circo1!V$3,Import_Communes,Circo1!$A121,Import_BV,Circo1!$B121)</f>
        <v>0</v>
      </c>
      <c r="W121" s="36">
        <f t="shared" ca="1" si="135"/>
        <v>0</v>
      </c>
      <c r="X121" s="37">
        <f t="shared" ca="1" si="136"/>
        <v>0</v>
      </c>
      <c r="Y121" s="35">
        <f ca="1">SUMIFS(OFFSET(Import!$A$2,0,Y$2+2,236,1),OFFSET(Import!$A$2,0,Y$2,236,1),Circo1!Y$3,Import_Communes,Circo1!$A121,Import_BV,Circo1!$B121)</f>
        <v>3</v>
      </c>
      <c r="Z121" s="36">
        <f t="shared" ca="1" si="138"/>
        <v>2.6086956521739129E-2</v>
      </c>
      <c r="AA121" s="37">
        <f t="shared" ca="1" si="139"/>
        <v>4.6875E-2</v>
      </c>
      <c r="AB121" s="35">
        <f ca="1">SUMIFS(OFFSET(Import!$A$2,0,AB$2+2,236,1),OFFSET(Import!$A$2,0,AB$2,236,1),Circo1!AB$3,Import_Communes,Circo1!$A121,Import_BV,Circo1!$B121)</f>
        <v>2</v>
      </c>
      <c r="AC121" s="36">
        <f t="shared" ca="1" si="141"/>
        <v>1.7391304347826087E-2</v>
      </c>
      <c r="AD121" s="37">
        <f t="shared" ca="1" si="149"/>
        <v>3.125E-2</v>
      </c>
      <c r="AE121" s="35">
        <f ca="1">SUMIFS(OFFSET(Import!$A$2,0,AE$2+2,236,1),OFFSET(Import!$A$2,0,AE$2,236,1),Circo1!AE$3,Import_Communes,Circo1!$A121,Import_BV,Circo1!$B121)</f>
        <v>6</v>
      </c>
      <c r="AF121" s="36">
        <f t="shared" ca="1" si="143"/>
        <v>5.2173913043478258E-2</v>
      </c>
      <c r="AG121" s="37">
        <f t="shared" ca="1" si="144"/>
        <v>9.375E-2</v>
      </c>
    </row>
    <row r="122" spans="1:33">
      <c r="A122" s="32" t="s">
        <v>78</v>
      </c>
      <c r="B122" s="33">
        <v>4</v>
      </c>
      <c r="C122" s="33">
        <f>SUMIFS(Import_Inscrits,Import_Communes,Circo1!$A122,Import_BV,Circo1!$B122)</f>
        <v>90</v>
      </c>
      <c r="D122" s="33">
        <f>SUMIFS(Import_Abstention,Import_Communes,Circo1!$A122,Import_BV,Circo1!$B122)</f>
        <v>44</v>
      </c>
      <c r="E122" s="33">
        <f>SUMIFS(Import_Votants,Import_Communes,Circo1!$A122,Import_BV,Circo1!$B122)</f>
        <v>46</v>
      </c>
      <c r="F122" s="34">
        <f t="shared" si="145"/>
        <v>0.51111111111111107</v>
      </c>
      <c r="G122" s="33">
        <f>SUMIFS(Import_Blancs,Import_Communes,Circo1!$A122,Import_BV,Circo1!$B122)</f>
        <v>0</v>
      </c>
      <c r="H122" s="33">
        <f>SUMIFS(Imports_Nuls,Import_Communes,Circo1!$A122,Import_BV,Circo1!$B122)</f>
        <v>0</v>
      </c>
      <c r="I122" s="222">
        <f>SUMIFS(Import_Exprimés,Import_Communes,Circo1!$A122,Import_BV,Circo1!$B122)</f>
        <v>46</v>
      </c>
      <c r="J122" s="35">
        <f ca="1">SUMIFS(OFFSET(Import!$A$2,0,J$2+2,236,1),OFFSET(Import!$A$2,0,J$2,236,1),Circo1!J$3,Import_Communes,Circo1!$A122,Import_BV,Circo1!$B122)</f>
        <v>33</v>
      </c>
      <c r="K122" s="36">
        <f t="shared" ca="1" si="146"/>
        <v>0.36666666666666664</v>
      </c>
      <c r="L122" s="37">
        <f t="shared" ca="1" si="125"/>
        <v>0.71739130434782605</v>
      </c>
      <c r="M122" s="35">
        <f ca="1">SUMIFS(OFFSET(Import!$A$2,0,M$2+2,236,1),OFFSET(Import!$A$2,0,M$2,236,1),Circo1!M$3,Import_Communes,Circo1!$A122,Import_BV,Circo1!$B122)</f>
        <v>0</v>
      </c>
      <c r="N122" s="36">
        <f t="shared" ca="1" si="147"/>
        <v>0</v>
      </c>
      <c r="O122" s="37">
        <f t="shared" ca="1" si="127"/>
        <v>0</v>
      </c>
      <c r="P122" s="35">
        <f ca="1">SUMIFS(OFFSET(Import!$A$2,0,P$2+2,236,1),OFFSET(Import!$A$2,0,P$2,236,1),Circo1!P$3,Import_Communes,Circo1!$A122,Import_BV,Circo1!$B122)</f>
        <v>12</v>
      </c>
      <c r="Q122" s="36">
        <f t="shared" ca="1" si="129"/>
        <v>0.13333333333333333</v>
      </c>
      <c r="R122" s="37">
        <f t="shared" ca="1" si="130"/>
        <v>0.2608695652173913</v>
      </c>
      <c r="S122" s="35">
        <f ca="1">SUMIFS(OFFSET(Import!$A$2,0,S$2+2,236,1),OFFSET(Import!$A$2,0,S$2,236,1),Circo1!S$3,Import_Communes,Circo1!$A122,Import_BV,Circo1!$B122)</f>
        <v>0</v>
      </c>
      <c r="T122" s="36">
        <f t="shared" ca="1" si="132"/>
        <v>0</v>
      </c>
      <c r="U122" s="37">
        <f t="shared" ca="1" si="148"/>
        <v>0</v>
      </c>
      <c r="V122" s="35">
        <f ca="1">SUMIFS(OFFSET(Import!$A$2,0,V$2+2,236,1),OFFSET(Import!$A$2,0,V$2,236,1),Circo1!V$3,Import_Communes,Circo1!$A122,Import_BV,Circo1!$B122)</f>
        <v>0</v>
      </c>
      <c r="W122" s="36">
        <f t="shared" ca="1" si="135"/>
        <v>0</v>
      </c>
      <c r="X122" s="37">
        <f t="shared" ca="1" si="136"/>
        <v>0</v>
      </c>
      <c r="Y122" s="35">
        <f ca="1">SUMIFS(OFFSET(Import!$A$2,0,Y$2+2,236,1),OFFSET(Import!$A$2,0,Y$2,236,1),Circo1!Y$3,Import_Communes,Circo1!$A122,Import_BV,Circo1!$B122)</f>
        <v>1</v>
      </c>
      <c r="Z122" s="36">
        <f t="shared" ca="1" si="138"/>
        <v>1.1111111111111112E-2</v>
      </c>
      <c r="AA122" s="37">
        <f t="shared" ca="1" si="139"/>
        <v>2.1739130434782608E-2</v>
      </c>
      <c r="AB122" s="35">
        <f ca="1">SUMIFS(OFFSET(Import!$A$2,0,AB$2+2,236,1),OFFSET(Import!$A$2,0,AB$2,236,1),Circo1!AB$3,Import_Communes,Circo1!$A122,Import_BV,Circo1!$B122)</f>
        <v>0</v>
      </c>
      <c r="AC122" s="36">
        <f t="shared" ca="1" si="141"/>
        <v>0</v>
      </c>
      <c r="AD122" s="37">
        <f t="shared" ca="1" si="149"/>
        <v>0</v>
      </c>
      <c r="AE122" s="35">
        <f ca="1">SUMIFS(OFFSET(Import!$A$2,0,AE$2+2,236,1),OFFSET(Import!$A$2,0,AE$2,236,1),Circo1!AE$3,Import_Communes,Circo1!$A122,Import_BV,Circo1!$B122)</f>
        <v>0</v>
      </c>
      <c r="AF122" s="36">
        <f t="shared" ca="1" si="143"/>
        <v>0</v>
      </c>
      <c r="AG122" s="37">
        <f t="shared" ca="1" si="144"/>
        <v>0</v>
      </c>
    </row>
    <row r="123" spans="1:33" s="216" customFormat="1">
      <c r="A123" s="212" t="s">
        <v>119</v>
      </c>
      <c r="B123" s="213"/>
      <c r="C123" s="213">
        <f>SUM(C124:C125)</f>
        <v>1294</v>
      </c>
      <c r="D123" s="213">
        <f t="shared" ref="D123:E123" si="207">SUM(D124:D125)</f>
        <v>512</v>
      </c>
      <c r="E123" s="213">
        <f t="shared" si="207"/>
        <v>782</v>
      </c>
      <c r="F123" s="214">
        <f>E123/C123</f>
        <v>0.60432766615146827</v>
      </c>
      <c r="G123" s="213">
        <f t="shared" ref="G123:I123" si="208">SUM(G124:G125)</f>
        <v>9</v>
      </c>
      <c r="H123" s="213">
        <f t="shared" si="208"/>
        <v>5</v>
      </c>
      <c r="I123" s="223">
        <f t="shared" si="208"/>
        <v>768</v>
      </c>
      <c r="J123" s="212">
        <f t="shared" ref="J123" ca="1" si="209">SUM(J124:J125)</f>
        <v>186</v>
      </c>
      <c r="K123" s="214">
        <f t="shared" ca="1" si="146"/>
        <v>0.14374034003091191</v>
      </c>
      <c r="L123" s="215">
        <f t="shared" ca="1" si="125"/>
        <v>0.2421875</v>
      </c>
      <c r="M123" s="212">
        <f t="shared" ref="M123" ca="1" si="210">SUM(M124:M125)</f>
        <v>1</v>
      </c>
      <c r="N123" s="214">
        <f t="shared" ca="1" si="147"/>
        <v>7.7279752704791343E-4</v>
      </c>
      <c r="O123" s="215">
        <f t="shared" ca="1" si="127"/>
        <v>1.3020833333333333E-3</v>
      </c>
      <c r="P123" s="212">
        <f t="shared" ref="P123" ca="1" si="211">SUM(P124:P125)</f>
        <v>495</v>
      </c>
      <c r="Q123" s="214">
        <f t="shared" ca="1" si="129"/>
        <v>0.38253477588871715</v>
      </c>
      <c r="R123" s="215">
        <f t="shared" ca="1" si="130"/>
        <v>0.64453125</v>
      </c>
      <c r="S123" s="212">
        <f t="shared" ref="S123" ca="1" si="212">SUM(S124:S125)</f>
        <v>1</v>
      </c>
      <c r="T123" s="214">
        <f t="shared" ca="1" si="132"/>
        <v>7.7279752704791343E-4</v>
      </c>
      <c r="U123" s="215">
        <f t="shared" ref="U123" ca="1" si="213">SUM(U124:U125)</f>
        <v>3.8910505836575876E-3</v>
      </c>
      <c r="V123" s="212">
        <f t="shared" ref="V123" ca="1" si="214">SUM(V124:V125)</f>
        <v>1</v>
      </c>
      <c r="W123" s="214">
        <f t="shared" ca="1" si="135"/>
        <v>7.7279752704791343E-4</v>
      </c>
      <c r="X123" s="215">
        <f t="shared" ca="1" si="136"/>
        <v>1.3020833333333333E-3</v>
      </c>
      <c r="Y123" s="212">
        <f t="shared" ref="Y123" ca="1" si="215">SUM(Y124:Y125)</f>
        <v>20</v>
      </c>
      <c r="Z123" s="214">
        <f t="shared" ca="1" si="138"/>
        <v>1.5455950540958269E-2</v>
      </c>
      <c r="AA123" s="215">
        <f t="shared" ca="1" si="139"/>
        <v>2.6041666666666668E-2</v>
      </c>
      <c r="AB123" s="212">
        <f t="shared" ref="AB123" ca="1" si="216">SUM(AB124:AB125)</f>
        <v>5</v>
      </c>
      <c r="AC123" s="214">
        <f t="shared" ca="1" si="141"/>
        <v>3.8639876352395673E-3</v>
      </c>
      <c r="AD123" s="215">
        <f t="shared" ca="1" si="149"/>
        <v>6.510416666666667E-3</v>
      </c>
      <c r="AE123" s="212">
        <f t="shared" ref="AE123" ca="1" si="217">SUM(AE124:AE125)</f>
        <v>59</v>
      </c>
      <c r="AF123" s="214">
        <f t="shared" ca="1" si="143"/>
        <v>4.5595054095826891E-2</v>
      </c>
      <c r="AG123" s="215">
        <f t="shared" ca="1" si="144"/>
        <v>7.6822916666666671E-2</v>
      </c>
    </row>
    <row r="124" spans="1:33">
      <c r="A124" s="32" t="s">
        <v>81</v>
      </c>
      <c r="B124" s="33">
        <v>1</v>
      </c>
      <c r="C124" s="33">
        <f>SUMIFS(Import_Inscrits,Import_Communes,Circo1!$A124,Import_BV,Circo1!$B124)</f>
        <v>826</v>
      </c>
      <c r="D124" s="33">
        <f>SUMIFS(Import_Abstention,Import_Communes,Circo1!$A124,Import_BV,Circo1!$B124)</f>
        <v>305</v>
      </c>
      <c r="E124" s="33">
        <f>SUMIFS(Import_Votants,Import_Communes,Circo1!$A124,Import_BV,Circo1!$B124)</f>
        <v>521</v>
      </c>
      <c r="F124" s="34">
        <f t="shared" si="145"/>
        <v>0.63075060532687655</v>
      </c>
      <c r="G124" s="33">
        <f>SUMIFS(Import_Blancs,Import_Communes,Circo1!$A124,Import_BV,Circo1!$B124)</f>
        <v>6</v>
      </c>
      <c r="H124" s="33">
        <f>SUMIFS(Imports_Nuls,Import_Communes,Circo1!$A124,Import_BV,Circo1!$B124)</f>
        <v>4</v>
      </c>
      <c r="I124" s="222">
        <f>SUMIFS(Import_Exprimés,Import_Communes,Circo1!$A124,Import_BV,Circo1!$B124)</f>
        <v>511</v>
      </c>
      <c r="J124" s="35">
        <f ca="1">SUMIFS(OFFSET(Import!$A$2,0,J$2+2,236,1),OFFSET(Import!$A$2,0,J$2,236,1),Circo1!J$3,Import_Communes,Circo1!$A124,Import_BV,Circo1!$B124)</f>
        <v>167</v>
      </c>
      <c r="K124" s="36">
        <f t="shared" ca="1" si="146"/>
        <v>0.20217917675544794</v>
      </c>
      <c r="L124" s="37">
        <f t="shared" ca="1" si="125"/>
        <v>0.3268101761252446</v>
      </c>
      <c r="M124" s="35">
        <f ca="1">SUMIFS(OFFSET(Import!$A$2,0,M$2+2,236,1),OFFSET(Import!$A$2,0,M$2,236,1),Circo1!M$3,Import_Communes,Circo1!$A124,Import_BV,Circo1!$B124)</f>
        <v>0</v>
      </c>
      <c r="N124" s="36">
        <f t="shared" ca="1" si="147"/>
        <v>0</v>
      </c>
      <c r="O124" s="37">
        <f t="shared" ca="1" si="127"/>
        <v>0</v>
      </c>
      <c r="P124" s="35">
        <f ca="1">SUMIFS(OFFSET(Import!$A$2,0,P$2+2,236,1),OFFSET(Import!$A$2,0,P$2,236,1),Circo1!P$3,Import_Communes,Circo1!$A124,Import_BV,Circo1!$B124)</f>
        <v>324</v>
      </c>
      <c r="Q124" s="36">
        <f t="shared" ca="1" si="129"/>
        <v>0.39225181598062953</v>
      </c>
      <c r="R124" s="37">
        <f t="shared" ca="1" si="130"/>
        <v>0.63405088062622306</v>
      </c>
      <c r="S124" s="35">
        <f ca="1">SUMIFS(OFFSET(Import!$A$2,0,S$2+2,236,1),OFFSET(Import!$A$2,0,S$2,236,1),Circo1!S$3,Import_Communes,Circo1!$A124,Import_BV,Circo1!$B124)</f>
        <v>0</v>
      </c>
      <c r="T124" s="36">
        <f t="shared" ca="1" si="132"/>
        <v>0</v>
      </c>
      <c r="U124" s="37">
        <f t="shared" ca="1" si="148"/>
        <v>0</v>
      </c>
      <c r="V124" s="35">
        <f ca="1">SUMIFS(OFFSET(Import!$A$2,0,V$2+2,236,1),OFFSET(Import!$A$2,0,V$2,236,1),Circo1!V$3,Import_Communes,Circo1!$A124,Import_BV,Circo1!$B124)</f>
        <v>0</v>
      </c>
      <c r="W124" s="36">
        <f t="shared" ca="1" si="135"/>
        <v>0</v>
      </c>
      <c r="X124" s="37">
        <f t="shared" ca="1" si="136"/>
        <v>0</v>
      </c>
      <c r="Y124" s="35">
        <f ca="1">SUMIFS(OFFSET(Import!$A$2,0,Y$2+2,236,1),OFFSET(Import!$A$2,0,Y$2,236,1),Circo1!Y$3,Import_Communes,Circo1!$A124,Import_BV,Circo1!$B124)</f>
        <v>5</v>
      </c>
      <c r="Z124" s="36">
        <f t="shared" ca="1" si="138"/>
        <v>6.0532687651331718E-3</v>
      </c>
      <c r="AA124" s="37">
        <f t="shared" ca="1" si="139"/>
        <v>9.7847358121330719E-3</v>
      </c>
      <c r="AB124" s="35">
        <f ca="1">SUMIFS(OFFSET(Import!$A$2,0,AB$2+2,236,1),OFFSET(Import!$A$2,0,AB$2,236,1),Circo1!AB$3,Import_Communes,Circo1!$A124,Import_BV,Circo1!$B124)</f>
        <v>0</v>
      </c>
      <c r="AC124" s="36">
        <f t="shared" ca="1" si="141"/>
        <v>0</v>
      </c>
      <c r="AD124" s="37">
        <f t="shared" ca="1" si="149"/>
        <v>0</v>
      </c>
      <c r="AE124" s="35">
        <f ca="1">SUMIFS(OFFSET(Import!$A$2,0,AE$2+2,236,1),OFFSET(Import!$A$2,0,AE$2,236,1),Circo1!AE$3,Import_Communes,Circo1!$A124,Import_BV,Circo1!$B124)</f>
        <v>15</v>
      </c>
      <c r="AF124" s="36">
        <f t="shared" ca="1" si="143"/>
        <v>1.8159806295399514E-2</v>
      </c>
      <c r="AG124" s="37">
        <f t="shared" ca="1" si="144"/>
        <v>2.9354207436399216E-2</v>
      </c>
    </row>
    <row r="125" spans="1:33">
      <c r="A125" s="32" t="s">
        <v>81</v>
      </c>
      <c r="B125" s="33">
        <v>2</v>
      </c>
      <c r="C125" s="33">
        <f>SUMIFS(Import_Inscrits,Import_Communes,Circo1!$A125,Import_BV,Circo1!$B125)</f>
        <v>468</v>
      </c>
      <c r="D125" s="33">
        <f>SUMIFS(Import_Abstention,Import_Communes,Circo1!$A125,Import_BV,Circo1!$B125)</f>
        <v>207</v>
      </c>
      <c r="E125" s="33">
        <f>SUMIFS(Import_Votants,Import_Communes,Circo1!$A125,Import_BV,Circo1!$B125)</f>
        <v>261</v>
      </c>
      <c r="F125" s="34">
        <f t="shared" si="145"/>
        <v>0.55769230769230771</v>
      </c>
      <c r="G125" s="33">
        <f>SUMIFS(Import_Blancs,Import_Communes,Circo1!$A125,Import_BV,Circo1!$B125)</f>
        <v>3</v>
      </c>
      <c r="H125" s="33">
        <f>SUMIFS(Imports_Nuls,Import_Communes,Circo1!$A125,Import_BV,Circo1!$B125)</f>
        <v>1</v>
      </c>
      <c r="I125" s="222">
        <f>SUMIFS(Import_Exprimés,Import_Communes,Circo1!$A125,Import_BV,Circo1!$B125)</f>
        <v>257</v>
      </c>
      <c r="J125" s="35">
        <f ca="1">SUMIFS(OFFSET(Import!$A$2,0,J$2+2,236,1),OFFSET(Import!$A$2,0,J$2,236,1),Circo1!J$3,Import_Communes,Circo1!$A125,Import_BV,Circo1!$B125)</f>
        <v>19</v>
      </c>
      <c r="K125" s="36">
        <f t="shared" ca="1" si="146"/>
        <v>4.05982905982906E-2</v>
      </c>
      <c r="L125" s="37">
        <f t="shared" ca="1" si="125"/>
        <v>7.3929961089494164E-2</v>
      </c>
      <c r="M125" s="35">
        <f ca="1">SUMIFS(OFFSET(Import!$A$2,0,M$2+2,236,1),OFFSET(Import!$A$2,0,M$2,236,1),Circo1!M$3,Import_Communes,Circo1!$A125,Import_BV,Circo1!$B125)</f>
        <v>1</v>
      </c>
      <c r="N125" s="36">
        <f t="shared" ca="1" si="147"/>
        <v>2.136752136752137E-3</v>
      </c>
      <c r="O125" s="37">
        <f t="shared" ca="1" si="127"/>
        <v>3.8910505836575876E-3</v>
      </c>
      <c r="P125" s="35">
        <f ca="1">SUMIFS(OFFSET(Import!$A$2,0,P$2+2,236,1),OFFSET(Import!$A$2,0,P$2,236,1),Circo1!P$3,Import_Communes,Circo1!$A125,Import_BV,Circo1!$B125)</f>
        <v>171</v>
      </c>
      <c r="Q125" s="36">
        <f t="shared" ca="1" si="129"/>
        <v>0.36538461538461536</v>
      </c>
      <c r="R125" s="37">
        <f t="shared" ca="1" si="130"/>
        <v>0.66536964980544744</v>
      </c>
      <c r="S125" s="35">
        <f ca="1">SUMIFS(OFFSET(Import!$A$2,0,S$2+2,236,1),OFFSET(Import!$A$2,0,S$2,236,1),Circo1!S$3,Import_Communes,Circo1!$A125,Import_BV,Circo1!$B125)</f>
        <v>1</v>
      </c>
      <c r="T125" s="36">
        <f t="shared" ca="1" si="132"/>
        <v>2.136752136752137E-3</v>
      </c>
      <c r="U125" s="37">
        <f t="shared" ca="1" si="148"/>
        <v>3.8910505836575876E-3</v>
      </c>
      <c r="V125" s="35">
        <f ca="1">SUMIFS(OFFSET(Import!$A$2,0,V$2+2,236,1),OFFSET(Import!$A$2,0,V$2,236,1),Circo1!V$3,Import_Communes,Circo1!$A125,Import_BV,Circo1!$B125)</f>
        <v>1</v>
      </c>
      <c r="W125" s="36">
        <f t="shared" ca="1" si="135"/>
        <v>2.136752136752137E-3</v>
      </c>
      <c r="X125" s="37">
        <f t="shared" ca="1" si="136"/>
        <v>3.8910505836575876E-3</v>
      </c>
      <c r="Y125" s="35">
        <f ca="1">SUMIFS(OFFSET(Import!$A$2,0,Y$2+2,236,1),OFFSET(Import!$A$2,0,Y$2,236,1),Circo1!Y$3,Import_Communes,Circo1!$A125,Import_BV,Circo1!$B125)</f>
        <v>15</v>
      </c>
      <c r="Z125" s="36">
        <f t="shared" ca="1" si="138"/>
        <v>3.2051282051282048E-2</v>
      </c>
      <c r="AA125" s="37">
        <f t="shared" ca="1" si="139"/>
        <v>5.8365758754863814E-2</v>
      </c>
      <c r="AB125" s="35">
        <f ca="1">SUMIFS(OFFSET(Import!$A$2,0,AB$2+2,236,1),OFFSET(Import!$A$2,0,AB$2,236,1),Circo1!AB$3,Import_Communes,Circo1!$A125,Import_BV,Circo1!$B125)</f>
        <v>5</v>
      </c>
      <c r="AC125" s="36">
        <f t="shared" ca="1" si="141"/>
        <v>1.0683760683760684E-2</v>
      </c>
      <c r="AD125" s="37">
        <f t="shared" ca="1" si="149"/>
        <v>1.9455252918287938E-2</v>
      </c>
      <c r="AE125" s="35">
        <f ca="1">SUMIFS(OFFSET(Import!$A$2,0,AE$2+2,236,1),OFFSET(Import!$A$2,0,AE$2,236,1),Circo1!AE$3,Import_Communes,Circo1!$A125,Import_BV,Circo1!$B125)</f>
        <v>44</v>
      </c>
      <c r="AF125" s="36">
        <f t="shared" ca="1" si="143"/>
        <v>9.4017094017094016E-2</v>
      </c>
      <c r="AG125" s="37">
        <f t="shared" ca="1" si="144"/>
        <v>0.17120622568093385</v>
      </c>
    </row>
    <row r="126" spans="1:33" s="216" customFormat="1">
      <c r="A126" s="212" t="s">
        <v>120</v>
      </c>
      <c r="B126" s="213"/>
      <c r="C126" s="213">
        <f t="shared" ref="C126:AE126" si="218">SUM(C127)</f>
        <v>205</v>
      </c>
      <c r="D126" s="213">
        <f t="shared" si="218"/>
        <v>58</v>
      </c>
      <c r="E126" s="213">
        <f t="shared" si="218"/>
        <v>147</v>
      </c>
      <c r="F126" s="214">
        <f>E126/C126</f>
        <v>0.71707317073170729</v>
      </c>
      <c r="G126" s="213">
        <f t="shared" si="218"/>
        <v>2</v>
      </c>
      <c r="H126" s="213">
        <f t="shared" si="218"/>
        <v>1</v>
      </c>
      <c r="I126" s="223">
        <f t="shared" si="218"/>
        <v>144</v>
      </c>
      <c r="J126" s="212">
        <f t="shared" ca="1" si="218"/>
        <v>37</v>
      </c>
      <c r="K126" s="214">
        <f t="shared" ca="1" si="146"/>
        <v>0.18048780487804877</v>
      </c>
      <c r="L126" s="215">
        <f t="shared" ca="1" si="125"/>
        <v>0.25694444444444442</v>
      </c>
      <c r="M126" s="212">
        <f t="shared" ca="1" si="218"/>
        <v>0</v>
      </c>
      <c r="N126" s="214">
        <f t="shared" ca="1" si="147"/>
        <v>0</v>
      </c>
      <c r="O126" s="215">
        <f t="shared" ca="1" si="127"/>
        <v>0</v>
      </c>
      <c r="P126" s="212">
        <f t="shared" ca="1" si="218"/>
        <v>104</v>
      </c>
      <c r="Q126" s="214">
        <f t="shared" ca="1" si="129"/>
        <v>0.50731707317073171</v>
      </c>
      <c r="R126" s="215">
        <f t="shared" ca="1" si="130"/>
        <v>0.72222222222222221</v>
      </c>
      <c r="S126" s="212">
        <f t="shared" ca="1" si="218"/>
        <v>0</v>
      </c>
      <c r="T126" s="214">
        <f t="shared" ca="1" si="132"/>
        <v>0</v>
      </c>
      <c r="U126" s="215">
        <f t="shared" ca="1" si="218"/>
        <v>0</v>
      </c>
      <c r="V126" s="212">
        <f t="shared" ca="1" si="218"/>
        <v>0</v>
      </c>
      <c r="W126" s="214">
        <f t="shared" ca="1" si="135"/>
        <v>0</v>
      </c>
      <c r="X126" s="215">
        <f t="shared" ca="1" si="136"/>
        <v>0</v>
      </c>
      <c r="Y126" s="212">
        <f t="shared" ca="1" si="218"/>
        <v>2</v>
      </c>
      <c r="Z126" s="214">
        <f t="shared" ca="1" si="138"/>
        <v>9.7560975609756097E-3</v>
      </c>
      <c r="AA126" s="215">
        <f t="shared" ca="1" si="139"/>
        <v>1.3888888888888888E-2</v>
      </c>
      <c r="AB126" s="212">
        <f t="shared" ca="1" si="218"/>
        <v>0</v>
      </c>
      <c r="AC126" s="214">
        <f t="shared" ca="1" si="141"/>
        <v>0</v>
      </c>
      <c r="AD126" s="215">
        <f t="shared" ca="1" si="149"/>
        <v>0</v>
      </c>
      <c r="AE126" s="212">
        <f t="shared" ca="1" si="218"/>
        <v>1</v>
      </c>
      <c r="AF126" s="214">
        <f t="shared" ca="1" si="143"/>
        <v>4.8780487804878049E-3</v>
      </c>
      <c r="AG126" s="215">
        <f t="shared" ca="1" si="144"/>
        <v>6.9444444444444441E-3</v>
      </c>
    </row>
    <row r="127" spans="1:33">
      <c r="A127" s="32" t="s">
        <v>83</v>
      </c>
      <c r="B127" s="33">
        <v>1</v>
      </c>
      <c r="C127" s="33">
        <f>SUMIFS(Import_Inscrits,Import_Communes,Circo1!$A127,Import_BV,Circo1!$B127)</f>
        <v>205</v>
      </c>
      <c r="D127" s="33">
        <f>SUMIFS(Import_Abstention,Import_Communes,Circo1!$A127,Import_BV,Circo1!$B127)</f>
        <v>58</v>
      </c>
      <c r="E127" s="33">
        <f>SUMIFS(Import_Votants,Import_Communes,Circo1!$A127,Import_BV,Circo1!$B127)</f>
        <v>147</v>
      </c>
      <c r="F127" s="34">
        <f t="shared" si="145"/>
        <v>0.71707317073170729</v>
      </c>
      <c r="G127" s="33">
        <f>SUMIFS(Import_Blancs,Import_Communes,Circo1!$A127,Import_BV,Circo1!$B127)</f>
        <v>2</v>
      </c>
      <c r="H127" s="33">
        <f>SUMIFS(Imports_Nuls,Import_Communes,Circo1!$A127,Import_BV,Circo1!$B127)</f>
        <v>1</v>
      </c>
      <c r="I127" s="222">
        <f>SUMIFS(Import_Exprimés,Import_Communes,Circo1!$A127,Import_BV,Circo1!$B127)</f>
        <v>144</v>
      </c>
      <c r="J127" s="35">
        <f ca="1">SUMIFS(OFFSET(Import!$A$2,0,J$2+2,236,1),OFFSET(Import!$A$2,0,J$2,236,1),Circo1!J$3,Import_Communes,Circo1!$A127,Import_BV,Circo1!$B127)</f>
        <v>37</v>
      </c>
      <c r="K127" s="36">
        <f t="shared" ca="1" si="146"/>
        <v>0.18048780487804877</v>
      </c>
      <c r="L127" s="37">
        <f t="shared" ca="1" si="125"/>
        <v>0.25694444444444442</v>
      </c>
      <c r="M127" s="35">
        <f ca="1">SUMIFS(OFFSET(Import!$A$2,0,M$2+2,236,1),OFFSET(Import!$A$2,0,M$2,236,1),Circo1!M$3,Import_Communes,Circo1!$A127,Import_BV,Circo1!$B127)</f>
        <v>0</v>
      </c>
      <c r="N127" s="36">
        <f t="shared" ca="1" si="147"/>
        <v>0</v>
      </c>
      <c r="O127" s="37">
        <f t="shared" ca="1" si="127"/>
        <v>0</v>
      </c>
      <c r="P127" s="35">
        <f ca="1">SUMIFS(OFFSET(Import!$A$2,0,P$2+2,236,1),OFFSET(Import!$A$2,0,P$2,236,1),Circo1!P$3,Import_Communes,Circo1!$A127,Import_BV,Circo1!$B127)</f>
        <v>104</v>
      </c>
      <c r="Q127" s="36">
        <f t="shared" ca="1" si="129"/>
        <v>0.50731707317073171</v>
      </c>
      <c r="R127" s="37">
        <f t="shared" ca="1" si="130"/>
        <v>0.72222222222222221</v>
      </c>
      <c r="S127" s="35">
        <f ca="1">SUMIFS(OFFSET(Import!$A$2,0,S$2+2,236,1),OFFSET(Import!$A$2,0,S$2,236,1),Circo1!S$3,Import_Communes,Circo1!$A127,Import_BV,Circo1!$B127)</f>
        <v>0</v>
      </c>
      <c r="T127" s="36">
        <f t="shared" ca="1" si="132"/>
        <v>0</v>
      </c>
      <c r="U127" s="37">
        <f t="shared" ca="1" si="148"/>
        <v>0</v>
      </c>
      <c r="V127" s="35">
        <f ca="1">SUMIFS(OFFSET(Import!$A$2,0,V$2+2,236,1),OFFSET(Import!$A$2,0,V$2,236,1),Circo1!V$3,Import_Communes,Circo1!$A127,Import_BV,Circo1!$B127)</f>
        <v>0</v>
      </c>
      <c r="W127" s="36">
        <f t="shared" ca="1" si="135"/>
        <v>0</v>
      </c>
      <c r="X127" s="37">
        <f t="shared" ca="1" si="136"/>
        <v>0</v>
      </c>
      <c r="Y127" s="35">
        <f ca="1">SUMIFS(OFFSET(Import!$A$2,0,Y$2+2,236,1),OFFSET(Import!$A$2,0,Y$2,236,1),Circo1!Y$3,Import_Communes,Circo1!$A127,Import_BV,Circo1!$B127)</f>
        <v>2</v>
      </c>
      <c r="Z127" s="36">
        <f t="shared" ca="1" si="138"/>
        <v>9.7560975609756097E-3</v>
      </c>
      <c r="AA127" s="37">
        <f t="shared" ca="1" si="139"/>
        <v>1.3888888888888888E-2</v>
      </c>
      <c r="AB127" s="35">
        <f ca="1">SUMIFS(OFFSET(Import!$A$2,0,AB$2+2,236,1),OFFSET(Import!$A$2,0,AB$2,236,1),Circo1!AB$3,Import_Communes,Circo1!$A127,Import_BV,Circo1!$B127)</f>
        <v>0</v>
      </c>
      <c r="AC127" s="36">
        <f t="shared" ca="1" si="141"/>
        <v>0</v>
      </c>
      <c r="AD127" s="37">
        <f t="shared" ca="1" si="149"/>
        <v>0</v>
      </c>
      <c r="AE127" s="35">
        <f ca="1">SUMIFS(OFFSET(Import!$A$2,0,AE$2+2,236,1),OFFSET(Import!$A$2,0,AE$2,236,1),Circo1!AE$3,Import_Communes,Circo1!$A127,Import_BV,Circo1!$B127)</f>
        <v>1</v>
      </c>
      <c r="AF127" s="36">
        <f t="shared" ca="1" si="143"/>
        <v>4.8780487804878049E-3</v>
      </c>
      <c r="AG127" s="37">
        <f t="shared" ca="1" si="144"/>
        <v>6.9444444444444441E-3</v>
      </c>
    </row>
    <row r="128" spans="1:33" s="216" customFormat="1">
      <c r="A128" s="212" t="s">
        <v>121</v>
      </c>
      <c r="B128" s="213"/>
      <c r="C128" s="213">
        <f>SUM(C129:C129)</f>
        <v>237</v>
      </c>
      <c r="D128" s="213">
        <f t="shared" ref="D128:E128" si="219">SUM(D129:D129)</f>
        <v>115</v>
      </c>
      <c r="E128" s="213">
        <f t="shared" si="219"/>
        <v>122</v>
      </c>
      <c r="F128" s="214">
        <f>E128/C128</f>
        <v>0.51476793248945152</v>
      </c>
      <c r="G128" s="213">
        <f t="shared" ref="G128:I128" si="220">SUM(G129:G129)</f>
        <v>0</v>
      </c>
      <c r="H128" s="213">
        <f t="shared" si="220"/>
        <v>1</v>
      </c>
      <c r="I128" s="223">
        <f t="shared" si="220"/>
        <v>121</v>
      </c>
      <c r="J128" s="212">
        <f t="shared" ref="J128" ca="1" si="221">SUM(J129:J129)</f>
        <v>20</v>
      </c>
      <c r="K128" s="214">
        <f t="shared" ca="1" si="146"/>
        <v>8.4388185654008435E-2</v>
      </c>
      <c r="L128" s="215">
        <f t="shared" ca="1" si="125"/>
        <v>0.16528925619834711</v>
      </c>
      <c r="M128" s="212">
        <f t="shared" ref="M128" ca="1" si="222">SUM(M129:M129)</f>
        <v>0</v>
      </c>
      <c r="N128" s="214">
        <f t="shared" ca="1" si="147"/>
        <v>0</v>
      </c>
      <c r="O128" s="215">
        <f t="shared" ca="1" si="127"/>
        <v>0</v>
      </c>
      <c r="P128" s="212">
        <f t="shared" ref="P128" ca="1" si="223">SUM(P129:P129)</f>
        <v>75</v>
      </c>
      <c r="Q128" s="214">
        <f t="shared" ca="1" si="129"/>
        <v>0.31645569620253167</v>
      </c>
      <c r="R128" s="215">
        <f t="shared" ca="1" si="130"/>
        <v>0.6198347107438017</v>
      </c>
      <c r="S128" s="212">
        <f t="shared" ref="S128" ca="1" si="224">SUM(S129:S129)</f>
        <v>1</v>
      </c>
      <c r="T128" s="214">
        <f t="shared" ca="1" si="132"/>
        <v>4.2194092827004216E-3</v>
      </c>
      <c r="U128" s="215">
        <f t="shared" ref="U128" ca="1" si="225">SUM(U129:U129)</f>
        <v>8.2644628099173556E-3</v>
      </c>
      <c r="V128" s="212">
        <f t="shared" ref="V128" ca="1" si="226">SUM(V129:V129)</f>
        <v>0</v>
      </c>
      <c r="W128" s="214">
        <f t="shared" ca="1" si="135"/>
        <v>0</v>
      </c>
      <c r="X128" s="215">
        <f t="shared" ca="1" si="136"/>
        <v>0</v>
      </c>
      <c r="Y128" s="212">
        <f t="shared" ref="Y128" ca="1" si="227">SUM(Y129:Y129)</f>
        <v>1</v>
      </c>
      <c r="Z128" s="214">
        <f t="shared" ca="1" si="138"/>
        <v>4.2194092827004216E-3</v>
      </c>
      <c r="AA128" s="215">
        <f t="shared" ca="1" si="139"/>
        <v>8.2644628099173556E-3</v>
      </c>
      <c r="AB128" s="212">
        <f t="shared" ref="AB128" ca="1" si="228">SUM(AB129:AB129)</f>
        <v>1</v>
      </c>
      <c r="AC128" s="214">
        <f t="shared" ca="1" si="141"/>
        <v>4.2194092827004216E-3</v>
      </c>
      <c r="AD128" s="215">
        <f t="shared" ca="1" si="149"/>
        <v>8.2644628099173556E-3</v>
      </c>
      <c r="AE128" s="212">
        <f t="shared" ref="AE128" ca="1" si="229">SUM(AE129:AE129)</f>
        <v>23</v>
      </c>
      <c r="AF128" s="214">
        <f t="shared" ca="1" si="143"/>
        <v>9.7046413502109699E-2</v>
      </c>
      <c r="AG128" s="215">
        <f t="shared" ca="1" si="144"/>
        <v>0.19008264462809918</v>
      </c>
    </row>
    <row r="129" spans="1:33">
      <c r="A129" s="32" t="s">
        <v>87</v>
      </c>
      <c r="B129" s="33">
        <v>1</v>
      </c>
      <c r="C129" s="33">
        <f>SUMIFS(Import_Inscrits,Import_Communes,Circo1!$A129,Import_BV,Circo1!$B129)</f>
        <v>237</v>
      </c>
      <c r="D129" s="33">
        <f>SUMIFS(Import_Abstention,Import_Communes,Circo1!$A129,Import_BV,Circo1!$B129)</f>
        <v>115</v>
      </c>
      <c r="E129" s="33">
        <f>SUMIFS(Import_Votants,Import_Communes,Circo1!$A129,Import_BV,Circo1!$B129)</f>
        <v>122</v>
      </c>
      <c r="F129" s="34">
        <f t="shared" si="145"/>
        <v>0.51476793248945152</v>
      </c>
      <c r="G129" s="33">
        <f>SUMIFS(Import_Blancs,Import_Communes,Circo1!$A129,Import_BV,Circo1!$B129)</f>
        <v>0</v>
      </c>
      <c r="H129" s="33">
        <f>SUMIFS(Imports_Nuls,Import_Communes,Circo1!$A129,Import_BV,Circo1!$B129)</f>
        <v>1</v>
      </c>
      <c r="I129" s="222">
        <f>SUMIFS(Import_Exprimés,Import_Communes,Circo1!$A129,Import_BV,Circo1!$B129)</f>
        <v>121</v>
      </c>
      <c r="J129" s="35">
        <f ca="1">SUMIFS(OFFSET(Import!$A$2,0,J$2+2,236,1),OFFSET(Import!$A$2,0,J$2,236,1),Circo1!J$3,Import_Communes,Circo1!$A129,Import_BV,Circo1!$B129)</f>
        <v>20</v>
      </c>
      <c r="K129" s="36">
        <f t="shared" ca="1" si="146"/>
        <v>8.4388185654008435E-2</v>
      </c>
      <c r="L129" s="37">
        <f t="shared" ca="1" si="125"/>
        <v>0.16528925619834711</v>
      </c>
      <c r="M129" s="35">
        <f ca="1">SUMIFS(OFFSET(Import!$A$2,0,M$2+2,236,1),OFFSET(Import!$A$2,0,M$2,236,1),Circo1!M$3,Import_Communes,Circo1!$A129,Import_BV,Circo1!$B129)</f>
        <v>0</v>
      </c>
      <c r="N129" s="36">
        <f t="shared" ca="1" si="147"/>
        <v>0</v>
      </c>
      <c r="O129" s="37">
        <f t="shared" ca="1" si="127"/>
        <v>0</v>
      </c>
      <c r="P129" s="35">
        <f ca="1">SUMIFS(OFFSET(Import!$A$2,0,P$2+2,236,1),OFFSET(Import!$A$2,0,P$2,236,1),Circo1!P$3,Import_Communes,Circo1!$A129,Import_BV,Circo1!$B129)</f>
        <v>75</v>
      </c>
      <c r="Q129" s="36">
        <f t="shared" ca="1" si="129"/>
        <v>0.31645569620253167</v>
      </c>
      <c r="R129" s="37">
        <f t="shared" ca="1" si="130"/>
        <v>0.6198347107438017</v>
      </c>
      <c r="S129" s="35">
        <f ca="1">SUMIFS(OFFSET(Import!$A$2,0,S$2+2,236,1),OFFSET(Import!$A$2,0,S$2,236,1),Circo1!S$3,Import_Communes,Circo1!$A129,Import_BV,Circo1!$B129)</f>
        <v>1</v>
      </c>
      <c r="T129" s="36">
        <f t="shared" ca="1" si="132"/>
        <v>4.2194092827004216E-3</v>
      </c>
      <c r="U129" s="37">
        <f t="shared" ca="1" si="148"/>
        <v>8.2644628099173556E-3</v>
      </c>
      <c r="V129" s="35">
        <f ca="1">SUMIFS(OFFSET(Import!$A$2,0,V$2+2,236,1),OFFSET(Import!$A$2,0,V$2,236,1),Circo1!V$3,Import_Communes,Circo1!$A129,Import_BV,Circo1!$B129)</f>
        <v>0</v>
      </c>
      <c r="W129" s="36">
        <f t="shared" ca="1" si="135"/>
        <v>0</v>
      </c>
      <c r="X129" s="37">
        <f t="shared" ca="1" si="136"/>
        <v>0</v>
      </c>
      <c r="Y129" s="35">
        <f ca="1">SUMIFS(OFFSET(Import!$A$2,0,Y$2+2,236,1),OFFSET(Import!$A$2,0,Y$2,236,1),Circo1!Y$3,Import_Communes,Circo1!$A129,Import_BV,Circo1!$B129)</f>
        <v>1</v>
      </c>
      <c r="Z129" s="36">
        <f t="shared" ca="1" si="138"/>
        <v>4.2194092827004216E-3</v>
      </c>
      <c r="AA129" s="37">
        <f t="shared" ca="1" si="139"/>
        <v>8.2644628099173556E-3</v>
      </c>
      <c r="AB129" s="35">
        <f ca="1">SUMIFS(OFFSET(Import!$A$2,0,AB$2+2,236,1),OFFSET(Import!$A$2,0,AB$2,236,1),Circo1!AB$3,Import_Communes,Circo1!$A129,Import_BV,Circo1!$B129)</f>
        <v>1</v>
      </c>
      <c r="AC129" s="36">
        <f t="shared" ca="1" si="141"/>
        <v>4.2194092827004216E-3</v>
      </c>
      <c r="AD129" s="37">
        <f t="shared" ca="1" si="149"/>
        <v>8.2644628099173556E-3</v>
      </c>
      <c r="AE129" s="35">
        <f ca="1">SUMIFS(OFFSET(Import!$A$2,0,AE$2+2,236,1),OFFSET(Import!$A$2,0,AE$2,236,1),Circo1!AE$3,Import_Communes,Circo1!$A129,Import_BV,Circo1!$B129)</f>
        <v>23</v>
      </c>
      <c r="AF129" s="36">
        <f t="shared" ca="1" si="143"/>
        <v>9.7046413502109699E-2</v>
      </c>
      <c r="AG129" s="37">
        <f t="shared" ca="1" si="144"/>
        <v>0.19008264462809918</v>
      </c>
    </row>
    <row r="130" spans="1:33" s="216" customFormat="1">
      <c r="A130" s="212" t="s">
        <v>122</v>
      </c>
      <c r="B130" s="213"/>
      <c r="C130" s="213">
        <f>SUM(C131:C132)</f>
        <v>525</v>
      </c>
      <c r="D130" s="213">
        <f t="shared" ref="D130:E130" si="230">SUM(D131:D132)</f>
        <v>152</v>
      </c>
      <c r="E130" s="213">
        <f t="shared" si="230"/>
        <v>373</v>
      </c>
      <c r="F130" s="214">
        <f>E130/C130</f>
        <v>0.71047619047619048</v>
      </c>
      <c r="G130" s="213">
        <f t="shared" ref="G130:I130" si="231">SUM(G131:G132)</f>
        <v>0</v>
      </c>
      <c r="H130" s="213">
        <f t="shared" si="231"/>
        <v>0</v>
      </c>
      <c r="I130" s="223">
        <f t="shared" si="231"/>
        <v>373</v>
      </c>
      <c r="J130" s="212">
        <f t="shared" ref="J130" ca="1" si="232">SUM(J131:J132)</f>
        <v>68</v>
      </c>
      <c r="K130" s="214">
        <f t="shared" ca="1" si="146"/>
        <v>0.12952380952380951</v>
      </c>
      <c r="L130" s="215">
        <f t="shared" ca="1" si="125"/>
        <v>0.18230563002680966</v>
      </c>
      <c r="M130" s="212">
        <f t="shared" ref="M130" ca="1" si="233">SUM(M131:M132)</f>
        <v>1</v>
      </c>
      <c r="N130" s="214">
        <f t="shared" ca="1" si="147"/>
        <v>1.9047619047619048E-3</v>
      </c>
      <c r="O130" s="215">
        <f t="shared" ca="1" si="127"/>
        <v>2.6809651474530832E-3</v>
      </c>
      <c r="P130" s="212">
        <f t="shared" ref="P130" ca="1" si="234">SUM(P131:P132)</f>
        <v>278</v>
      </c>
      <c r="Q130" s="214">
        <f t="shared" ca="1" si="129"/>
        <v>0.52952380952380951</v>
      </c>
      <c r="R130" s="215">
        <f t="shared" ca="1" si="130"/>
        <v>0.74530831099195716</v>
      </c>
      <c r="S130" s="212">
        <f t="shared" ref="S130" ca="1" si="235">SUM(S131:S132)</f>
        <v>0</v>
      </c>
      <c r="T130" s="214">
        <f t="shared" ca="1" si="132"/>
        <v>0</v>
      </c>
      <c r="U130" s="215">
        <f t="shared" ref="U130" ca="1" si="236">SUM(U131:U132)</f>
        <v>0</v>
      </c>
      <c r="V130" s="212">
        <f t="shared" ref="V130" ca="1" si="237">SUM(V131:V132)</f>
        <v>0</v>
      </c>
      <c r="W130" s="214">
        <f t="shared" ca="1" si="135"/>
        <v>0</v>
      </c>
      <c r="X130" s="215">
        <f t="shared" ca="1" si="136"/>
        <v>0</v>
      </c>
      <c r="Y130" s="212">
        <f t="shared" ref="Y130" ca="1" si="238">SUM(Y131:Y132)</f>
        <v>3</v>
      </c>
      <c r="Z130" s="214">
        <f t="shared" ca="1" si="138"/>
        <v>5.7142857142857143E-3</v>
      </c>
      <c r="AA130" s="215">
        <f t="shared" ca="1" si="139"/>
        <v>8.0428954423592495E-3</v>
      </c>
      <c r="AB130" s="212">
        <f t="shared" ref="AB130" ca="1" si="239">SUM(AB131:AB132)</f>
        <v>9</v>
      </c>
      <c r="AC130" s="214">
        <f t="shared" ca="1" si="141"/>
        <v>1.7142857142857144E-2</v>
      </c>
      <c r="AD130" s="215">
        <f t="shared" ca="1" si="149"/>
        <v>2.4128686327077747E-2</v>
      </c>
      <c r="AE130" s="212">
        <f t="shared" ref="AE130" ca="1" si="240">SUM(AE131:AE132)</f>
        <v>14</v>
      </c>
      <c r="AF130" s="214">
        <f t="shared" ca="1" si="143"/>
        <v>2.6666666666666668E-2</v>
      </c>
      <c r="AG130" s="215">
        <f t="shared" ca="1" si="144"/>
        <v>3.7533512064343161E-2</v>
      </c>
    </row>
    <row r="131" spans="1:33">
      <c r="A131" s="32" t="s">
        <v>88</v>
      </c>
      <c r="B131" s="33">
        <v>1</v>
      </c>
      <c r="C131" s="33">
        <f>SUMIFS(Import_Inscrits,Import_Communes,Circo1!$A131,Import_BV,Circo1!$B131)</f>
        <v>264</v>
      </c>
      <c r="D131" s="33">
        <f>SUMIFS(Import_Abstention,Import_Communes,Circo1!$A131,Import_BV,Circo1!$B131)</f>
        <v>82</v>
      </c>
      <c r="E131" s="33">
        <f>SUMIFS(Import_Votants,Import_Communes,Circo1!$A131,Import_BV,Circo1!$B131)</f>
        <v>182</v>
      </c>
      <c r="F131" s="34">
        <f t="shared" si="145"/>
        <v>0.68939393939393945</v>
      </c>
      <c r="G131" s="33">
        <f>SUMIFS(Import_Blancs,Import_Communes,Circo1!$A131,Import_BV,Circo1!$B131)</f>
        <v>0</v>
      </c>
      <c r="H131" s="33">
        <f>SUMIFS(Imports_Nuls,Import_Communes,Circo1!$A131,Import_BV,Circo1!$B131)</f>
        <v>0</v>
      </c>
      <c r="I131" s="222">
        <f>SUMIFS(Import_Exprimés,Import_Communes,Circo1!$A131,Import_BV,Circo1!$B131)</f>
        <v>182</v>
      </c>
      <c r="J131" s="35">
        <f ca="1">SUMIFS(OFFSET(Import!$A$2,0,J$2+2,236,1),OFFSET(Import!$A$2,0,J$2,236,1),Circo1!J$3,Import_Communes,Circo1!$A131,Import_BV,Circo1!$B131)</f>
        <v>48</v>
      </c>
      <c r="K131" s="36">
        <f t="shared" ca="1" si="146"/>
        <v>0.18181818181818182</v>
      </c>
      <c r="L131" s="37">
        <f t="shared" ca="1" si="125"/>
        <v>0.26373626373626374</v>
      </c>
      <c r="M131" s="35">
        <f ca="1">SUMIFS(OFFSET(Import!$A$2,0,M$2+2,236,1),OFFSET(Import!$A$2,0,M$2,236,1),Circo1!M$3,Import_Communes,Circo1!$A131,Import_BV,Circo1!$B131)</f>
        <v>1</v>
      </c>
      <c r="N131" s="36">
        <f t="shared" ca="1" si="147"/>
        <v>3.787878787878788E-3</v>
      </c>
      <c r="O131" s="37">
        <f t="shared" ca="1" si="127"/>
        <v>5.4945054945054949E-3</v>
      </c>
      <c r="P131" s="35">
        <f ca="1">SUMIFS(OFFSET(Import!$A$2,0,P$2+2,236,1),OFFSET(Import!$A$2,0,P$2,236,1),Circo1!P$3,Import_Communes,Circo1!$A131,Import_BV,Circo1!$B131)</f>
        <v>117</v>
      </c>
      <c r="Q131" s="36">
        <f t="shared" ca="1" si="129"/>
        <v>0.44318181818181818</v>
      </c>
      <c r="R131" s="37">
        <f t="shared" ca="1" si="130"/>
        <v>0.6428571428571429</v>
      </c>
      <c r="S131" s="35">
        <f ca="1">SUMIFS(OFFSET(Import!$A$2,0,S$2+2,236,1),OFFSET(Import!$A$2,0,S$2,236,1),Circo1!S$3,Import_Communes,Circo1!$A131,Import_BV,Circo1!$B131)</f>
        <v>0</v>
      </c>
      <c r="T131" s="36">
        <f t="shared" ca="1" si="132"/>
        <v>0</v>
      </c>
      <c r="U131" s="37">
        <f t="shared" ca="1" si="148"/>
        <v>0</v>
      </c>
      <c r="V131" s="35">
        <f ca="1">SUMIFS(OFFSET(Import!$A$2,0,V$2+2,236,1),OFFSET(Import!$A$2,0,V$2,236,1),Circo1!V$3,Import_Communes,Circo1!$A131,Import_BV,Circo1!$B131)</f>
        <v>0</v>
      </c>
      <c r="W131" s="36">
        <f t="shared" ca="1" si="135"/>
        <v>0</v>
      </c>
      <c r="X131" s="37">
        <f t="shared" ca="1" si="136"/>
        <v>0</v>
      </c>
      <c r="Y131" s="35">
        <f ca="1">SUMIFS(OFFSET(Import!$A$2,0,Y$2+2,236,1),OFFSET(Import!$A$2,0,Y$2,236,1),Circo1!Y$3,Import_Communes,Circo1!$A131,Import_BV,Circo1!$B131)</f>
        <v>1</v>
      </c>
      <c r="Z131" s="36">
        <f t="shared" ca="1" si="138"/>
        <v>3.787878787878788E-3</v>
      </c>
      <c r="AA131" s="37">
        <f t="shared" ca="1" si="139"/>
        <v>5.4945054945054949E-3</v>
      </c>
      <c r="AB131" s="35">
        <f ca="1">SUMIFS(OFFSET(Import!$A$2,0,AB$2+2,236,1),OFFSET(Import!$A$2,0,AB$2,236,1),Circo1!AB$3,Import_Communes,Circo1!$A131,Import_BV,Circo1!$B131)</f>
        <v>9</v>
      </c>
      <c r="AC131" s="36">
        <f t="shared" ca="1" si="141"/>
        <v>3.4090909090909088E-2</v>
      </c>
      <c r="AD131" s="37">
        <f t="shared" ca="1" si="149"/>
        <v>4.9450549450549448E-2</v>
      </c>
      <c r="AE131" s="35">
        <f ca="1">SUMIFS(OFFSET(Import!$A$2,0,AE$2+2,236,1),OFFSET(Import!$A$2,0,AE$2,236,1),Circo1!AE$3,Import_Communes,Circo1!$A131,Import_BV,Circo1!$B131)</f>
        <v>6</v>
      </c>
      <c r="AF131" s="36">
        <f t="shared" ca="1" si="143"/>
        <v>2.2727272727272728E-2</v>
      </c>
      <c r="AG131" s="37">
        <f t="shared" ca="1" si="144"/>
        <v>3.2967032967032968E-2</v>
      </c>
    </row>
    <row r="132" spans="1:33">
      <c r="A132" s="32" t="s">
        <v>88</v>
      </c>
      <c r="B132" s="33">
        <v>2</v>
      </c>
      <c r="C132" s="33">
        <f>SUMIFS(Import_Inscrits,Import_Communes,Circo1!$A132,Import_BV,Circo1!$B132)</f>
        <v>261</v>
      </c>
      <c r="D132" s="33">
        <f>SUMIFS(Import_Abstention,Import_Communes,Circo1!$A132,Import_BV,Circo1!$B132)</f>
        <v>70</v>
      </c>
      <c r="E132" s="33">
        <f>SUMIFS(Import_Votants,Import_Communes,Circo1!$A132,Import_BV,Circo1!$B132)</f>
        <v>191</v>
      </c>
      <c r="F132" s="34">
        <f t="shared" si="145"/>
        <v>0.73180076628352486</v>
      </c>
      <c r="G132" s="33">
        <f>SUMIFS(Import_Blancs,Import_Communes,Circo1!$A132,Import_BV,Circo1!$B132)</f>
        <v>0</v>
      </c>
      <c r="H132" s="33">
        <f>SUMIFS(Imports_Nuls,Import_Communes,Circo1!$A132,Import_BV,Circo1!$B132)</f>
        <v>0</v>
      </c>
      <c r="I132" s="222">
        <f>SUMIFS(Import_Exprimés,Import_Communes,Circo1!$A132,Import_BV,Circo1!$B132)</f>
        <v>191</v>
      </c>
      <c r="J132" s="35">
        <f ca="1">SUMIFS(OFFSET(Import!$A$2,0,J$2+2,236,1),OFFSET(Import!$A$2,0,J$2,236,1),Circo1!J$3,Import_Communes,Circo1!$A132,Import_BV,Circo1!$B132)</f>
        <v>20</v>
      </c>
      <c r="K132" s="36">
        <f t="shared" ca="1" si="146"/>
        <v>7.662835249042145E-2</v>
      </c>
      <c r="L132" s="37">
        <f t="shared" ca="1" si="125"/>
        <v>0.10471204188481675</v>
      </c>
      <c r="M132" s="35">
        <f ca="1">SUMIFS(OFFSET(Import!$A$2,0,M$2+2,236,1),OFFSET(Import!$A$2,0,M$2,236,1),Circo1!M$3,Import_Communes,Circo1!$A132,Import_BV,Circo1!$B132)</f>
        <v>0</v>
      </c>
      <c r="N132" s="36">
        <f t="shared" ca="1" si="147"/>
        <v>0</v>
      </c>
      <c r="O132" s="37">
        <f t="shared" ca="1" si="127"/>
        <v>0</v>
      </c>
      <c r="P132" s="35">
        <f ca="1">SUMIFS(OFFSET(Import!$A$2,0,P$2+2,236,1),OFFSET(Import!$A$2,0,P$2,236,1),Circo1!P$3,Import_Communes,Circo1!$A132,Import_BV,Circo1!$B132)</f>
        <v>161</v>
      </c>
      <c r="Q132" s="36">
        <f t="shared" ca="1" si="129"/>
        <v>0.61685823754789271</v>
      </c>
      <c r="R132" s="37">
        <f t="shared" ca="1" si="130"/>
        <v>0.84293193717277481</v>
      </c>
      <c r="S132" s="35">
        <f ca="1">SUMIFS(OFFSET(Import!$A$2,0,S$2+2,236,1),OFFSET(Import!$A$2,0,S$2,236,1),Circo1!S$3,Import_Communes,Circo1!$A132,Import_BV,Circo1!$B132)</f>
        <v>0</v>
      </c>
      <c r="T132" s="36">
        <f t="shared" ca="1" si="132"/>
        <v>0</v>
      </c>
      <c r="U132" s="37">
        <f t="shared" ca="1" si="148"/>
        <v>0</v>
      </c>
      <c r="V132" s="35">
        <f ca="1">SUMIFS(OFFSET(Import!$A$2,0,V$2+2,236,1),OFFSET(Import!$A$2,0,V$2,236,1),Circo1!V$3,Import_Communes,Circo1!$A132,Import_BV,Circo1!$B132)</f>
        <v>0</v>
      </c>
      <c r="W132" s="36">
        <f t="shared" ca="1" si="135"/>
        <v>0</v>
      </c>
      <c r="X132" s="37">
        <f t="shared" ca="1" si="136"/>
        <v>0</v>
      </c>
      <c r="Y132" s="35">
        <f ca="1">SUMIFS(OFFSET(Import!$A$2,0,Y$2+2,236,1),OFFSET(Import!$A$2,0,Y$2,236,1),Circo1!Y$3,Import_Communes,Circo1!$A132,Import_BV,Circo1!$B132)</f>
        <v>2</v>
      </c>
      <c r="Z132" s="36">
        <f t="shared" ca="1" si="138"/>
        <v>7.6628352490421452E-3</v>
      </c>
      <c r="AA132" s="37">
        <f t="shared" ca="1" si="139"/>
        <v>1.0471204188481676E-2</v>
      </c>
      <c r="AB132" s="35">
        <f ca="1">SUMIFS(OFFSET(Import!$A$2,0,AB$2+2,236,1),OFFSET(Import!$A$2,0,AB$2,236,1),Circo1!AB$3,Import_Communes,Circo1!$A132,Import_BV,Circo1!$B132)</f>
        <v>0</v>
      </c>
      <c r="AC132" s="36">
        <f t="shared" ca="1" si="141"/>
        <v>0</v>
      </c>
      <c r="AD132" s="37">
        <f t="shared" ca="1" si="149"/>
        <v>0</v>
      </c>
      <c r="AE132" s="35">
        <f ca="1">SUMIFS(OFFSET(Import!$A$2,0,AE$2+2,236,1),OFFSET(Import!$A$2,0,AE$2,236,1),Circo1!AE$3,Import_Communes,Circo1!$A132,Import_BV,Circo1!$B132)</f>
        <v>8</v>
      </c>
      <c r="AF132" s="36">
        <f t="shared" ca="1" si="143"/>
        <v>3.0651340996168581E-2</v>
      </c>
      <c r="AG132" s="37">
        <f t="shared" ca="1" si="144"/>
        <v>4.1884816753926704E-2</v>
      </c>
    </row>
    <row r="133" spans="1:33" s="216" customFormat="1">
      <c r="A133" s="212" t="s">
        <v>123</v>
      </c>
      <c r="B133" s="213"/>
      <c r="C133" s="213">
        <f t="shared" ref="C133:AE133" si="241">SUM(C134:C139)</f>
        <v>1573</v>
      </c>
      <c r="D133" s="213">
        <f t="shared" si="241"/>
        <v>577</v>
      </c>
      <c r="E133" s="213">
        <f t="shared" si="241"/>
        <v>996</v>
      </c>
      <c r="F133" s="214">
        <f>E133/C133</f>
        <v>0.63318499682136042</v>
      </c>
      <c r="G133" s="213">
        <f t="shared" si="241"/>
        <v>3</v>
      </c>
      <c r="H133" s="213">
        <f t="shared" si="241"/>
        <v>4</v>
      </c>
      <c r="I133" s="223">
        <f t="shared" si="241"/>
        <v>989</v>
      </c>
      <c r="J133" s="212">
        <f t="shared" ca="1" si="241"/>
        <v>448</v>
      </c>
      <c r="K133" s="214">
        <f t="shared" ca="1" si="146"/>
        <v>0.28480610298792119</v>
      </c>
      <c r="L133" s="215">
        <f t="shared" ca="1" si="125"/>
        <v>0.45298281092012133</v>
      </c>
      <c r="M133" s="212">
        <f t="shared" ca="1" si="241"/>
        <v>4</v>
      </c>
      <c r="N133" s="214">
        <f t="shared" ca="1" si="147"/>
        <v>2.5429116338207248E-3</v>
      </c>
      <c r="O133" s="215">
        <f t="shared" ca="1" si="127"/>
        <v>4.0444893832153692E-3</v>
      </c>
      <c r="P133" s="212">
        <f t="shared" ca="1" si="241"/>
        <v>400</v>
      </c>
      <c r="Q133" s="214">
        <f t="shared" ca="1" si="129"/>
        <v>0.25429116338207247</v>
      </c>
      <c r="R133" s="215">
        <f t="shared" ca="1" si="130"/>
        <v>0.40444893832153689</v>
      </c>
      <c r="S133" s="212">
        <f t="shared" ca="1" si="241"/>
        <v>10</v>
      </c>
      <c r="T133" s="214">
        <f t="shared" ca="1" si="132"/>
        <v>6.3572790845518121E-3</v>
      </c>
      <c r="U133" s="215">
        <f t="shared" ca="1" si="241"/>
        <v>2.6856333372683273E-2</v>
      </c>
      <c r="V133" s="212">
        <f t="shared" ca="1" si="241"/>
        <v>1</v>
      </c>
      <c r="W133" s="214">
        <f t="shared" ca="1" si="135"/>
        <v>6.3572790845518119E-4</v>
      </c>
      <c r="X133" s="215">
        <f t="shared" ca="1" si="136"/>
        <v>1.0111223458038423E-3</v>
      </c>
      <c r="Y133" s="212">
        <f t="shared" ca="1" si="241"/>
        <v>32</v>
      </c>
      <c r="Z133" s="214">
        <f t="shared" ca="1" si="138"/>
        <v>2.0343293070565798E-2</v>
      </c>
      <c r="AA133" s="215">
        <f t="shared" ca="1" si="139"/>
        <v>3.2355915065722954E-2</v>
      </c>
      <c r="AB133" s="212">
        <f t="shared" ca="1" si="241"/>
        <v>8</v>
      </c>
      <c r="AC133" s="214">
        <f t="shared" ca="1" si="141"/>
        <v>5.0858232676414495E-3</v>
      </c>
      <c r="AD133" s="215">
        <f t="shared" ca="1" si="149"/>
        <v>8.0889787664307385E-3</v>
      </c>
      <c r="AE133" s="212">
        <f t="shared" ca="1" si="241"/>
        <v>86</v>
      </c>
      <c r="AF133" s="214">
        <f t="shared" ca="1" si="143"/>
        <v>5.4672600127145581E-2</v>
      </c>
      <c r="AG133" s="215">
        <f t="shared" ca="1" si="144"/>
        <v>8.6956521739130432E-2</v>
      </c>
    </row>
    <row r="134" spans="1:33">
      <c r="A134" s="32" t="s">
        <v>89</v>
      </c>
      <c r="B134" s="33">
        <v>1</v>
      </c>
      <c r="C134" s="33">
        <f>SUMIFS(Import_Inscrits,Import_Communes,Circo1!$A134,Import_BV,Circo1!$B134)</f>
        <v>959</v>
      </c>
      <c r="D134" s="33">
        <f>SUMIFS(Import_Abstention,Import_Communes,Circo1!$A134,Import_BV,Circo1!$B134)</f>
        <v>363</v>
      </c>
      <c r="E134" s="33">
        <f>SUMIFS(Import_Votants,Import_Communes,Circo1!$A134,Import_BV,Circo1!$B134)</f>
        <v>596</v>
      </c>
      <c r="F134" s="34">
        <f t="shared" si="145"/>
        <v>0.62148070907194997</v>
      </c>
      <c r="G134" s="33">
        <f>SUMIFS(Import_Blancs,Import_Communes,Circo1!$A134,Import_BV,Circo1!$B134)</f>
        <v>1</v>
      </c>
      <c r="H134" s="33">
        <f>SUMIFS(Imports_Nuls,Import_Communes,Circo1!$A134,Import_BV,Circo1!$B134)</f>
        <v>4</v>
      </c>
      <c r="I134" s="222">
        <f>SUMIFS(Import_Exprimés,Import_Communes,Circo1!$A134,Import_BV,Circo1!$B134)</f>
        <v>591</v>
      </c>
      <c r="J134" s="35">
        <f ca="1">SUMIFS(OFFSET(Import!$A$2,0,J$2+2,236,1),OFFSET(Import!$A$2,0,J$2,236,1),Circo1!J$3,Import_Communes,Circo1!$A134,Import_BV,Circo1!$B134)</f>
        <v>221</v>
      </c>
      <c r="K134" s="36">
        <f t="shared" ca="1" si="146"/>
        <v>0.23044838373305526</v>
      </c>
      <c r="L134" s="37">
        <f t="shared" ref="L134:L139" ca="1" si="242">J134/$I134</f>
        <v>0.37394247038917089</v>
      </c>
      <c r="M134" s="35">
        <f ca="1">SUMIFS(OFFSET(Import!$A$2,0,M$2+2,236,1),OFFSET(Import!$A$2,0,M$2,236,1),Circo1!M$3,Import_Communes,Circo1!$A134,Import_BV,Circo1!$B134)</f>
        <v>4</v>
      </c>
      <c r="N134" s="36">
        <f t="shared" ca="1" si="147"/>
        <v>4.1710114702815434E-3</v>
      </c>
      <c r="O134" s="37">
        <f t="shared" ref="O134:O139" ca="1" si="243">$M134/$I134</f>
        <v>6.7681895093062603E-3</v>
      </c>
      <c r="P134" s="35">
        <f ca="1">SUMIFS(OFFSET(Import!$A$2,0,P$2+2,236,1),OFFSET(Import!$A$2,0,P$2,236,1),Circo1!P$3,Import_Communes,Circo1!$A134,Import_BV,Circo1!$B134)</f>
        <v>282</v>
      </c>
      <c r="Q134" s="36">
        <f t="shared" ref="Q134:Q139" ca="1" si="244">$P134/$C134</f>
        <v>0.29405630865484877</v>
      </c>
      <c r="R134" s="37">
        <f t="shared" ref="R134:R139" ca="1" si="245">$P134/$I134</f>
        <v>0.47715736040609136</v>
      </c>
      <c r="S134" s="35">
        <f ca="1">SUMIFS(OFFSET(Import!$A$2,0,S$2+2,236,1),OFFSET(Import!$A$2,0,S$2,236,1),Circo1!S$3,Import_Communes,Circo1!$A134,Import_BV,Circo1!$B134)</f>
        <v>9</v>
      </c>
      <c r="T134" s="36">
        <f t="shared" ref="T134:T139" ca="1" si="246">$S134/$C134</f>
        <v>9.384775808133473E-3</v>
      </c>
      <c r="U134" s="37">
        <f t="shared" ref="U134:U139" ca="1" si="247">$S134/$I134</f>
        <v>1.5228426395939087E-2</v>
      </c>
      <c r="V134" s="35">
        <f ca="1">SUMIFS(OFFSET(Import!$A$2,0,V$2+2,236,1),OFFSET(Import!$A$2,0,V$2,236,1),Circo1!V$3,Import_Communes,Circo1!$A134,Import_BV,Circo1!$B134)</f>
        <v>1</v>
      </c>
      <c r="W134" s="36">
        <f t="shared" ref="W134:W139" ca="1" si="248">$V134/$C134</f>
        <v>1.0427528675703858E-3</v>
      </c>
      <c r="X134" s="37">
        <f t="shared" ref="X134:X139" ca="1" si="249">$V134/$I134</f>
        <v>1.6920473773265651E-3</v>
      </c>
      <c r="Y134" s="35">
        <f ca="1">SUMIFS(OFFSET(Import!$A$2,0,Y$2+2,236,1),OFFSET(Import!$A$2,0,Y$2,236,1),Circo1!Y$3,Import_Communes,Circo1!$A134,Import_BV,Circo1!$B134)</f>
        <v>21</v>
      </c>
      <c r="Z134" s="36">
        <f t="shared" ref="Z134:Z139" ca="1" si="250">$Y134/$C134</f>
        <v>2.1897810218978103E-2</v>
      </c>
      <c r="AA134" s="37">
        <f t="shared" ref="AA134:AA139" ca="1" si="251">$Y134/$I134</f>
        <v>3.553299492385787E-2</v>
      </c>
      <c r="AB134" s="35">
        <f ca="1">SUMIFS(OFFSET(Import!$A$2,0,AB$2+2,236,1),OFFSET(Import!$A$2,0,AB$2,236,1),Circo1!AB$3,Import_Communes,Circo1!$A134,Import_BV,Circo1!$B134)</f>
        <v>6</v>
      </c>
      <c r="AC134" s="36">
        <f t="shared" ref="AC134:AC139" ca="1" si="252">$AB134/$C134</f>
        <v>6.2565172054223151E-3</v>
      </c>
      <c r="AD134" s="37">
        <f t="shared" ca="1" si="149"/>
        <v>1.015228426395939E-2</v>
      </c>
      <c r="AE134" s="35">
        <f ca="1">SUMIFS(OFFSET(Import!$A$2,0,AE$2+2,236,1),OFFSET(Import!$A$2,0,AE$2,236,1),Circo1!AE$3,Import_Communes,Circo1!$A134,Import_BV,Circo1!$B134)</f>
        <v>47</v>
      </c>
      <c r="AF134" s="36">
        <f t="shared" ref="AF134:AF139" ca="1" si="253">$AE134/$C134</f>
        <v>4.9009384775808136E-2</v>
      </c>
      <c r="AG134" s="37">
        <f t="shared" ref="AG134:AG139" ca="1" si="254">$AE134/$I134</f>
        <v>7.952622673434856E-2</v>
      </c>
    </row>
    <row r="135" spans="1:33">
      <c r="A135" s="32" t="s">
        <v>89</v>
      </c>
      <c r="B135" s="33">
        <v>2</v>
      </c>
      <c r="C135" s="33">
        <f>SUMIFS(Import_Inscrits,Import_Communes,Circo1!$A135,Import_BV,Circo1!$B135)</f>
        <v>148</v>
      </c>
      <c r="D135" s="33">
        <f>SUMIFS(Import_Abstention,Import_Communes,Circo1!$A135,Import_BV,Circo1!$B135)</f>
        <v>52</v>
      </c>
      <c r="E135" s="33">
        <f>SUMIFS(Import_Votants,Import_Communes,Circo1!$A135,Import_BV,Circo1!$B135)</f>
        <v>96</v>
      </c>
      <c r="F135" s="34">
        <f t="shared" ref="F135:F139" si="255">E135/C135</f>
        <v>0.64864864864864868</v>
      </c>
      <c r="G135" s="33">
        <f>SUMIFS(Import_Blancs,Import_Communes,Circo1!$A135,Import_BV,Circo1!$B135)</f>
        <v>1</v>
      </c>
      <c r="H135" s="33">
        <f>SUMIFS(Imports_Nuls,Import_Communes,Circo1!$A135,Import_BV,Circo1!$B135)</f>
        <v>0</v>
      </c>
      <c r="I135" s="222">
        <f>SUMIFS(Import_Exprimés,Import_Communes,Circo1!$A135,Import_BV,Circo1!$B135)</f>
        <v>95</v>
      </c>
      <c r="J135" s="35">
        <f ca="1">SUMIFS(OFFSET(Import!$A$2,0,J$2+2,236,1),OFFSET(Import!$A$2,0,J$2,236,1),Circo1!J$3,Import_Communes,Circo1!$A135,Import_BV,Circo1!$B135)</f>
        <v>51</v>
      </c>
      <c r="K135" s="36">
        <f t="shared" ref="K135:K139" ca="1" si="256">$J135/$C135</f>
        <v>0.34459459459459457</v>
      </c>
      <c r="L135" s="37">
        <f t="shared" ca="1" si="242"/>
        <v>0.5368421052631579</v>
      </c>
      <c r="M135" s="35">
        <f ca="1">SUMIFS(OFFSET(Import!$A$2,0,M$2+2,236,1),OFFSET(Import!$A$2,0,M$2,236,1),Circo1!M$3,Import_Communes,Circo1!$A135,Import_BV,Circo1!$B135)</f>
        <v>0</v>
      </c>
      <c r="N135" s="36">
        <f t="shared" ref="N135:N139" ca="1" si="257">$M135/$C135</f>
        <v>0</v>
      </c>
      <c r="O135" s="37">
        <f t="shared" ca="1" si="243"/>
        <v>0</v>
      </c>
      <c r="P135" s="35">
        <f ca="1">SUMIFS(OFFSET(Import!$A$2,0,P$2+2,236,1),OFFSET(Import!$A$2,0,P$2,236,1),Circo1!P$3,Import_Communes,Circo1!$A135,Import_BV,Circo1!$B135)</f>
        <v>18</v>
      </c>
      <c r="Q135" s="36">
        <f t="shared" ca="1" si="244"/>
        <v>0.12162162162162163</v>
      </c>
      <c r="R135" s="37">
        <f t="shared" ca="1" si="245"/>
        <v>0.18947368421052632</v>
      </c>
      <c r="S135" s="35">
        <f ca="1">SUMIFS(OFFSET(Import!$A$2,0,S$2+2,236,1),OFFSET(Import!$A$2,0,S$2,236,1),Circo1!S$3,Import_Communes,Circo1!$A135,Import_BV,Circo1!$B135)</f>
        <v>0</v>
      </c>
      <c r="T135" s="36">
        <f t="shared" ca="1" si="246"/>
        <v>0</v>
      </c>
      <c r="U135" s="37">
        <f t="shared" ca="1" si="247"/>
        <v>0</v>
      </c>
      <c r="V135" s="35">
        <f ca="1">SUMIFS(OFFSET(Import!$A$2,0,V$2+2,236,1),OFFSET(Import!$A$2,0,V$2,236,1),Circo1!V$3,Import_Communes,Circo1!$A135,Import_BV,Circo1!$B135)</f>
        <v>0</v>
      </c>
      <c r="W135" s="36">
        <f t="shared" ca="1" si="248"/>
        <v>0</v>
      </c>
      <c r="X135" s="37">
        <f t="shared" ca="1" si="249"/>
        <v>0</v>
      </c>
      <c r="Y135" s="35">
        <f ca="1">SUMIFS(OFFSET(Import!$A$2,0,Y$2+2,236,1),OFFSET(Import!$A$2,0,Y$2,236,1),Circo1!Y$3,Import_Communes,Circo1!$A135,Import_BV,Circo1!$B135)</f>
        <v>6</v>
      </c>
      <c r="Z135" s="36">
        <f t="shared" ca="1" si="250"/>
        <v>4.0540540540540543E-2</v>
      </c>
      <c r="AA135" s="37">
        <f t="shared" ca="1" si="251"/>
        <v>6.3157894736842107E-2</v>
      </c>
      <c r="AB135" s="35">
        <f ca="1">SUMIFS(OFFSET(Import!$A$2,0,AB$2+2,236,1),OFFSET(Import!$A$2,0,AB$2,236,1),Circo1!AB$3,Import_Communes,Circo1!$A135,Import_BV,Circo1!$B135)</f>
        <v>2</v>
      </c>
      <c r="AC135" s="36">
        <f t="shared" ca="1" si="252"/>
        <v>1.3513513513513514E-2</v>
      </c>
      <c r="AD135" s="37">
        <f t="shared" ca="1" si="149"/>
        <v>2.1052631578947368E-2</v>
      </c>
      <c r="AE135" s="35">
        <f ca="1">SUMIFS(OFFSET(Import!$A$2,0,AE$2+2,236,1),OFFSET(Import!$A$2,0,AE$2,236,1),Circo1!AE$3,Import_Communes,Circo1!$A135,Import_BV,Circo1!$B135)</f>
        <v>18</v>
      </c>
      <c r="AF135" s="36">
        <f t="shared" ca="1" si="253"/>
        <v>0.12162162162162163</v>
      </c>
      <c r="AG135" s="37">
        <f t="shared" ca="1" si="254"/>
        <v>0.18947368421052632</v>
      </c>
    </row>
    <row r="136" spans="1:33">
      <c r="A136" s="32" t="s">
        <v>89</v>
      </c>
      <c r="B136" s="33">
        <v>3</v>
      </c>
      <c r="C136" s="33">
        <f>SUMIFS(Import_Inscrits,Import_Communes,Circo1!$A136,Import_BV,Circo1!$B136)</f>
        <v>132</v>
      </c>
      <c r="D136" s="33">
        <f>SUMIFS(Import_Abstention,Import_Communes,Circo1!$A136,Import_BV,Circo1!$B136)</f>
        <v>46</v>
      </c>
      <c r="E136" s="33">
        <f>SUMIFS(Import_Votants,Import_Communes,Circo1!$A136,Import_BV,Circo1!$B136)</f>
        <v>86</v>
      </c>
      <c r="F136" s="34">
        <f t="shared" si="255"/>
        <v>0.65151515151515149</v>
      </c>
      <c r="G136" s="33">
        <f>SUMIFS(Import_Blancs,Import_Communes,Circo1!$A136,Import_BV,Circo1!$B136)</f>
        <v>0</v>
      </c>
      <c r="H136" s="33">
        <f>SUMIFS(Imports_Nuls,Import_Communes,Circo1!$A136,Import_BV,Circo1!$B136)</f>
        <v>0</v>
      </c>
      <c r="I136" s="222">
        <f>SUMIFS(Import_Exprimés,Import_Communes,Circo1!$A136,Import_BV,Circo1!$B136)</f>
        <v>86</v>
      </c>
      <c r="J136" s="35">
        <f ca="1">SUMIFS(OFFSET(Import!$A$2,0,J$2+2,236,1),OFFSET(Import!$A$2,0,J$2,236,1),Circo1!J$3,Import_Communes,Circo1!$A136,Import_BV,Circo1!$B136)</f>
        <v>65</v>
      </c>
      <c r="K136" s="36">
        <f t="shared" ca="1" si="256"/>
        <v>0.49242424242424243</v>
      </c>
      <c r="L136" s="37">
        <f t="shared" ca="1" si="242"/>
        <v>0.7558139534883721</v>
      </c>
      <c r="M136" s="35">
        <f ca="1">SUMIFS(OFFSET(Import!$A$2,0,M$2+2,236,1),OFFSET(Import!$A$2,0,M$2,236,1),Circo1!M$3,Import_Communes,Circo1!$A136,Import_BV,Circo1!$B136)</f>
        <v>0</v>
      </c>
      <c r="N136" s="36">
        <f t="shared" ca="1" si="257"/>
        <v>0</v>
      </c>
      <c r="O136" s="37">
        <f t="shared" ca="1" si="243"/>
        <v>0</v>
      </c>
      <c r="P136" s="35">
        <f ca="1">SUMIFS(OFFSET(Import!$A$2,0,P$2+2,236,1),OFFSET(Import!$A$2,0,P$2,236,1),Circo1!P$3,Import_Communes,Circo1!$A136,Import_BV,Circo1!$B136)</f>
        <v>15</v>
      </c>
      <c r="Q136" s="36">
        <f t="shared" ca="1" si="244"/>
        <v>0.11363636363636363</v>
      </c>
      <c r="R136" s="37">
        <f t="shared" ca="1" si="245"/>
        <v>0.1744186046511628</v>
      </c>
      <c r="S136" s="35">
        <f ca="1">SUMIFS(OFFSET(Import!$A$2,0,S$2+2,236,1),OFFSET(Import!$A$2,0,S$2,236,1),Circo1!S$3,Import_Communes,Circo1!$A136,Import_BV,Circo1!$B136)</f>
        <v>1</v>
      </c>
      <c r="T136" s="36">
        <f t="shared" ca="1" si="246"/>
        <v>7.575757575757576E-3</v>
      </c>
      <c r="U136" s="37">
        <f t="shared" ca="1" si="247"/>
        <v>1.1627906976744186E-2</v>
      </c>
      <c r="V136" s="35">
        <f ca="1">SUMIFS(OFFSET(Import!$A$2,0,V$2+2,236,1),OFFSET(Import!$A$2,0,V$2,236,1),Circo1!V$3,Import_Communes,Circo1!$A136,Import_BV,Circo1!$B136)</f>
        <v>0</v>
      </c>
      <c r="W136" s="36">
        <f t="shared" ca="1" si="248"/>
        <v>0</v>
      </c>
      <c r="X136" s="37">
        <f t="shared" ca="1" si="249"/>
        <v>0</v>
      </c>
      <c r="Y136" s="35">
        <f ca="1">SUMIFS(OFFSET(Import!$A$2,0,Y$2+2,236,1),OFFSET(Import!$A$2,0,Y$2,236,1),Circo1!Y$3,Import_Communes,Circo1!$A136,Import_BV,Circo1!$B136)</f>
        <v>2</v>
      </c>
      <c r="Z136" s="36">
        <f t="shared" ca="1" si="250"/>
        <v>1.5151515151515152E-2</v>
      </c>
      <c r="AA136" s="37">
        <f t="shared" ca="1" si="251"/>
        <v>2.3255813953488372E-2</v>
      </c>
      <c r="AB136" s="35">
        <f ca="1">SUMIFS(OFFSET(Import!$A$2,0,AB$2+2,236,1),OFFSET(Import!$A$2,0,AB$2,236,1),Circo1!AB$3,Import_Communes,Circo1!$A136,Import_BV,Circo1!$B136)</f>
        <v>0</v>
      </c>
      <c r="AC136" s="36">
        <f t="shared" ca="1" si="252"/>
        <v>0</v>
      </c>
      <c r="AD136" s="37">
        <f t="shared" ref="AD136:AD139" ca="1" si="258">$AB136/$I136</f>
        <v>0</v>
      </c>
      <c r="AE136" s="35">
        <f ca="1">SUMIFS(OFFSET(Import!$A$2,0,AE$2+2,236,1),OFFSET(Import!$A$2,0,AE$2,236,1),Circo1!AE$3,Import_Communes,Circo1!$A136,Import_BV,Circo1!$B136)</f>
        <v>3</v>
      </c>
      <c r="AF136" s="36">
        <f t="shared" ca="1" si="253"/>
        <v>2.2727272727272728E-2</v>
      </c>
      <c r="AG136" s="37">
        <f t="shared" ca="1" si="254"/>
        <v>3.4883720930232558E-2</v>
      </c>
    </row>
    <row r="137" spans="1:33">
      <c r="A137" s="32" t="s">
        <v>89</v>
      </c>
      <c r="B137" s="33">
        <v>4</v>
      </c>
      <c r="C137" s="33">
        <f>SUMIFS(Import_Inscrits,Import_Communes,Circo1!$A137,Import_BV,Circo1!$B137)</f>
        <v>132</v>
      </c>
      <c r="D137" s="33">
        <f>SUMIFS(Import_Abstention,Import_Communes,Circo1!$A137,Import_BV,Circo1!$B137)</f>
        <v>47</v>
      </c>
      <c r="E137" s="33">
        <f>SUMIFS(Import_Votants,Import_Communes,Circo1!$A137,Import_BV,Circo1!$B137)</f>
        <v>85</v>
      </c>
      <c r="F137" s="34">
        <f t="shared" si="255"/>
        <v>0.64393939393939392</v>
      </c>
      <c r="G137" s="33">
        <f>SUMIFS(Import_Blancs,Import_Communes,Circo1!$A137,Import_BV,Circo1!$B137)</f>
        <v>0</v>
      </c>
      <c r="H137" s="33">
        <f>SUMIFS(Imports_Nuls,Import_Communes,Circo1!$A137,Import_BV,Circo1!$B137)</f>
        <v>0</v>
      </c>
      <c r="I137" s="222">
        <f>SUMIFS(Import_Exprimés,Import_Communes,Circo1!$A137,Import_BV,Circo1!$B137)</f>
        <v>85</v>
      </c>
      <c r="J137" s="35">
        <f ca="1">SUMIFS(OFFSET(Import!$A$2,0,J$2+2,236,1),OFFSET(Import!$A$2,0,J$2,236,1),Circo1!J$3,Import_Communes,Circo1!$A137,Import_BV,Circo1!$B137)</f>
        <v>47</v>
      </c>
      <c r="K137" s="36">
        <f t="shared" ca="1" si="256"/>
        <v>0.35606060606060608</v>
      </c>
      <c r="L137" s="37">
        <f t="shared" ca="1" si="242"/>
        <v>0.55294117647058827</v>
      </c>
      <c r="M137" s="35">
        <f ca="1">SUMIFS(OFFSET(Import!$A$2,0,M$2+2,236,1),OFFSET(Import!$A$2,0,M$2,236,1),Circo1!M$3,Import_Communes,Circo1!$A137,Import_BV,Circo1!$B137)</f>
        <v>0</v>
      </c>
      <c r="N137" s="36">
        <f t="shared" ca="1" si="257"/>
        <v>0</v>
      </c>
      <c r="O137" s="37">
        <f t="shared" ca="1" si="243"/>
        <v>0</v>
      </c>
      <c r="P137" s="35">
        <f ca="1">SUMIFS(OFFSET(Import!$A$2,0,P$2+2,236,1),OFFSET(Import!$A$2,0,P$2,236,1),Circo1!P$3,Import_Communes,Circo1!$A137,Import_BV,Circo1!$B137)</f>
        <v>32</v>
      </c>
      <c r="Q137" s="36">
        <f t="shared" ca="1" si="244"/>
        <v>0.24242424242424243</v>
      </c>
      <c r="R137" s="37">
        <f t="shared" ca="1" si="245"/>
        <v>0.37647058823529411</v>
      </c>
      <c r="S137" s="35">
        <f ca="1">SUMIFS(OFFSET(Import!$A$2,0,S$2+2,236,1),OFFSET(Import!$A$2,0,S$2,236,1),Circo1!S$3,Import_Communes,Circo1!$A137,Import_BV,Circo1!$B137)</f>
        <v>0</v>
      </c>
      <c r="T137" s="36">
        <f t="shared" ca="1" si="246"/>
        <v>0</v>
      </c>
      <c r="U137" s="37">
        <f t="shared" ca="1" si="247"/>
        <v>0</v>
      </c>
      <c r="V137" s="35">
        <f ca="1">SUMIFS(OFFSET(Import!$A$2,0,V$2+2,236,1),OFFSET(Import!$A$2,0,V$2,236,1),Circo1!V$3,Import_Communes,Circo1!$A137,Import_BV,Circo1!$B137)</f>
        <v>0</v>
      </c>
      <c r="W137" s="36">
        <f t="shared" ca="1" si="248"/>
        <v>0</v>
      </c>
      <c r="X137" s="37">
        <f t="shared" ca="1" si="249"/>
        <v>0</v>
      </c>
      <c r="Y137" s="35">
        <f ca="1">SUMIFS(OFFSET(Import!$A$2,0,Y$2+2,236,1),OFFSET(Import!$A$2,0,Y$2,236,1),Circo1!Y$3,Import_Communes,Circo1!$A137,Import_BV,Circo1!$B137)</f>
        <v>1</v>
      </c>
      <c r="Z137" s="36">
        <f t="shared" ca="1" si="250"/>
        <v>7.575757575757576E-3</v>
      </c>
      <c r="AA137" s="37">
        <f t="shared" ca="1" si="251"/>
        <v>1.1764705882352941E-2</v>
      </c>
      <c r="AB137" s="35">
        <f ca="1">SUMIFS(OFFSET(Import!$A$2,0,AB$2+2,236,1),OFFSET(Import!$A$2,0,AB$2,236,1),Circo1!AB$3,Import_Communes,Circo1!$A137,Import_BV,Circo1!$B137)</f>
        <v>0</v>
      </c>
      <c r="AC137" s="36">
        <f t="shared" ca="1" si="252"/>
        <v>0</v>
      </c>
      <c r="AD137" s="37">
        <f t="shared" ca="1" si="258"/>
        <v>0</v>
      </c>
      <c r="AE137" s="35">
        <f ca="1">SUMIFS(OFFSET(Import!$A$2,0,AE$2+2,236,1),OFFSET(Import!$A$2,0,AE$2,236,1),Circo1!AE$3,Import_Communes,Circo1!$A137,Import_BV,Circo1!$B137)</f>
        <v>5</v>
      </c>
      <c r="AF137" s="36">
        <f t="shared" ca="1" si="253"/>
        <v>3.787878787878788E-2</v>
      </c>
      <c r="AG137" s="37">
        <f t="shared" ca="1" si="254"/>
        <v>5.8823529411764705E-2</v>
      </c>
    </row>
    <row r="138" spans="1:33">
      <c r="A138" s="32" t="s">
        <v>89</v>
      </c>
      <c r="B138" s="33">
        <v>5</v>
      </c>
      <c r="C138" s="33">
        <f>SUMIFS(Import_Inscrits,Import_Communes,Circo1!$A138,Import_BV,Circo1!$B138)</f>
        <v>131</v>
      </c>
      <c r="D138" s="33">
        <f>SUMIFS(Import_Abstention,Import_Communes,Circo1!$A138,Import_BV,Circo1!$B138)</f>
        <v>45</v>
      </c>
      <c r="E138" s="33">
        <f>SUMIFS(Import_Votants,Import_Communes,Circo1!$A138,Import_BV,Circo1!$B138)</f>
        <v>86</v>
      </c>
      <c r="F138" s="34">
        <f t="shared" si="255"/>
        <v>0.65648854961832059</v>
      </c>
      <c r="G138" s="33">
        <f>SUMIFS(Import_Blancs,Import_Communes,Circo1!$A138,Import_BV,Circo1!$B138)</f>
        <v>0</v>
      </c>
      <c r="H138" s="33">
        <f>SUMIFS(Imports_Nuls,Import_Communes,Circo1!$A138,Import_BV,Circo1!$B138)</f>
        <v>0</v>
      </c>
      <c r="I138" s="222">
        <f>SUMIFS(Import_Exprimés,Import_Communes,Circo1!$A138,Import_BV,Circo1!$B138)</f>
        <v>86</v>
      </c>
      <c r="J138" s="35">
        <f ca="1">SUMIFS(OFFSET(Import!$A$2,0,J$2+2,236,1),OFFSET(Import!$A$2,0,J$2,236,1),Circo1!J$3,Import_Communes,Circo1!$A138,Import_BV,Circo1!$B138)</f>
        <v>44</v>
      </c>
      <c r="K138" s="36">
        <f t="shared" ca="1" si="256"/>
        <v>0.33587786259541985</v>
      </c>
      <c r="L138" s="37">
        <f t="shared" ca="1" si="242"/>
        <v>0.51162790697674421</v>
      </c>
      <c r="M138" s="35">
        <f ca="1">SUMIFS(OFFSET(Import!$A$2,0,M$2+2,236,1),OFFSET(Import!$A$2,0,M$2,236,1),Circo1!M$3,Import_Communes,Circo1!$A138,Import_BV,Circo1!$B138)</f>
        <v>0</v>
      </c>
      <c r="N138" s="36">
        <f t="shared" ca="1" si="257"/>
        <v>0</v>
      </c>
      <c r="O138" s="37">
        <f t="shared" ca="1" si="243"/>
        <v>0</v>
      </c>
      <c r="P138" s="35">
        <f ca="1">SUMIFS(OFFSET(Import!$A$2,0,P$2+2,236,1),OFFSET(Import!$A$2,0,P$2,236,1),Circo1!P$3,Import_Communes,Circo1!$A138,Import_BV,Circo1!$B138)</f>
        <v>36</v>
      </c>
      <c r="Q138" s="36">
        <f t="shared" ca="1" si="244"/>
        <v>0.27480916030534353</v>
      </c>
      <c r="R138" s="37">
        <f t="shared" ca="1" si="245"/>
        <v>0.41860465116279072</v>
      </c>
      <c r="S138" s="35">
        <f ca="1">SUMIFS(OFFSET(Import!$A$2,0,S$2+2,236,1),OFFSET(Import!$A$2,0,S$2,236,1),Circo1!S$3,Import_Communes,Circo1!$A138,Import_BV,Circo1!$B138)</f>
        <v>0</v>
      </c>
      <c r="T138" s="36">
        <f t="shared" ca="1" si="246"/>
        <v>0</v>
      </c>
      <c r="U138" s="37">
        <f t="shared" ca="1" si="247"/>
        <v>0</v>
      </c>
      <c r="V138" s="35">
        <f ca="1">SUMIFS(OFFSET(Import!$A$2,0,V$2+2,236,1),OFFSET(Import!$A$2,0,V$2,236,1),Circo1!V$3,Import_Communes,Circo1!$A138,Import_BV,Circo1!$B138)</f>
        <v>0</v>
      </c>
      <c r="W138" s="36">
        <f t="shared" ca="1" si="248"/>
        <v>0</v>
      </c>
      <c r="X138" s="37">
        <f t="shared" ca="1" si="249"/>
        <v>0</v>
      </c>
      <c r="Y138" s="35">
        <f ca="1">SUMIFS(OFFSET(Import!$A$2,0,Y$2+2,236,1),OFFSET(Import!$A$2,0,Y$2,236,1),Circo1!Y$3,Import_Communes,Circo1!$A138,Import_BV,Circo1!$B138)</f>
        <v>0</v>
      </c>
      <c r="Z138" s="36">
        <f t="shared" ca="1" si="250"/>
        <v>0</v>
      </c>
      <c r="AA138" s="37">
        <f t="shared" ca="1" si="251"/>
        <v>0</v>
      </c>
      <c r="AB138" s="35">
        <f ca="1">SUMIFS(OFFSET(Import!$A$2,0,AB$2+2,236,1),OFFSET(Import!$A$2,0,AB$2,236,1),Circo1!AB$3,Import_Communes,Circo1!$A138,Import_BV,Circo1!$B138)</f>
        <v>0</v>
      </c>
      <c r="AC138" s="36">
        <f t="shared" ca="1" si="252"/>
        <v>0</v>
      </c>
      <c r="AD138" s="37">
        <f t="shared" ca="1" si="258"/>
        <v>0</v>
      </c>
      <c r="AE138" s="35">
        <f ca="1">SUMIFS(OFFSET(Import!$A$2,0,AE$2+2,236,1),OFFSET(Import!$A$2,0,AE$2,236,1),Circo1!AE$3,Import_Communes,Circo1!$A138,Import_BV,Circo1!$B138)</f>
        <v>6</v>
      </c>
      <c r="AF138" s="36">
        <f t="shared" ca="1" si="253"/>
        <v>4.5801526717557252E-2</v>
      </c>
      <c r="AG138" s="37">
        <f t="shared" ca="1" si="254"/>
        <v>6.9767441860465115E-2</v>
      </c>
    </row>
    <row r="139" spans="1:33" ht="13.5" thickBot="1">
      <c r="A139" s="38" t="s">
        <v>89</v>
      </c>
      <c r="B139" s="39">
        <v>6</v>
      </c>
      <c r="C139" s="39">
        <f>SUMIFS(Import_Inscrits,Import_Communes,Circo1!$A139,Import_BV,Circo1!$B139)</f>
        <v>71</v>
      </c>
      <c r="D139" s="39">
        <f>SUMIFS(Import_Abstention,Import_Communes,Circo1!$A139,Import_BV,Circo1!$B139)</f>
        <v>24</v>
      </c>
      <c r="E139" s="39">
        <f>SUMIFS(Import_Votants,Import_Communes,Circo1!$A139,Import_BV,Circo1!$B139)</f>
        <v>47</v>
      </c>
      <c r="F139" s="40">
        <f t="shared" si="255"/>
        <v>0.6619718309859155</v>
      </c>
      <c r="G139" s="39">
        <f>SUMIFS(Import_Blancs,Import_Communes,Circo1!$A139,Import_BV,Circo1!$B139)</f>
        <v>1</v>
      </c>
      <c r="H139" s="39">
        <f>SUMIFS(Imports_Nuls,Import_Communes,Circo1!$A139,Import_BV,Circo1!$B139)</f>
        <v>0</v>
      </c>
      <c r="I139" s="224">
        <f>SUMIFS(Import_Exprimés,Import_Communes,Circo1!$A139,Import_BV,Circo1!$B139)</f>
        <v>46</v>
      </c>
      <c r="J139" s="41">
        <f ca="1">SUMIFS(OFFSET(Import!$A$2,0,J$2+2,236,1),OFFSET(Import!$A$2,0,J$2,236,1),Circo1!J$3,Import_Communes,Circo1!$A139,Import_BV,Circo1!$B139)</f>
        <v>20</v>
      </c>
      <c r="K139" s="42">
        <f t="shared" ca="1" si="256"/>
        <v>0.28169014084507044</v>
      </c>
      <c r="L139" s="43">
        <f t="shared" ca="1" si="242"/>
        <v>0.43478260869565216</v>
      </c>
      <c r="M139" s="41">
        <f ca="1">SUMIFS(OFFSET(Import!$A$2,0,M$2+2,236,1),OFFSET(Import!$A$2,0,M$2,236,1),Circo1!M$3,Import_Communes,Circo1!$A139,Import_BV,Circo1!$B139)</f>
        <v>0</v>
      </c>
      <c r="N139" s="42">
        <f t="shared" ca="1" si="257"/>
        <v>0</v>
      </c>
      <c r="O139" s="43">
        <f t="shared" ca="1" si="243"/>
        <v>0</v>
      </c>
      <c r="P139" s="41">
        <f ca="1">SUMIFS(OFFSET(Import!$A$2,0,P$2+2,236,1),OFFSET(Import!$A$2,0,P$2,236,1),Circo1!P$3,Import_Communes,Circo1!$A139,Import_BV,Circo1!$B139)</f>
        <v>17</v>
      </c>
      <c r="Q139" s="42">
        <f t="shared" ca="1" si="244"/>
        <v>0.23943661971830985</v>
      </c>
      <c r="R139" s="43">
        <f t="shared" ca="1" si="245"/>
        <v>0.36956521739130432</v>
      </c>
      <c r="S139" s="41">
        <f ca="1">SUMIFS(OFFSET(Import!$A$2,0,S$2+2,236,1),OFFSET(Import!$A$2,0,S$2,236,1),Circo1!S$3,Import_Communes,Circo1!$A139,Import_BV,Circo1!$B139)</f>
        <v>0</v>
      </c>
      <c r="T139" s="42">
        <f t="shared" ca="1" si="246"/>
        <v>0</v>
      </c>
      <c r="U139" s="43">
        <f t="shared" ca="1" si="247"/>
        <v>0</v>
      </c>
      <c r="V139" s="41">
        <f ca="1">SUMIFS(OFFSET(Import!$A$2,0,V$2+2,236,1),OFFSET(Import!$A$2,0,V$2,236,1),Circo1!V$3,Import_Communes,Circo1!$A139,Import_BV,Circo1!$B139)</f>
        <v>0</v>
      </c>
      <c r="W139" s="42">
        <f t="shared" ca="1" si="248"/>
        <v>0</v>
      </c>
      <c r="X139" s="43">
        <f t="shared" ca="1" si="249"/>
        <v>0</v>
      </c>
      <c r="Y139" s="41">
        <f ca="1">SUMIFS(OFFSET(Import!$A$2,0,Y$2+2,236,1),OFFSET(Import!$A$2,0,Y$2,236,1),Circo1!Y$3,Import_Communes,Circo1!$A139,Import_BV,Circo1!$B139)</f>
        <v>2</v>
      </c>
      <c r="Z139" s="42">
        <f t="shared" ca="1" si="250"/>
        <v>2.8169014084507043E-2</v>
      </c>
      <c r="AA139" s="43">
        <f t="shared" ca="1" si="251"/>
        <v>4.3478260869565216E-2</v>
      </c>
      <c r="AB139" s="41">
        <f ca="1">SUMIFS(OFFSET(Import!$A$2,0,AB$2+2,236,1),OFFSET(Import!$A$2,0,AB$2,236,1),Circo1!AB$3,Import_Communes,Circo1!$A139,Import_BV,Circo1!$B139)</f>
        <v>0</v>
      </c>
      <c r="AC139" s="42">
        <f t="shared" ca="1" si="252"/>
        <v>0</v>
      </c>
      <c r="AD139" s="43">
        <f t="shared" ca="1" si="258"/>
        <v>0</v>
      </c>
      <c r="AE139" s="41">
        <f ca="1">SUMIFS(OFFSET(Import!$A$2,0,AE$2+2,236,1),OFFSET(Import!$A$2,0,AE$2,236,1),Circo1!AE$3,Import_Communes,Circo1!$A139,Import_BV,Circo1!$B139)</f>
        <v>7</v>
      </c>
      <c r="AF139" s="42">
        <f t="shared" ca="1" si="253"/>
        <v>9.8591549295774641E-2</v>
      </c>
      <c r="AG139" s="43">
        <f t="shared" ca="1" si="254"/>
        <v>0.15217391304347827</v>
      </c>
    </row>
    <row r="141" spans="1:33" ht="13.5" thickBot="1"/>
    <row r="142" spans="1:33">
      <c r="A142" s="44"/>
      <c r="B142" s="44"/>
      <c r="C142" s="44"/>
      <c r="D142" s="44"/>
      <c r="E142" s="44"/>
      <c r="F142" s="45"/>
      <c r="G142" s="44"/>
      <c r="H142" s="44"/>
      <c r="I142" s="44"/>
      <c r="J142" s="228" t="str">
        <f>J3</f>
        <v>GREIG</v>
      </c>
      <c r="K142" s="229"/>
      <c r="L142" s="230"/>
      <c r="M142" s="228" t="str">
        <f t="shared" ref="M142" si="259">M3</f>
        <v>MINARDI</v>
      </c>
      <c r="N142" s="229"/>
      <c r="O142" s="230"/>
      <c r="P142" s="228" t="str">
        <f t="shared" ref="P142" si="260">P3</f>
        <v>SAGE</v>
      </c>
      <c r="Q142" s="229"/>
      <c r="R142" s="230"/>
      <c r="S142" s="228" t="str">
        <f t="shared" ref="S142" si="261">S3</f>
        <v>BRUNEAU</v>
      </c>
      <c r="T142" s="229"/>
      <c r="U142" s="230"/>
      <c r="V142" s="228" t="str">
        <f t="shared" ref="V142" si="262">V3</f>
        <v>RAMEL</v>
      </c>
      <c r="W142" s="229"/>
      <c r="X142" s="230"/>
      <c r="Y142" s="228" t="str">
        <f t="shared" ref="Y142" si="263">Y3</f>
        <v>NENA</v>
      </c>
      <c r="Z142" s="229"/>
      <c r="AA142" s="230"/>
      <c r="AB142" s="228" t="str">
        <f t="shared" ref="AB142" si="264">AB3</f>
        <v>REGURON</v>
      </c>
      <c r="AC142" s="229"/>
      <c r="AD142" s="230"/>
      <c r="AE142" s="228" t="str">
        <f t="shared" ref="AE142" si="265">AE3</f>
        <v>TUHEIAVA</v>
      </c>
      <c r="AF142" s="229"/>
      <c r="AG142" s="230"/>
    </row>
    <row r="143" spans="1:33" ht="39" thickBot="1">
      <c r="A143" s="46" t="s">
        <v>0</v>
      </c>
      <c r="B143" s="47" t="s">
        <v>1</v>
      </c>
      <c r="C143" s="46" t="s">
        <v>7</v>
      </c>
      <c r="D143" s="46" t="s">
        <v>8</v>
      </c>
      <c r="E143" s="46" t="s">
        <v>9</v>
      </c>
      <c r="F143" s="48" t="s">
        <v>2</v>
      </c>
      <c r="G143" s="49" t="s">
        <v>26</v>
      </c>
      <c r="H143" s="49" t="s">
        <v>29</v>
      </c>
      <c r="I143" s="46" t="s">
        <v>11</v>
      </c>
      <c r="J143" s="50" t="s">
        <v>12</v>
      </c>
      <c r="K143" s="51" t="s">
        <v>13</v>
      </c>
      <c r="L143" s="52" t="s">
        <v>14</v>
      </c>
      <c r="M143" s="50" t="s">
        <v>12</v>
      </c>
      <c r="N143" s="51" t="s">
        <v>16</v>
      </c>
      <c r="O143" s="52" t="s">
        <v>14</v>
      </c>
      <c r="P143" s="50" t="s">
        <v>12</v>
      </c>
      <c r="Q143" s="51" t="s">
        <v>16</v>
      </c>
      <c r="R143" s="52" t="s">
        <v>14</v>
      </c>
      <c r="S143" s="50" t="s">
        <v>12</v>
      </c>
      <c r="T143" s="51" t="s">
        <v>16</v>
      </c>
      <c r="U143" s="52" t="s">
        <v>14</v>
      </c>
      <c r="V143" s="50" t="s">
        <v>12</v>
      </c>
      <c r="W143" s="51" t="s">
        <v>16</v>
      </c>
      <c r="X143" s="52" t="s">
        <v>14</v>
      </c>
      <c r="Y143" s="50" t="s">
        <v>12</v>
      </c>
      <c r="Z143" s="51" t="s">
        <v>16</v>
      </c>
      <c r="AA143" s="52" t="s">
        <v>14</v>
      </c>
      <c r="AB143" s="50" t="s">
        <v>12</v>
      </c>
      <c r="AC143" s="51" t="s">
        <v>16</v>
      </c>
      <c r="AD143" s="52" t="s">
        <v>14</v>
      </c>
      <c r="AE143" s="50" t="s">
        <v>12</v>
      </c>
      <c r="AF143" s="51" t="s">
        <v>16</v>
      </c>
      <c r="AG143" s="52" t="s">
        <v>14</v>
      </c>
    </row>
    <row r="144" spans="1:33" ht="13.5" thickBot="1">
      <c r="A144" s="55" t="s">
        <v>3</v>
      </c>
      <c r="B144" s="56">
        <f>COUNTA(B5:B139)</f>
        <v>108</v>
      </c>
      <c r="C144" s="56">
        <f>SUMIF($B$5:$B$139,"",C$5:C$139)</f>
        <v>72597</v>
      </c>
      <c r="D144" s="56">
        <f t="shared" ref="D144:J144" si="266">SUMIF($B$5:$B$139,"",D$5:D$139)</f>
        <v>42319</v>
      </c>
      <c r="E144" s="56">
        <f t="shared" si="266"/>
        <v>30278</v>
      </c>
      <c r="F144" s="57">
        <f>E144/C144</f>
        <v>0.41706957587779109</v>
      </c>
      <c r="G144" s="56">
        <f t="shared" si="266"/>
        <v>339</v>
      </c>
      <c r="H144" s="56">
        <f t="shared" si="266"/>
        <v>281</v>
      </c>
      <c r="I144" s="56">
        <f t="shared" si="266"/>
        <v>29658</v>
      </c>
      <c r="J144" s="58">
        <f t="shared" ca="1" si="266"/>
        <v>7717</v>
      </c>
      <c r="K144" s="59">
        <f ca="1">J144/$C144</f>
        <v>0.10629915836742565</v>
      </c>
      <c r="L144" s="59">
        <f ca="1">J144/$I144</f>
        <v>0.26019960887450266</v>
      </c>
      <c r="M144" s="55">
        <f t="shared" ref="M144" ca="1" si="267">SUMIF($B$5:$B$139,"",M$5:M$139)</f>
        <v>434</v>
      </c>
      <c r="N144" s="59">
        <f ca="1">M144/$C144</f>
        <v>5.9782084659145696E-3</v>
      </c>
      <c r="O144" s="60">
        <f ca="1">M144/$I144</f>
        <v>1.4633488434823656E-2</v>
      </c>
      <c r="P144" s="55">
        <f t="shared" ref="P144" ca="1" si="268">SUMIF($B$5:$B$139,"",P$5:P$139)</f>
        <v>13626</v>
      </c>
      <c r="Q144" s="59">
        <f ca="1">P144/$C144</f>
        <v>0.18769370635150212</v>
      </c>
      <c r="R144" s="60">
        <f ca="1">P144/$I144</f>
        <v>0.45943758850900263</v>
      </c>
      <c r="S144" s="55">
        <f t="shared" ref="S144" ca="1" si="269">SUMIF($B$5:$B$139,"",S$5:S$139)</f>
        <v>408</v>
      </c>
      <c r="T144" s="59">
        <f ca="1">S144/$C144</f>
        <v>5.6200669449150793E-3</v>
      </c>
      <c r="U144" s="60">
        <f ca="1">S144/$I144</f>
        <v>1.3756827837345741E-2</v>
      </c>
      <c r="V144" s="55">
        <f t="shared" ref="V144" ca="1" si="270">SUMIF($B$5:$B$139,"",V$5:V$139)</f>
        <v>136</v>
      </c>
      <c r="W144" s="59">
        <f ca="1">V144/$C144</f>
        <v>1.8733556483050264E-3</v>
      </c>
      <c r="X144" s="60">
        <f ca="1">V144/$I144</f>
        <v>4.5856092791152474E-3</v>
      </c>
      <c r="Y144" s="55">
        <f t="shared" ref="Y144" ca="1" si="271">SUMIF($B$5:$B$139,"",Y$5:Y$139)</f>
        <v>2069</v>
      </c>
      <c r="Z144" s="59">
        <f ca="1">Y144/$C144</f>
        <v>2.8499800267228672E-2</v>
      </c>
      <c r="AA144" s="60">
        <f ca="1">Y144/$I144</f>
        <v>6.9761952930069454E-2</v>
      </c>
      <c r="AB144" s="55">
        <f t="shared" ref="AB144" ca="1" si="272">SUMIF($B$5:$B$139,"",AB$5:AB$139)</f>
        <v>504</v>
      </c>
      <c r="AC144" s="59">
        <f ca="1">AB144/$C144</f>
        <v>6.9424356378362745E-3</v>
      </c>
      <c r="AD144" s="60">
        <f ca="1">AB144/$I144</f>
        <v>1.6993728504956503E-2</v>
      </c>
      <c r="AE144" s="55">
        <f t="shared" ref="AE144" ca="1" si="273">SUMIF($B$5:$B$139,"",AE$5:AE$139)</f>
        <v>4764</v>
      </c>
      <c r="AF144" s="59">
        <f ca="1">AE144/$C144</f>
        <v>6.56225463862143E-2</v>
      </c>
      <c r="AG144" s="60">
        <f ca="1">AE144/$I144</f>
        <v>0.1606311956301841</v>
      </c>
    </row>
    <row r="145" spans="1:10">
      <c r="A145" s="61"/>
    </row>
    <row r="146" spans="1:10">
      <c r="A146" s="62"/>
    </row>
    <row r="147" spans="1:10">
      <c r="A147" s="62"/>
    </row>
    <row r="148" spans="1:10">
      <c r="A148" s="62" t="s">
        <v>157</v>
      </c>
      <c r="H148" s="73" t="s">
        <v>187</v>
      </c>
      <c r="I148" t="s">
        <v>163</v>
      </c>
      <c r="J148" s="19">
        <f t="shared" ref="J148:J156" ca="1" si="274">SUMIF($J$142:$AG$142,$I148,$J$144:$AG$144)</f>
        <v>7717</v>
      </c>
    </row>
    <row r="149" spans="1:10">
      <c r="A149" s="63" t="s">
        <v>159</v>
      </c>
      <c r="B149" s="33" t="str">
        <f ca="1">IF(SUMIF(J143:AG143,"Voix",J144:AG144)&lt;&gt;I144,"ERREUR","-")</f>
        <v>-</v>
      </c>
      <c r="C149" s="33"/>
      <c r="D149" s="33"/>
      <c r="E149" s="33"/>
      <c r="F149" s="34"/>
      <c r="G149" s="33"/>
      <c r="H149" s="73" t="s">
        <v>188</v>
      </c>
      <c r="I149" t="s">
        <v>164</v>
      </c>
      <c r="J149" s="19">
        <f t="shared" ca="1" si="274"/>
        <v>434</v>
      </c>
    </row>
    <row r="150" spans="1:10">
      <c r="A150" s="33" t="s">
        <v>160</v>
      </c>
      <c r="B150" s="33" t="str">
        <f>IF(I144+H144+G144 &lt;&gt; E144,"ERREUR","-")</f>
        <v>-</v>
      </c>
      <c r="C150" s="33"/>
      <c r="D150" s="33"/>
      <c r="E150" s="33"/>
      <c r="F150" s="34"/>
      <c r="G150" s="33"/>
      <c r="H150" s="73" t="s">
        <v>189</v>
      </c>
      <c r="I150" t="s">
        <v>165</v>
      </c>
      <c r="J150" s="19">
        <f t="shared" ca="1" si="274"/>
        <v>13626</v>
      </c>
    </row>
    <row r="151" spans="1:10">
      <c r="A151" s="69" t="s">
        <v>161</v>
      </c>
      <c r="B151" s="69" t="str">
        <f>IF(C144&lt;&gt;D144+E144,"ERREUR","-")</f>
        <v>-</v>
      </c>
      <c r="C151" s="64"/>
      <c r="D151" s="64"/>
      <c r="E151" s="64"/>
      <c r="F151" s="64"/>
      <c r="G151" s="64"/>
      <c r="H151" s="73" t="s">
        <v>190</v>
      </c>
      <c r="I151" t="s">
        <v>166</v>
      </c>
      <c r="J151" s="19">
        <f t="shared" ca="1" si="274"/>
        <v>408</v>
      </c>
    </row>
    <row r="152" spans="1:10">
      <c r="A152" s="33"/>
      <c r="B152" s="33"/>
      <c r="C152" s="34"/>
      <c r="D152" s="33"/>
      <c r="E152" s="33"/>
      <c r="F152" s="34"/>
      <c r="G152" s="33"/>
      <c r="H152" s="73" t="s">
        <v>191</v>
      </c>
      <c r="I152" t="s">
        <v>167</v>
      </c>
      <c r="J152" s="19">
        <f t="shared" ca="1" si="274"/>
        <v>136</v>
      </c>
    </row>
    <row r="153" spans="1:10">
      <c r="H153" s="73" t="s">
        <v>192</v>
      </c>
      <c r="I153" t="s">
        <v>168</v>
      </c>
      <c r="J153" s="19">
        <f t="shared" ca="1" si="274"/>
        <v>2069</v>
      </c>
    </row>
    <row r="154" spans="1:10">
      <c r="H154" s="73" t="s">
        <v>193</v>
      </c>
      <c r="I154" t="s">
        <v>169</v>
      </c>
      <c r="J154" s="19">
        <f t="shared" ca="1" si="274"/>
        <v>504</v>
      </c>
    </row>
    <row r="155" spans="1:10">
      <c r="H155" s="73" t="s">
        <v>194</v>
      </c>
      <c r="I155" t="s">
        <v>170</v>
      </c>
      <c r="J155" s="19">
        <f t="shared" ca="1" si="274"/>
        <v>4764</v>
      </c>
    </row>
    <row r="156" spans="1:10">
      <c r="H156" s="73" t="s">
        <v>195</v>
      </c>
      <c r="I156"/>
      <c r="J156" s="19">
        <f t="shared" si="274"/>
        <v>0</v>
      </c>
    </row>
  </sheetData>
  <sheetProtection sheet="1" objects="1" scenarios="1"/>
  <mergeCells count="16">
    <mergeCell ref="J3:L3"/>
    <mergeCell ref="M3:O3"/>
    <mergeCell ref="P3:R3"/>
    <mergeCell ref="S3:U3"/>
    <mergeCell ref="V3:X3"/>
    <mergeCell ref="J142:L142"/>
    <mergeCell ref="M142:O142"/>
    <mergeCell ref="P142:R142"/>
    <mergeCell ref="S142:U142"/>
    <mergeCell ref="V142:X142"/>
    <mergeCell ref="AB3:AD3"/>
    <mergeCell ref="AE3:AG3"/>
    <mergeCell ref="AB142:AD142"/>
    <mergeCell ref="AE142:AG142"/>
    <mergeCell ref="Y3:AA3"/>
    <mergeCell ref="Y142:AA142"/>
  </mergeCells>
  <phoneticPr fontId="4" type="noConversion"/>
  <conditionalFormatting sqref="B149:B151">
    <cfRule type="cellIs" dxfId="3" priority="1" operator="equal">
      <formula>"ERREUR"</formula>
    </cfRule>
  </conditionalFormatting>
  <pageMargins left="0.39370078740157483" right="0.39370078740157483" top="0.39370078740157483" bottom="0.39370078740157483" header="0" footer="0.51181102362204722"/>
  <pageSetup paperSize="8" scale="28" orientation="landscape" r:id="rId1"/>
  <headerFooter>
    <oddFooter>&amp;LLégislatives 2012 1er tour - 2 juin&amp;R&amp;P/&amp;N</oddFooter>
  </headerFooter>
  <rowBreaks count="1" manualBreakCount="1">
    <brk id="95" max="16383" man="1"/>
  </rowBreaks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codeName="Feuil4">
    <pageSetUpPr fitToPage="1"/>
  </sheetPr>
  <dimension ref="A1:AP101"/>
  <sheetViews>
    <sheetView zoomScale="70" zoomScaleNormal="70" workbookViewId="0">
      <selection sqref="A1:XFD1048576"/>
    </sheetView>
  </sheetViews>
  <sheetFormatPr baseColWidth="10" defaultColWidth="11" defaultRowHeight="12.75"/>
  <cols>
    <col min="1" max="1" width="17.875" style="19" customWidth="1"/>
    <col min="2" max="2" width="8.375" style="19" customWidth="1"/>
    <col min="3" max="4" width="11" style="19"/>
    <col min="5" max="5" width="8.25" style="19" customWidth="1"/>
    <col min="6" max="6" width="11" style="21"/>
    <col min="7" max="7" width="11" style="19"/>
    <col min="8" max="8" width="12.625" style="19" customWidth="1"/>
    <col min="9" max="9" width="11" style="19"/>
    <col min="10" max="10" width="10.25" style="19" customWidth="1"/>
    <col min="11" max="11" width="13.875" style="19" customWidth="1"/>
    <col min="12" max="12" width="11" style="19"/>
    <col min="13" max="13" width="12.875" style="19" customWidth="1"/>
    <col min="14" max="14" width="12.125" style="19" customWidth="1"/>
    <col min="15" max="15" width="12.75" style="19" customWidth="1"/>
    <col min="16" max="16" width="9" style="19" customWidth="1"/>
    <col min="17" max="17" width="11" style="19"/>
    <col min="18" max="18" width="13.875" style="19" customWidth="1"/>
    <col min="19" max="19" width="10.75" style="19" customWidth="1"/>
    <col min="20" max="20" width="11" style="19"/>
    <col min="21" max="21" width="12.75" style="19" customWidth="1"/>
    <col min="22" max="22" width="11.25" style="19" customWidth="1"/>
    <col min="23" max="23" width="11" style="19"/>
    <col min="24" max="24" width="12.75" style="19" customWidth="1"/>
    <col min="25" max="25" width="9" style="19" customWidth="1"/>
    <col min="26" max="26" width="11" style="19"/>
    <col min="27" max="27" width="12.75" style="19" customWidth="1"/>
    <col min="28" max="28" width="8.875" style="19" customWidth="1"/>
    <col min="29" max="29" width="11" style="19"/>
    <col min="30" max="30" width="12.75" style="19" customWidth="1"/>
    <col min="31" max="31" width="8.375" style="19" customWidth="1"/>
    <col min="32" max="32" width="11" style="19"/>
    <col min="33" max="33" width="12" style="19" customWidth="1"/>
    <col min="34" max="34" width="8.875" style="19" customWidth="1"/>
    <col min="35" max="35" width="11" style="19"/>
    <col min="36" max="36" width="12.75" style="19" customWidth="1"/>
    <col min="37" max="37" width="8.75" style="19" customWidth="1"/>
    <col min="38" max="38" width="11" style="19"/>
    <col min="39" max="39" width="12.75" style="19" customWidth="1"/>
    <col min="40" max="40" width="9" style="19" customWidth="1"/>
    <col min="41" max="41" width="11" style="19"/>
    <col min="42" max="42" width="12.75" style="19" customWidth="1"/>
    <col min="43" max="16384" width="11" style="19"/>
  </cols>
  <sheetData>
    <row r="1" spans="1:42" ht="19.5">
      <c r="A1" s="18" t="s">
        <v>95</v>
      </c>
      <c r="E1" s="65" t="s">
        <v>133</v>
      </c>
      <c r="N1" s="19">
        <f ca="1">SUMIF(OFFSET(Import!$A$2,0,VLOOKUP(Circo2!$M$3,Param_Candidats,4),236,1),$M$3,OFFSET(Import!$A$2,0,VLOOKUP(Circo2!$M$3,Param_Candidats,4)+2,236,1))</f>
        <v>0</v>
      </c>
      <c r="O1" s="22">
        <f>VLOOKUP(Circo2!$M$3,Param_Candidats,4)</f>
        <v>44</v>
      </c>
      <c r="R1" s="23"/>
      <c r="U1" s="23"/>
      <c r="X1" s="23"/>
      <c r="AA1" s="23"/>
      <c r="AD1" s="23"/>
      <c r="AG1" s="23"/>
      <c r="AJ1" s="23"/>
      <c r="AM1" s="23"/>
      <c r="AP1" s="23"/>
    </row>
    <row r="2" spans="1:42" ht="13.5" thickBot="1">
      <c r="A2" s="24">
        <v>41427</v>
      </c>
      <c r="J2" s="19">
        <f>SUMIF(Data_T1!$C$5:$C$22,Circo2!J$3,Data_T1!$E$5:$E$22)</f>
        <v>23</v>
      </c>
      <c r="K2" s="25">
        <v>1</v>
      </c>
      <c r="M2" s="19">
        <f>SUMIF(Data_T1!$C$5:$C$22,Circo2!M$3,Data_T1!$E$5:$E$22)</f>
        <v>30</v>
      </c>
      <c r="N2" s="19">
        <v>2</v>
      </c>
      <c r="P2" s="19">
        <f>SUMIF(Data_T1!$C$5:$C$22,Circo2!P$3,Data_T1!$E$5:$E$22)</f>
        <v>37</v>
      </c>
      <c r="Q2" s="19">
        <v>3</v>
      </c>
      <c r="S2" s="19">
        <f>SUMIF(Data_T1!$C$5:$C$22,Circo2!S$3,Data_T1!$E$5:$E$22)</f>
        <v>44</v>
      </c>
      <c r="T2" s="19">
        <v>4</v>
      </c>
      <c r="V2" s="19">
        <f>SUMIF(Data_T1!$C$5:$C$22,Circo2!V$3,Data_T1!$E$5:$E$22)</f>
        <v>51</v>
      </c>
      <c r="W2" s="19">
        <v>5</v>
      </c>
      <c r="Y2" s="19">
        <f>SUMIF(Data_T1!$C$5:$C$22,Circo2!Y$3,Data_T1!$E$5:$E$22)</f>
        <v>58</v>
      </c>
      <c r="Z2" s="19">
        <v>6</v>
      </c>
      <c r="AB2" s="19">
        <f>SUMIF(Data_T1!$C$5:$C$22,Circo2!AB$3,Data_T1!$E$5:$E$22)</f>
        <v>65</v>
      </c>
      <c r="AC2" s="19">
        <v>7</v>
      </c>
      <c r="AE2" s="19">
        <f>SUMIF(Data_T1!$C$5:$C$22,Circo2!AE$3,Data_T1!$E$5:$E$22)</f>
        <v>72</v>
      </c>
      <c r="AF2" s="19">
        <v>8</v>
      </c>
      <c r="AH2" s="19">
        <f>SUMIF(Data_T1!$C$5:$C$22,Circo2!AH$3,Data_T1!$E$5:$E$22)</f>
        <v>79</v>
      </c>
      <c r="AI2" s="19">
        <v>9</v>
      </c>
      <c r="AK2" s="19">
        <f>SUMIF(Data_T1!$C$5:$C$22,Circo2!AK$3,Data_T1!$E$5:$E$22)</f>
        <v>86</v>
      </c>
      <c r="AL2" s="19">
        <v>10</v>
      </c>
      <c r="AN2" s="19">
        <f>SUMIF(Data_T1!$C$5:$C$22,Circo2!AN$3,Data_T1!$E$5:$E$22)</f>
        <v>93</v>
      </c>
      <c r="AO2" s="19">
        <v>11</v>
      </c>
    </row>
    <row r="3" spans="1:42">
      <c r="J3" s="225" t="str">
        <f>INDEX(Param_Candidats,1+K2,2)</f>
        <v>IRITI</v>
      </c>
      <c r="K3" s="226" t="str">
        <f>INDEX(Param_Candidats,2,1)</f>
        <v>GREIG</v>
      </c>
      <c r="L3" s="227" t="str">
        <f>INDEX(Param_Candidats,2,1)</f>
        <v>GREIG</v>
      </c>
      <c r="M3" s="225" t="str">
        <f>INDEX(Param_Candidats,1+N2,2)</f>
        <v>GRANDIN</v>
      </c>
      <c r="N3" s="226" t="str">
        <f>INDEX(Param_Candidats,2,1)</f>
        <v>GREIG</v>
      </c>
      <c r="O3" s="227" t="str">
        <f>INDEX(Param_Candidats,2,1)</f>
        <v>GREIG</v>
      </c>
      <c r="P3" s="225" t="str">
        <f>INDEX(Param_Candidats,1+Q2,2)</f>
        <v>SANQUER</v>
      </c>
      <c r="Q3" s="226" t="str">
        <f>INDEX(Param_Candidats,2,1)</f>
        <v>GREIG</v>
      </c>
      <c r="R3" s="227" t="str">
        <f>INDEX(Param_Candidats,2,1)</f>
        <v>GREIG</v>
      </c>
      <c r="S3" s="225" t="str">
        <f>INDEX(Param_Candidats,1+T2,2)</f>
        <v>EBB ÉPSE CROSS</v>
      </c>
      <c r="T3" s="226" t="str">
        <f>INDEX(Param_Candidats,2,1)</f>
        <v>GREIG</v>
      </c>
      <c r="U3" s="227" t="str">
        <f>INDEX(Param_Candidats,2,1)</f>
        <v>GREIG</v>
      </c>
      <c r="V3" s="225" t="str">
        <f>INDEX(Param_Candidats,1+W2,2)</f>
        <v>DUBIEF</v>
      </c>
      <c r="W3" s="226" t="str">
        <f>INDEX(Param_Candidats,2,1)</f>
        <v>GREIG</v>
      </c>
      <c r="X3" s="227" t="str">
        <f>INDEX(Param_Candidats,2,1)</f>
        <v>GREIG</v>
      </c>
      <c r="Y3" s="225" t="str">
        <f>INDEX(Param_Candidats,1+Z2,2)</f>
        <v>TEFAAROA</v>
      </c>
      <c r="Z3" s="226" t="str">
        <f>INDEX(Param_Candidats,2,1)</f>
        <v>GREIG</v>
      </c>
      <c r="AA3" s="227" t="str">
        <f>INDEX(Param_Candidats,2,1)</f>
        <v>GREIG</v>
      </c>
      <c r="AB3" s="225" t="str">
        <f>INDEX(Param_Candidats,1+AC2,2)</f>
        <v>TAPUTU</v>
      </c>
      <c r="AC3" s="226" t="str">
        <f>INDEX(Param_Candidats,2,1)</f>
        <v>GREIG</v>
      </c>
      <c r="AD3" s="227" t="str">
        <f>INDEX(Param_Candidats,2,1)</f>
        <v>GREIG</v>
      </c>
      <c r="AE3" s="225" t="str">
        <f>INDEX(Param_Candidats,1+AF2,2)</f>
        <v>SALMON</v>
      </c>
      <c r="AF3" s="226" t="str">
        <f>INDEX(Param_Candidats,2,1)</f>
        <v>GREIG</v>
      </c>
      <c r="AG3" s="227" t="str">
        <f>INDEX(Param_Candidats,2,1)</f>
        <v>GREIG</v>
      </c>
      <c r="AH3" s="225" t="str">
        <f>INDEX(Param_Candidats,1+AI2,2)</f>
        <v>TERIITAHI</v>
      </c>
      <c r="AI3" s="226" t="str">
        <f>INDEX(Param_Candidats,2,1)</f>
        <v>GREIG</v>
      </c>
      <c r="AJ3" s="227" t="str">
        <f>INDEX(Param_Candidats,2,1)</f>
        <v>GREIG</v>
      </c>
      <c r="AK3" s="225" t="str">
        <f>INDEX(Param_Candidats,1+AL2,2)</f>
        <v>CONROY</v>
      </c>
      <c r="AL3" s="226" t="str">
        <f>INDEX(Param_Candidats,2,1)</f>
        <v>GREIG</v>
      </c>
      <c r="AM3" s="227" t="str">
        <f>INDEX(Param_Candidats,2,1)</f>
        <v>GREIG</v>
      </c>
      <c r="AN3" s="225" t="str">
        <f>INDEX(Param_Candidats,1+AO2,2)</f>
        <v>PIQUE</v>
      </c>
      <c r="AO3" s="226" t="str">
        <f>INDEX(Param_Candidats,2,1)</f>
        <v>GREIG</v>
      </c>
      <c r="AP3" s="227" t="str">
        <f>INDEX(Param_Candidats,2,1)</f>
        <v>GREIG</v>
      </c>
    </row>
    <row r="4" spans="1:42" ht="26.25" thickBot="1">
      <c r="A4" s="26" t="s">
        <v>5</v>
      </c>
      <c r="B4" s="27" t="s">
        <v>6</v>
      </c>
      <c r="C4" s="26" t="s">
        <v>7</v>
      </c>
      <c r="D4" s="26" t="s">
        <v>8</v>
      </c>
      <c r="E4" s="26" t="s">
        <v>9</v>
      </c>
      <c r="F4" s="28" t="s">
        <v>10</v>
      </c>
      <c r="G4" s="26" t="s">
        <v>26</v>
      </c>
      <c r="H4" s="26" t="s">
        <v>96</v>
      </c>
      <c r="I4" s="26" t="s">
        <v>11</v>
      </c>
      <c r="J4" s="29" t="s">
        <v>12</v>
      </c>
      <c r="K4" s="30" t="s">
        <v>13</v>
      </c>
      <c r="L4" s="31" t="s">
        <v>14</v>
      </c>
      <c r="M4" s="29" t="s">
        <v>12</v>
      </c>
      <c r="N4" s="30" t="s">
        <v>15</v>
      </c>
      <c r="O4" s="31" t="s">
        <v>14</v>
      </c>
      <c r="P4" s="29" t="s">
        <v>12</v>
      </c>
      <c r="Q4" s="30" t="s">
        <v>15</v>
      </c>
      <c r="R4" s="31" t="s">
        <v>14</v>
      </c>
      <c r="S4" s="29" t="s">
        <v>12</v>
      </c>
      <c r="T4" s="30" t="s">
        <v>16</v>
      </c>
      <c r="U4" s="31" t="s">
        <v>14</v>
      </c>
      <c r="V4" s="29" t="s">
        <v>12</v>
      </c>
      <c r="W4" s="30" t="s">
        <v>16</v>
      </c>
      <c r="X4" s="31" t="s">
        <v>14</v>
      </c>
      <c r="Y4" s="29" t="s">
        <v>12</v>
      </c>
      <c r="Z4" s="30" t="s">
        <v>16</v>
      </c>
      <c r="AA4" s="31" t="s">
        <v>14</v>
      </c>
      <c r="AB4" s="29" t="s">
        <v>12</v>
      </c>
      <c r="AC4" s="30" t="s">
        <v>16</v>
      </c>
      <c r="AD4" s="31" t="s">
        <v>14</v>
      </c>
      <c r="AE4" s="29" t="s">
        <v>12</v>
      </c>
      <c r="AF4" s="30" t="s">
        <v>16</v>
      </c>
      <c r="AG4" s="31" t="s">
        <v>14</v>
      </c>
      <c r="AH4" s="29" t="s">
        <v>12</v>
      </c>
      <c r="AI4" s="30" t="s">
        <v>16</v>
      </c>
      <c r="AJ4" s="31" t="s">
        <v>14</v>
      </c>
      <c r="AK4" s="29" t="s">
        <v>12</v>
      </c>
      <c r="AL4" s="30" t="s">
        <v>16</v>
      </c>
      <c r="AM4" s="31" t="s">
        <v>14</v>
      </c>
      <c r="AN4" s="29" t="s">
        <v>12</v>
      </c>
      <c r="AO4" s="30" t="s">
        <v>16</v>
      </c>
      <c r="AP4" s="31" t="s">
        <v>14</v>
      </c>
    </row>
    <row r="5" spans="1:42" s="216" customFormat="1">
      <c r="A5" s="217" t="s">
        <v>158</v>
      </c>
      <c r="B5" s="218"/>
      <c r="C5" s="218">
        <f>SUM(C6:C13)</f>
        <v>7907</v>
      </c>
      <c r="D5" s="218">
        <f t="shared" ref="D5:E5" si="0">SUM(D6:D13)</f>
        <v>4321</v>
      </c>
      <c r="E5" s="218">
        <f t="shared" si="0"/>
        <v>3586</v>
      </c>
      <c r="F5" s="219">
        <f>E5/C5</f>
        <v>0.45352219552295436</v>
      </c>
      <c r="G5" s="218">
        <f>SUM(G6:G13)</f>
        <v>18</v>
      </c>
      <c r="H5" s="218">
        <f>SUM(H6:H13)</f>
        <v>40</v>
      </c>
      <c r="I5" s="218">
        <f>SUM(I6:I13)</f>
        <v>3528</v>
      </c>
      <c r="J5" s="217">
        <f ca="1">SUM(J6:J13)</f>
        <v>864</v>
      </c>
      <c r="K5" s="219">
        <f ca="1">$J5/$C5</f>
        <v>0.10927026685215632</v>
      </c>
      <c r="L5" s="220">
        <f ca="1">J5/$I5</f>
        <v>0.24489795918367346</v>
      </c>
      <c r="M5" s="217">
        <f ca="1">SUM(M6:M13)</f>
        <v>17</v>
      </c>
      <c r="N5" s="219">
        <f ca="1">$M5/$C5</f>
        <v>2.1499936764891869E-3</v>
      </c>
      <c r="O5" s="220">
        <f ca="1">$M5/$I5</f>
        <v>4.8185941043083899E-3</v>
      </c>
      <c r="P5" s="217">
        <f ca="1">SUM(P6:P13)</f>
        <v>1742</v>
      </c>
      <c r="Q5" s="219">
        <f ca="1">$P5/$C5</f>
        <v>0.22031111673200962</v>
      </c>
      <c r="R5" s="220">
        <f ca="1">$P5/$I5</f>
        <v>0.49376417233560088</v>
      </c>
      <c r="S5" s="217">
        <f ca="1">SUM(S6:S13)</f>
        <v>677</v>
      </c>
      <c r="T5" s="219">
        <f ca="1">$S5/$C5</f>
        <v>8.5620336410775266E-2</v>
      </c>
      <c r="U5" s="220">
        <f ca="1">$S5/$I5</f>
        <v>0.19189342403628118</v>
      </c>
      <c r="V5" s="217">
        <f ca="1">SUM(V6:V13)</f>
        <v>22</v>
      </c>
      <c r="W5" s="219">
        <f ca="1">$V5/$C5</f>
        <v>2.782344757809536E-3</v>
      </c>
      <c r="X5" s="220">
        <f ca="1">$V5/$I5</f>
        <v>6.2358276643990932E-3</v>
      </c>
      <c r="Y5" s="217">
        <f ca="1">SUM(Y6:Y13)</f>
        <v>6</v>
      </c>
      <c r="Z5" s="219">
        <f ca="1">$Y5/$C5</f>
        <v>7.5882129758441882E-4</v>
      </c>
      <c r="AA5" s="220">
        <f ca="1">$Y5/$I5</f>
        <v>1.7006802721088435E-3</v>
      </c>
      <c r="AB5" s="217">
        <f ca="1">SUM(AB6:AB13)</f>
        <v>79</v>
      </c>
      <c r="AC5" s="219">
        <f ca="1">$AB5/$C5</f>
        <v>9.991147084861516E-3</v>
      </c>
      <c r="AD5" s="220">
        <f ca="1">$AB5/$I5</f>
        <v>2.2392290249433108E-2</v>
      </c>
      <c r="AE5" s="217">
        <f ca="1">SUM(AE6:AE13)</f>
        <v>28</v>
      </c>
      <c r="AF5" s="219">
        <f ca="1">$AE5/$C5</f>
        <v>3.5411660553939547E-3</v>
      </c>
      <c r="AG5" s="220">
        <f ca="1">$AE5/$I5</f>
        <v>7.9365079365079361E-3</v>
      </c>
      <c r="AH5" s="217">
        <f ca="1">SUM(AH6:AH13)</f>
        <v>74</v>
      </c>
      <c r="AI5" s="219">
        <f ca="1">$AH5/$C5</f>
        <v>9.3587960035411664E-3</v>
      </c>
      <c r="AJ5" s="220">
        <f ca="1">$AH5/$I5</f>
        <v>2.0975056689342405E-2</v>
      </c>
      <c r="AK5" s="217">
        <f ca="1">SUM(AK6:AK13)</f>
        <v>8</v>
      </c>
      <c r="AL5" s="219">
        <f ca="1">$AK5/$C5</f>
        <v>1.0117617301125584E-3</v>
      </c>
      <c r="AM5" s="220">
        <f ca="1">$AK5/$I5</f>
        <v>2.2675736961451248E-3</v>
      </c>
      <c r="AN5" s="217">
        <f ca="1">SUM(AN6:AN13)</f>
        <v>11</v>
      </c>
      <c r="AO5" s="219">
        <f ca="1">$AN5/$C5</f>
        <v>1.391172378904768E-3</v>
      </c>
      <c r="AP5" s="220">
        <f ca="1">$AN5/$I5</f>
        <v>3.1179138321995466E-3</v>
      </c>
    </row>
    <row r="6" spans="1:42">
      <c r="A6" s="32" t="s">
        <v>54</v>
      </c>
      <c r="B6" s="33">
        <v>1</v>
      </c>
      <c r="C6" s="33">
        <f>SUMIFS(Import_Inscrits,Import_Communes,Circo2!$A6,Import_BV,Circo2!$B6)</f>
        <v>991</v>
      </c>
      <c r="D6" s="33">
        <f>SUMIFS(Import_Abstention,Import_Communes,Circo2!$A6,Import_BV,Circo2!$B6)</f>
        <v>563</v>
      </c>
      <c r="E6" s="33">
        <f>SUMIFS(Import_Votants,Import_Communes,Circo2!$A6,Import_BV,Circo2!$B6)</f>
        <v>428</v>
      </c>
      <c r="F6" s="34">
        <f>E6/C6</f>
        <v>0.4318869828456105</v>
      </c>
      <c r="G6" s="33">
        <f>SUMIFS(Import_Blancs,Import_Communes,Circo2!$A6,Import_BV,Circo2!$B6)</f>
        <v>0</v>
      </c>
      <c r="H6" s="33">
        <f>SUMIFS(Imports_Nuls,Import_Communes,Circo2!$A6,Import_BV,Circo2!$B6)</f>
        <v>9</v>
      </c>
      <c r="I6" s="33">
        <f>SUMIFS(Import_Exprimés,Import_Communes,Circo2!$A6,Import_BV,Circo2!$B6)</f>
        <v>419</v>
      </c>
      <c r="J6" s="35">
        <f ca="1">SUMIFS(OFFSET(Import!$A$2,0,J$2+2,236,1),OFFSET(Import!$A$2,0,J$2,236,1),Circo2!J$3,Import_Communes,Circo2!$A6,Import_BV,Circo2!$B6)</f>
        <v>82</v>
      </c>
      <c r="K6" s="36">
        <f ca="1">$J6/$C6</f>
        <v>8.2744702320887986E-2</v>
      </c>
      <c r="L6" s="37">
        <f ca="1">J6/$I6</f>
        <v>0.19570405727923629</v>
      </c>
      <c r="M6" s="35">
        <f ca="1">SUMIFS(OFFSET(Import!$A$2,0,M$2+2,236,1),OFFSET(Import!$A$2,0,M$2,236,1),Circo2!M$3,Import_Communes,Circo2!$A6,Import_BV,Circo2!$B6)</f>
        <v>1</v>
      </c>
      <c r="N6" s="36">
        <f ca="1">$M6/$C6</f>
        <v>1.0090817356205853E-3</v>
      </c>
      <c r="O6" s="37">
        <f ca="1">$M6/$I6</f>
        <v>2.3866348448687352E-3</v>
      </c>
      <c r="P6" s="35">
        <f ca="1">SUMIFS(OFFSET(Import!$A$2,0,P$2+2,236,1),OFFSET(Import!$A$2,0,P$2,236,1),Circo2!P$3,Import_Communes,Circo2!$A6,Import_BV,Circo2!$B6)</f>
        <v>198</v>
      </c>
      <c r="Q6" s="36">
        <f ca="1">$P6/$C6</f>
        <v>0.19979818365287588</v>
      </c>
      <c r="R6" s="37">
        <f ca="1">$P6/$I6</f>
        <v>0.47255369928400953</v>
      </c>
      <c r="S6" s="35">
        <f ca="1">SUMIFS(OFFSET(Import!$A$2,0,S$2+2,236,1),OFFSET(Import!$A$2,0,S$2,236,1),Circo2!S$3,Import_Communes,Circo2!$A6,Import_BV,Circo2!$B6)</f>
        <v>108</v>
      </c>
      <c r="T6" s="36">
        <f ca="1">$S6/$C6</f>
        <v>0.10898082744702321</v>
      </c>
      <c r="U6" s="37">
        <f ca="1">$S6/$I6</f>
        <v>0.25775656324582341</v>
      </c>
      <c r="V6" s="35">
        <f ca="1">SUMIFS(OFFSET(Import!$A$2,0,V$2+2,236,1),OFFSET(Import!$A$2,0,V$2,236,1),Circo2!V$3,Import_Communes,Circo2!$A6,Import_BV,Circo2!$B6)</f>
        <v>2</v>
      </c>
      <c r="W6" s="36">
        <f ca="1">$V6/$C6</f>
        <v>2.0181634712411706E-3</v>
      </c>
      <c r="X6" s="37">
        <f ca="1">$V6/$I6</f>
        <v>4.7732696897374704E-3</v>
      </c>
      <c r="Y6" s="35">
        <f ca="1">SUMIFS(OFFSET(Import!$A$2,0,Y$2+2,236,1),OFFSET(Import!$A$2,0,Y$2,236,1),Circo2!Y$3,Import_Communes,Circo2!$A6,Import_BV,Circo2!$B6)</f>
        <v>0</v>
      </c>
      <c r="Z6" s="36">
        <f t="shared" ref="Z6:Z81" ca="1" si="1">$Y6/$C6</f>
        <v>0</v>
      </c>
      <c r="AA6" s="37">
        <f t="shared" ref="AA6:AA81" ca="1" si="2">$Y6/$I6</f>
        <v>0</v>
      </c>
      <c r="AB6" s="35">
        <f ca="1">SUMIFS(OFFSET(Import!$A$2,0,AB$2+2,236,1),OFFSET(Import!$A$2,0,AB$2,236,1),Circo2!AB$3,Import_Communes,Circo2!$A6,Import_BV,Circo2!$B6)</f>
        <v>22</v>
      </c>
      <c r="AC6" s="36">
        <f t="shared" ref="AC6:AC81" ca="1" si="3">$AB6/$C6</f>
        <v>2.2199798183652877E-2</v>
      </c>
      <c r="AD6" s="37">
        <f t="shared" ref="AD6:AD81" ca="1" si="4">$AB6/$I6</f>
        <v>5.2505966587112173E-2</v>
      </c>
      <c r="AE6" s="35">
        <f ca="1">SUMIFS(OFFSET(Import!$A$2,0,AE$2+2,236,1),OFFSET(Import!$A$2,0,AE$2,236,1),Circo2!AE$3,Import_Communes,Circo2!$A6,Import_BV,Circo2!$B6)</f>
        <v>3</v>
      </c>
      <c r="AF6" s="36">
        <f t="shared" ref="AF6:AF81" ca="1" si="5">$AE6/$C6</f>
        <v>3.0272452068617556E-3</v>
      </c>
      <c r="AG6" s="37">
        <f t="shared" ref="AG6:AG81" ca="1" si="6">$AE6/$I6</f>
        <v>7.1599045346062056E-3</v>
      </c>
      <c r="AH6" s="35">
        <f ca="1">SUMIFS(OFFSET(Import!$A$2,0,AH$2+2,236,1),OFFSET(Import!$A$2,0,AH$2,236,1),Circo2!AH$3,Import_Communes,Circo2!$A6,Import_BV,Circo2!$B6)</f>
        <v>3</v>
      </c>
      <c r="AI6" s="36">
        <f t="shared" ref="AI6:AI81" ca="1" si="7">$AH6/$C6</f>
        <v>3.0272452068617556E-3</v>
      </c>
      <c r="AJ6" s="37">
        <f t="shared" ref="AJ6:AJ81" ca="1" si="8">$AH6/$I6</f>
        <v>7.1599045346062056E-3</v>
      </c>
      <c r="AK6" s="35">
        <f ca="1">SUMIFS(OFFSET(Import!$A$2,0,AK$2+2,236,1),OFFSET(Import!$A$2,0,AK$2,236,1),Circo2!AK$3,Import_Communes,Circo2!$A6,Import_BV,Circo2!$B6)</f>
        <v>0</v>
      </c>
      <c r="AL6" s="36">
        <f t="shared" ref="AL6:AL81" ca="1" si="9">$AK6/$C6</f>
        <v>0</v>
      </c>
      <c r="AM6" s="37">
        <f t="shared" ref="AM6:AM81" ca="1" si="10">$AK6/$I6</f>
        <v>0</v>
      </c>
      <c r="AN6" s="35">
        <f ca="1">SUMIFS(OFFSET(Import!$A$2,0,AN$2+2,236,1),OFFSET(Import!$A$2,0,AN$2,236,1),Circo2!AN$3,Import_Communes,Circo2!$A6,Import_BV,Circo2!$B6)</f>
        <v>0</v>
      </c>
      <c r="AO6" s="36">
        <f t="shared" ref="AO6:AO81" ca="1" si="11">$AN6/$C6</f>
        <v>0</v>
      </c>
      <c r="AP6" s="37">
        <f ca="1">$AN6/$I6</f>
        <v>0</v>
      </c>
    </row>
    <row r="7" spans="1:42">
      <c r="A7" s="32" t="s">
        <v>54</v>
      </c>
      <c r="B7" s="33">
        <v>2</v>
      </c>
      <c r="C7" s="33">
        <f>SUMIFS(Import_Inscrits,Import_Communes,Circo2!$A7,Import_BV,Circo2!$B7)</f>
        <v>762</v>
      </c>
      <c r="D7" s="33">
        <f>SUMIFS(Import_Abstention,Import_Communes,Circo2!$A7,Import_BV,Circo2!$B7)</f>
        <v>491</v>
      </c>
      <c r="E7" s="33">
        <f>SUMIFS(Import_Votants,Import_Communes,Circo2!$A7,Import_BV,Circo2!$B7)</f>
        <v>271</v>
      </c>
      <c r="F7" s="34">
        <f t="shared" ref="F7:F12" si="12">E7/C7</f>
        <v>0.35564304461942259</v>
      </c>
      <c r="G7" s="33">
        <f>SUMIFS(Import_Blancs,Import_Communes,Circo2!$A7,Import_BV,Circo2!$B7)</f>
        <v>0</v>
      </c>
      <c r="H7" s="33">
        <f>SUMIFS(Imports_Nuls,Import_Communes,Circo2!$A7,Import_BV,Circo2!$B7)</f>
        <v>8</v>
      </c>
      <c r="I7" s="33">
        <f>SUMIFS(Import_Exprimés,Import_Communes,Circo2!$A7,Import_BV,Circo2!$B7)</f>
        <v>263</v>
      </c>
      <c r="J7" s="35">
        <f ca="1">SUMIFS(OFFSET(Import!$A$2,0,J$2+2,236,1),OFFSET(Import!$A$2,0,J$2,236,1),Circo2!J$3,Import_Communes,Circo2!$A7,Import_BV,Circo2!$B7)</f>
        <v>42</v>
      </c>
      <c r="K7" s="36">
        <f t="shared" ref="K7:K70" ca="1" si="13">$J7/$C7</f>
        <v>5.5118110236220472E-2</v>
      </c>
      <c r="L7" s="37">
        <f t="shared" ref="L7:L70" ca="1" si="14">J7/$I7</f>
        <v>0.1596958174904943</v>
      </c>
      <c r="M7" s="35">
        <f ca="1">SUMIFS(OFFSET(Import!$A$2,0,M$2+2,236,1),OFFSET(Import!$A$2,0,M$2,236,1),Circo2!M$3,Import_Communes,Circo2!$A7,Import_BV,Circo2!$B7)</f>
        <v>0</v>
      </c>
      <c r="N7" s="36">
        <f t="shared" ref="N7:N70" ca="1" si="15">$M7/$C7</f>
        <v>0</v>
      </c>
      <c r="O7" s="37">
        <f t="shared" ref="O7:O70" ca="1" si="16">$M7/$I7</f>
        <v>0</v>
      </c>
      <c r="P7" s="35">
        <f ca="1">SUMIFS(OFFSET(Import!$A$2,0,P$2+2,236,1),OFFSET(Import!$A$2,0,P$2,236,1),Circo2!P$3,Import_Communes,Circo2!$A7,Import_BV,Circo2!$B7)</f>
        <v>152</v>
      </c>
      <c r="Q7" s="36">
        <f t="shared" ref="Q7:Q70" ca="1" si="17">$P7/$C7</f>
        <v>0.1994750656167979</v>
      </c>
      <c r="R7" s="37">
        <f t="shared" ref="R7:R70" ca="1" si="18">$P7/$I7</f>
        <v>0.57794676806083645</v>
      </c>
      <c r="S7" s="35">
        <f ca="1">SUMIFS(OFFSET(Import!$A$2,0,S$2+2,236,1),OFFSET(Import!$A$2,0,S$2,236,1),Circo2!S$3,Import_Communes,Circo2!$A7,Import_BV,Circo2!$B7)</f>
        <v>50</v>
      </c>
      <c r="T7" s="36">
        <f t="shared" ref="T7:T70" ca="1" si="19">$S7/$C7</f>
        <v>6.5616797900262466E-2</v>
      </c>
      <c r="U7" s="37">
        <f t="shared" ref="U7:U70" ca="1" si="20">$S7/$I7</f>
        <v>0.19011406844106463</v>
      </c>
      <c r="V7" s="35">
        <f ca="1">SUMIFS(OFFSET(Import!$A$2,0,V$2+2,236,1),OFFSET(Import!$A$2,0,V$2,236,1),Circo2!V$3,Import_Communes,Circo2!$A7,Import_BV,Circo2!$B7)</f>
        <v>2</v>
      </c>
      <c r="W7" s="36">
        <f t="shared" ref="W7:W81" ca="1" si="21">$V7/$C7</f>
        <v>2.6246719160104987E-3</v>
      </c>
      <c r="X7" s="37">
        <f t="shared" ref="X7:X81" ca="1" si="22">$V7/$I7</f>
        <v>7.6045627376425855E-3</v>
      </c>
      <c r="Y7" s="35">
        <f ca="1">SUMIFS(OFFSET(Import!$A$2,0,Y$2+2,236,1),OFFSET(Import!$A$2,0,Y$2,236,1),Circo2!Y$3,Import_Communes,Circo2!$A7,Import_BV,Circo2!$B7)</f>
        <v>0</v>
      </c>
      <c r="Z7" s="36">
        <f t="shared" ca="1" si="1"/>
        <v>0</v>
      </c>
      <c r="AA7" s="37">
        <f t="shared" ca="1" si="2"/>
        <v>0</v>
      </c>
      <c r="AB7" s="35">
        <f ca="1">SUMIFS(OFFSET(Import!$A$2,0,AB$2+2,236,1),OFFSET(Import!$A$2,0,AB$2,236,1),Circo2!AB$3,Import_Communes,Circo2!$A7,Import_BV,Circo2!$B7)</f>
        <v>7</v>
      </c>
      <c r="AC7" s="36">
        <f t="shared" ca="1" si="3"/>
        <v>9.1863517060367453E-3</v>
      </c>
      <c r="AD7" s="37">
        <f t="shared" ca="1" si="4"/>
        <v>2.6615969581749048E-2</v>
      </c>
      <c r="AE7" s="35">
        <f ca="1">SUMIFS(OFFSET(Import!$A$2,0,AE$2+2,236,1),OFFSET(Import!$A$2,0,AE$2,236,1),Circo2!AE$3,Import_Communes,Circo2!$A7,Import_BV,Circo2!$B7)</f>
        <v>3</v>
      </c>
      <c r="AF7" s="36">
        <f t="shared" ca="1" si="5"/>
        <v>3.937007874015748E-3</v>
      </c>
      <c r="AG7" s="37">
        <f t="shared" ca="1" si="6"/>
        <v>1.1406844106463879E-2</v>
      </c>
      <c r="AH7" s="35">
        <f ca="1">SUMIFS(OFFSET(Import!$A$2,0,AH$2+2,236,1),OFFSET(Import!$A$2,0,AH$2,236,1),Circo2!AH$3,Import_Communes,Circo2!$A7,Import_BV,Circo2!$B7)</f>
        <v>5</v>
      </c>
      <c r="AI7" s="36">
        <f t="shared" ca="1" si="7"/>
        <v>6.5616797900262466E-3</v>
      </c>
      <c r="AJ7" s="37">
        <f t="shared" ca="1" si="8"/>
        <v>1.9011406844106463E-2</v>
      </c>
      <c r="AK7" s="35">
        <f ca="1">SUMIFS(OFFSET(Import!$A$2,0,AK$2+2,236,1),OFFSET(Import!$A$2,0,AK$2,236,1),Circo2!AK$3,Import_Communes,Circo2!$A7,Import_BV,Circo2!$B7)</f>
        <v>1</v>
      </c>
      <c r="AL7" s="36">
        <f t="shared" ca="1" si="9"/>
        <v>1.3123359580052493E-3</v>
      </c>
      <c r="AM7" s="37">
        <f t="shared" ca="1" si="10"/>
        <v>3.8022813688212928E-3</v>
      </c>
      <c r="AN7" s="35">
        <f ca="1">SUMIFS(OFFSET(Import!$A$2,0,AN$2+2,236,1),OFFSET(Import!$A$2,0,AN$2,236,1),Circo2!AN$3,Import_Communes,Circo2!$A7,Import_BV,Circo2!$B7)</f>
        <v>1</v>
      </c>
      <c r="AO7" s="36">
        <f t="shared" ca="1" si="11"/>
        <v>1.3123359580052493E-3</v>
      </c>
      <c r="AP7" s="37">
        <f t="shared" ref="AP7:AP81" ca="1" si="23">$AN7/$I7</f>
        <v>3.8022813688212928E-3</v>
      </c>
    </row>
    <row r="8" spans="1:42">
      <c r="A8" s="32" t="s">
        <v>54</v>
      </c>
      <c r="B8" s="33">
        <v>3</v>
      </c>
      <c r="C8" s="33">
        <f>SUMIFS(Import_Inscrits,Import_Communes,Circo2!$A8,Import_BV,Circo2!$B8)</f>
        <v>848</v>
      </c>
      <c r="D8" s="33">
        <f>SUMIFS(Import_Abstention,Import_Communes,Circo2!$A8,Import_BV,Circo2!$B8)</f>
        <v>375</v>
      </c>
      <c r="E8" s="33">
        <f>SUMIFS(Import_Votants,Import_Communes,Circo2!$A8,Import_BV,Circo2!$B8)</f>
        <v>473</v>
      </c>
      <c r="F8" s="34">
        <f t="shared" si="12"/>
        <v>0.55778301886792447</v>
      </c>
      <c r="G8" s="33">
        <f>SUMIFS(Import_Blancs,Import_Communes,Circo2!$A8,Import_BV,Circo2!$B8)</f>
        <v>4</v>
      </c>
      <c r="H8" s="33">
        <f>SUMIFS(Imports_Nuls,Import_Communes,Circo2!$A8,Import_BV,Circo2!$B8)</f>
        <v>3</v>
      </c>
      <c r="I8" s="33">
        <f>SUMIFS(Import_Exprimés,Import_Communes,Circo2!$A8,Import_BV,Circo2!$B8)</f>
        <v>466</v>
      </c>
      <c r="J8" s="35">
        <f ca="1">SUMIFS(OFFSET(Import!$A$2,0,J$2+2,236,1),OFFSET(Import!$A$2,0,J$2,236,1),Circo2!J$3,Import_Communes,Circo2!$A8,Import_BV,Circo2!$B8)</f>
        <v>152</v>
      </c>
      <c r="K8" s="36">
        <f t="shared" ca="1" si="13"/>
        <v>0.17924528301886791</v>
      </c>
      <c r="L8" s="37">
        <f t="shared" ca="1" si="14"/>
        <v>0.3261802575107296</v>
      </c>
      <c r="M8" s="35">
        <f ca="1">SUMIFS(OFFSET(Import!$A$2,0,M$2+2,236,1),OFFSET(Import!$A$2,0,M$2,236,1),Circo2!M$3,Import_Communes,Circo2!$A8,Import_BV,Circo2!$B8)</f>
        <v>2</v>
      </c>
      <c r="N8" s="36">
        <f t="shared" ca="1" si="15"/>
        <v>2.3584905660377358E-3</v>
      </c>
      <c r="O8" s="37">
        <f t="shared" ca="1" si="16"/>
        <v>4.2918454935622317E-3</v>
      </c>
      <c r="P8" s="35">
        <f ca="1">SUMIFS(OFFSET(Import!$A$2,0,P$2+2,236,1),OFFSET(Import!$A$2,0,P$2,236,1),Circo2!P$3,Import_Communes,Circo2!$A8,Import_BV,Circo2!$B8)</f>
        <v>238</v>
      </c>
      <c r="Q8" s="36">
        <f t="shared" ca="1" si="17"/>
        <v>0.28066037735849059</v>
      </c>
      <c r="R8" s="37">
        <f t="shared" ca="1" si="18"/>
        <v>0.51072961373390557</v>
      </c>
      <c r="S8" s="35">
        <f ca="1">SUMIFS(OFFSET(Import!$A$2,0,S$2+2,236,1),OFFSET(Import!$A$2,0,S$2,236,1),Circo2!S$3,Import_Communes,Circo2!$A8,Import_BV,Circo2!$B8)</f>
        <v>65</v>
      </c>
      <c r="T8" s="36">
        <f t="shared" ca="1" si="19"/>
        <v>7.6650943396226412E-2</v>
      </c>
      <c r="U8" s="37">
        <f t="shared" ca="1" si="20"/>
        <v>0.13948497854077252</v>
      </c>
      <c r="V8" s="35">
        <f ca="1">SUMIFS(OFFSET(Import!$A$2,0,V$2+2,236,1),OFFSET(Import!$A$2,0,V$2,236,1),Circo2!V$3,Import_Communes,Circo2!$A8,Import_BV,Circo2!$B8)</f>
        <v>0</v>
      </c>
      <c r="W8" s="36">
        <f t="shared" ca="1" si="21"/>
        <v>0</v>
      </c>
      <c r="X8" s="37">
        <f t="shared" ca="1" si="22"/>
        <v>0</v>
      </c>
      <c r="Y8" s="35">
        <f ca="1">SUMIFS(OFFSET(Import!$A$2,0,Y$2+2,236,1),OFFSET(Import!$A$2,0,Y$2,236,1),Circo2!Y$3,Import_Communes,Circo2!$A8,Import_BV,Circo2!$B8)</f>
        <v>1</v>
      </c>
      <c r="Z8" s="36">
        <f t="shared" ca="1" si="1"/>
        <v>1.1792452830188679E-3</v>
      </c>
      <c r="AA8" s="37">
        <f t="shared" ca="1" si="2"/>
        <v>2.1459227467811159E-3</v>
      </c>
      <c r="AB8" s="35">
        <f ca="1">SUMIFS(OFFSET(Import!$A$2,0,AB$2+2,236,1),OFFSET(Import!$A$2,0,AB$2,236,1),Circo2!AB$3,Import_Communes,Circo2!$A8,Import_BV,Circo2!$B8)</f>
        <v>5</v>
      </c>
      <c r="AC8" s="36">
        <f t="shared" ca="1" si="3"/>
        <v>5.89622641509434E-3</v>
      </c>
      <c r="AD8" s="37">
        <f t="shared" ca="1" si="4"/>
        <v>1.0729613733905579E-2</v>
      </c>
      <c r="AE8" s="35">
        <f ca="1">SUMIFS(OFFSET(Import!$A$2,0,AE$2+2,236,1),OFFSET(Import!$A$2,0,AE$2,236,1),Circo2!AE$3,Import_Communes,Circo2!$A8,Import_BV,Circo2!$B8)</f>
        <v>1</v>
      </c>
      <c r="AF8" s="36">
        <f t="shared" ca="1" si="5"/>
        <v>1.1792452830188679E-3</v>
      </c>
      <c r="AG8" s="37">
        <f t="shared" ca="1" si="6"/>
        <v>2.1459227467811159E-3</v>
      </c>
      <c r="AH8" s="35">
        <f ca="1">SUMIFS(OFFSET(Import!$A$2,0,AH$2+2,236,1),OFFSET(Import!$A$2,0,AH$2,236,1),Circo2!AH$3,Import_Communes,Circo2!$A8,Import_BV,Circo2!$B8)</f>
        <v>1</v>
      </c>
      <c r="AI8" s="36">
        <f t="shared" ca="1" si="7"/>
        <v>1.1792452830188679E-3</v>
      </c>
      <c r="AJ8" s="37">
        <f t="shared" ca="1" si="8"/>
        <v>2.1459227467811159E-3</v>
      </c>
      <c r="AK8" s="35">
        <f ca="1">SUMIFS(OFFSET(Import!$A$2,0,AK$2+2,236,1),OFFSET(Import!$A$2,0,AK$2,236,1),Circo2!AK$3,Import_Communes,Circo2!$A8,Import_BV,Circo2!$B8)</f>
        <v>0</v>
      </c>
      <c r="AL8" s="36">
        <f t="shared" ca="1" si="9"/>
        <v>0</v>
      </c>
      <c r="AM8" s="37">
        <f t="shared" ca="1" si="10"/>
        <v>0</v>
      </c>
      <c r="AN8" s="35">
        <f ca="1">SUMIFS(OFFSET(Import!$A$2,0,AN$2+2,236,1),OFFSET(Import!$A$2,0,AN$2,236,1),Circo2!AN$3,Import_Communes,Circo2!$A8,Import_BV,Circo2!$B8)</f>
        <v>1</v>
      </c>
      <c r="AO8" s="36">
        <f t="shared" ca="1" si="11"/>
        <v>1.1792452830188679E-3</v>
      </c>
      <c r="AP8" s="37">
        <f t="shared" ca="1" si="23"/>
        <v>2.1459227467811159E-3</v>
      </c>
    </row>
    <row r="9" spans="1:42">
      <c r="A9" s="32" t="s">
        <v>54</v>
      </c>
      <c r="B9" s="33">
        <v>4</v>
      </c>
      <c r="C9" s="33">
        <f>SUMIFS(Import_Inscrits,Import_Communes,Circo2!$A9,Import_BV,Circo2!$B9)</f>
        <v>963</v>
      </c>
      <c r="D9" s="33">
        <f>SUMIFS(Import_Abstention,Import_Communes,Circo2!$A9,Import_BV,Circo2!$B9)</f>
        <v>534</v>
      </c>
      <c r="E9" s="33">
        <f>SUMIFS(Import_Votants,Import_Communes,Circo2!$A9,Import_BV,Circo2!$B9)</f>
        <v>429</v>
      </c>
      <c r="F9" s="34">
        <f t="shared" si="12"/>
        <v>0.4454828660436137</v>
      </c>
      <c r="G9" s="33">
        <f>SUMIFS(Import_Blancs,Import_Communes,Circo2!$A9,Import_BV,Circo2!$B9)</f>
        <v>0</v>
      </c>
      <c r="H9" s="33">
        <f>SUMIFS(Imports_Nuls,Import_Communes,Circo2!$A9,Import_BV,Circo2!$B9)</f>
        <v>2</v>
      </c>
      <c r="I9" s="33">
        <f>SUMIFS(Import_Exprimés,Import_Communes,Circo2!$A9,Import_BV,Circo2!$B9)</f>
        <v>427</v>
      </c>
      <c r="J9" s="35">
        <f ca="1">SUMIFS(OFFSET(Import!$A$2,0,J$2+2,236,1),OFFSET(Import!$A$2,0,J$2,236,1),Circo2!J$3,Import_Communes,Circo2!$A9,Import_BV,Circo2!$B9)</f>
        <v>91</v>
      </c>
      <c r="K9" s="36">
        <f t="shared" ca="1" si="13"/>
        <v>9.4496365524402909E-2</v>
      </c>
      <c r="L9" s="37">
        <f t="shared" ca="1" si="14"/>
        <v>0.21311475409836064</v>
      </c>
      <c r="M9" s="35">
        <f ca="1">SUMIFS(OFFSET(Import!$A$2,0,M$2+2,236,1),OFFSET(Import!$A$2,0,M$2,236,1),Circo2!M$3,Import_Communes,Circo2!$A9,Import_BV,Circo2!$B9)</f>
        <v>6</v>
      </c>
      <c r="N9" s="36">
        <f t="shared" ca="1" si="15"/>
        <v>6.2305295950155761E-3</v>
      </c>
      <c r="O9" s="37">
        <f t="shared" ca="1" si="16"/>
        <v>1.405152224824356E-2</v>
      </c>
      <c r="P9" s="35">
        <f ca="1">SUMIFS(OFFSET(Import!$A$2,0,P$2+2,236,1),OFFSET(Import!$A$2,0,P$2,236,1),Circo2!P$3,Import_Communes,Circo2!$A9,Import_BV,Circo2!$B9)</f>
        <v>208</v>
      </c>
      <c r="Q9" s="36">
        <f t="shared" ca="1" si="17"/>
        <v>0.21599169262720663</v>
      </c>
      <c r="R9" s="37">
        <f t="shared" ca="1" si="18"/>
        <v>0.48711943793911006</v>
      </c>
      <c r="S9" s="35">
        <f ca="1">SUMIFS(OFFSET(Import!$A$2,0,S$2+2,236,1),OFFSET(Import!$A$2,0,S$2,236,1),Circo2!S$3,Import_Communes,Circo2!$A9,Import_BV,Circo2!$B9)</f>
        <v>84</v>
      </c>
      <c r="T9" s="36">
        <f t="shared" ca="1" si="19"/>
        <v>8.7227414330218064E-2</v>
      </c>
      <c r="U9" s="37">
        <f t="shared" ca="1" si="20"/>
        <v>0.19672131147540983</v>
      </c>
      <c r="V9" s="35">
        <f ca="1">SUMIFS(OFFSET(Import!$A$2,0,V$2+2,236,1),OFFSET(Import!$A$2,0,V$2,236,1),Circo2!V$3,Import_Communes,Circo2!$A9,Import_BV,Circo2!$B9)</f>
        <v>7</v>
      </c>
      <c r="W9" s="36">
        <f t="shared" ca="1" si="21"/>
        <v>7.2689511941848393E-3</v>
      </c>
      <c r="X9" s="37">
        <f t="shared" ca="1" si="22"/>
        <v>1.6393442622950821E-2</v>
      </c>
      <c r="Y9" s="35">
        <f ca="1">SUMIFS(OFFSET(Import!$A$2,0,Y$2+2,236,1),OFFSET(Import!$A$2,0,Y$2,236,1),Circo2!Y$3,Import_Communes,Circo2!$A9,Import_BV,Circo2!$B9)</f>
        <v>1</v>
      </c>
      <c r="Z9" s="36">
        <f t="shared" ca="1" si="1"/>
        <v>1.0384215991692627E-3</v>
      </c>
      <c r="AA9" s="37">
        <f t="shared" ca="1" si="2"/>
        <v>2.34192037470726E-3</v>
      </c>
      <c r="AB9" s="35">
        <f ca="1">SUMIFS(OFFSET(Import!$A$2,0,AB$2+2,236,1),OFFSET(Import!$A$2,0,AB$2,236,1),Circo2!AB$3,Import_Communes,Circo2!$A9,Import_BV,Circo2!$B9)</f>
        <v>6</v>
      </c>
      <c r="AC9" s="36">
        <f t="shared" ca="1" si="3"/>
        <v>6.2305295950155761E-3</v>
      </c>
      <c r="AD9" s="37">
        <f t="shared" ca="1" si="4"/>
        <v>1.405152224824356E-2</v>
      </c>
      <c r="AE9" s="35">
        <f ca="1">SUMIFS(OFFSET(Import!$A$2,0,AE$2+2,236,1),OFFSET(Import!$A$2,0,AE$2,236,1),Circo2!AE$3,Import_Communes,Circo2!$A9,Import_BV,Circo2!$B9)</f>
        <v>10</v>
      </c>
      <c r="AF9" s="36">
        <f t="shared" ca="1" si="5"/>
        <v>1.0384215991692628E-2</v>
      </c>
      <c r="AG9" s="37">
        <f t="shared" ca="1" si="6"/>
        <v>2.3419203747072601E-2</v>
      </c>
      <c r="AH9" s="35">
        <f ca="1">SUMIFS(OFFSET(Import!$A$2,0,AH$2+2,236,1),OFFSET(Import!$A$2,0,AH$2,236,1),Circo2!AH$3,Import_Communes,Circo2!$A9,Import_BV,Circo2!$B9)</f>
        <v>12</v>
      </c>
      <c r="AI9" s="36">
        <f t="shared" ca="1" si="7"/>
        <v>1.2461059190031152E-2</v>
      </c>
      <c r="AJ9" s="37">
        <f t="shared" ca="1" si="8"/>
        <v>2.8103044496487119E-2</v>
      </c>
      <c r="AK9" s="35">
        <f ca="1">SUMIFS(OFFSET(Import!$A$2,0,AK$2+2,236,1),OFFSET(Import!$A$2,0,AK$2,236,1),Circo2!AK$3,Import_Communes,Circo2!$A9,Import_BV,Circo2!$B9)</f>
        <v>0</v>
      </c>
      <c r="AL9" s="36">
        <f t="shared" ca="1" si="9"/>
        <v>0</v>
      </c>
      <c r="AM9" s="37">
        <f t="shared" ca="1" si="10"/>
        <v>0</v>
      </c>
      <c r="AN9" s="35">
        <f ca="1">SUMIFS(OFFSET(Import!$A$2,0,AN$2+2,236,1),OFFSET(Import!$A$2,0,AN$2,236,1),Circo2!AN$3,Import_Communes,Circo2!$A9,Import_BV,Circo2!$B9)</f>
        <v>2</v>
      </c>
      <c r="AO9" s="36">
        <f t="shared" ca="1" si="11"/>
        <v>2.0768431983385254E-3</v>
      </c>
      <c r="AP9" s="37">
        <f t="shared" ca="1" si="23"/>
        <v>4.6838407494145199E-3</v>
      </c>
    </row>
    <row r="10" spans="1:42">
      <c r="A10" s="32" t="s">
        <v>54</v>
      </c>
      <c r="B10" s="33">
        <v>5</v>
      </c>
      <c r="C10" s="33">
        <f>SUMIFS(Import_Inscrits,Import_Communes,Circo2!$A10,Import_BV,Circo2!$B10)</f>
        <v>957</v>
      </c>
      <c r="D10" s="33">
        <f>SUMIFS(Import_Abstention,Import_Communes,Circo2!$A10,Import_BV,Circo2!$B10)</f>
        <v>451</v>
      </c>
      <c r="E10" s="33">
        <f>SUMIFS(Import_Votants,Import_Communes,Circo2!$A10,Import_BV,Circo2!$B10)</f>
        <v>506</v>
      </c>
      <c r="F10" s="34">
        <f t="shared" si="12"/>
        <v>0.52873563218390807</v>
      </c>
      <c r="G10" s="33">
        <f>SUMIFS(Import_Blancs,Import_Communes,Circo2!$A10,Import_BV,Circo2!$B10)</f>
        <v>4</v>
      </c>
      <c r="H10" s="33">
        <f>SUMIFS(Imports_Nuls,Import_Communes,Circo2!$A10,Import_BV,Circo2!$B10)</f>
        <v>4</v>
      </c>
      <c r="I10" s="33">
        <f>SUMIFS(Import_Exprimés,Import_Communes,Circo2!$A10,Import_BV,Circo2!$B10)</f>
        <v>498</v>
      </c>
      <c r="J10" s="35">
        <f ca="1">SUMIFS(OFFSET(Import!$A$2,0,J$2+2,236,1),OFFSET(Import!$A$2,0,J$2,236,1),Circo2!J$3,Import_Communes,Circo2!$A10,Import_BV,Circo2!$B10)</f>
        <v>120</v>
      </c>
      <c r="K10" s="36">
        <f t="shared" ca="1" si="13"/>
        <v>0.12539184952978055</v>
      </c>
      <c r="L10" s="37">
        <f t="shared" ca="1" si="14"/>
        <v>0.24096385542168675</v>
      </c>
      <c r="M10" s="35">
        <f ca="1">SUMIFS(OFFSET(Import!$A$2,0,M$2+2,236,1),OFFSET(Import!$A$2,0,M$2,236,1),Circo2!M$3,Import_Communes,Circo2!$A10,Import_BV,Circo2!$B10)</f>
        <v>3</v>
      </c>
      <c r="N10" s="36">
        <f t="shared" ca="1" si="15"/>
        <v>3.134796238244514E-3</v>
      </c>
      <c r="O10" s="37">
        <f t="shared" ca="1" si="16"/>
        <v>6.024096385542169E-3</v>
      </c>
      <c r="P10" s="35">
        <f ca="1">SUMIFS(OFFSET(Import!$A$2,0,P$2+2,236,1),OFFSET(Import!$A$2,0,P$2,236,1),Circo2!P$3,Import_Communes,Circo2!$A10,Import_BV,Circo2!$B10)</f>
        <v>248</v>
      </c>
      <c r="Q10" s="36">
        <f t="shared" ca="1" si="17"/>
        <v>0.25914315569487983</v>
      </c>
      <c r="R10" s="37">
        <f t="shared" ca="1" si="18"/>
        <v>0.49799196787148592</v>
      </c>
      <c r="S10" s="35">
        <f ca="1">SUMIFS(OFFSET(Import!$A$2,0,S$2+2,236,1),OFFSET(Import!$A$2,0,S$2,236,1),Circo2!S$3,Import_Communes,Circo2!$A10,Import_BV,Circo2!$B10)</f>
        <v>95</v>
      </c>
      <c r="T10" s="36">
        <f t="shared" ca="1" si="19"/>
        <v>9.9268547544409613E-2</v>
      </c>
      <c r="U10" s="37">
        <f t="shared" ca="1" si="20"/>
        <v>0.19076305220883535</v>
      </c>
      <c r="V10" s="35">
        <f ca="1">SUMIFS(OFFSET(Import!$A$2,0,V$2+2,236,1),OFFSET(Import!$A$2,0,V$2,236,1),Circo2!V$3,Import_Communes,Circo2!$A10,Import_BV,Circo2!$B10)</f>
        <v>0</v>
      </c>
      <c r="W10" s="36">
        <f t="shared" ca="1" si="21"/>
        <v>0</v>
      </c>
      <c r="X10" s="37">
        <f t="shared" ca="1" si="22"/>
        <v>0</v>
      </c>
      <c r="Y10" s="35">
        <f ca="1">SUMIFS(OFFSET(Import!$A$2,0,Y$2+2,236,1),OFFSET(Import!$A$2,0,Y$2,236,1),Circo2!Y$3,Import_Communes,Circo2!$A10,Import_BV,Circo2!$B10)</f>
        <v>1</v>
      </c>
      <c r="Z10" s="36">
        <f t="shared" ca="1" si="1"/>
        <v>1.0449320794148381E-3</v>
      </c>
      <c r="AA10" s="37">
        <f t="shared" ca="1" si="2"/>
        <v>2.008032128514056E-3</v>
      </c>
      <c r="AB10" s="35">
        <f ca="1">SUMIFS(OFFSET(Import!$A$2,0,AB$2+2,236,1),OFFSET(Import!$A$2,0,AB$2,236,1),Circo2!AB$3,Import_Communes,Circo2!$A10,Import_BV,Circo2!$B10)</f>
        <v>6</v>
      </c>
      <c r="AC10" s="36">
        <f t="shared" ca="1" si="3"/>
        <v>6.269592476489028E-3</v>
      </c>
      <c r="AD10" s="37">
        <f t="shared" ca="1" si="4"/>
        <v>1.2048192771084338E-2</v>
      </c>
      <c r="AE10" s="35">
        <f ca="1">SUMIFS(OFFSET(Import!$A$2,0,AE$2+2,236,1),OFFSET(Import!$A$2,0,AE$2,236,1),Circo2!AE$3,Import_Communes,Circo2!$A10,Import_BV,Circo2!$B10)</f>
        <v>5</v>
      </c>
      <c r="AF10" s="36">
        <f t="shared" ca="1" si="5"/>
        <v>5.2246603970741903E-3</v>
      </c>
      <c r="AG10" s="37">
        <f t="shared" ca="1" si="6"/>
        <v>1.0040160642570281E-2</v>
      </c>
      <c r="AH10" s="35">
        <f ca="1">SUMIFS(OFFSET(Import!$A$2,0,AH$2+2,236,1),OFFSET(Import!$A$2,0,AH$2,236,1),Circo2!AH$3,Import_Communes,Circo2!$A10,Import_BV,Circo2!$B10)</f>
        <v>19</v>
      </c>
      <c r="AI10" s="36">
        <f t="shared" ca="1" si="7"/>
        <v>1.9853709508881923E-2</v>
      </c>
      <c r="AJ10" s="37">
        <f t="shared" ca="1" si="8"/>
        <v>3.8152610441767071E-2</v>
      </c>
      <c r="AK10" s="35">
        <f ca="1">SUMIFS(OFFSET(Import!$A$2,0,AK$2+2,236,1),OFFSET(Import!$A$2,0,AK$2,236,1),Circo2!AK$3,Import_Communes,Circo2!$A10,Import_BV,Circo2!$B10)</f>
        <v>1</v>
      </c>
      <c r="AL10" s="36">
        <f t="shared" ca="1" si="9"/>
        <v>1.0449320794148381E-3</v>
      </c>
      <c r="AM10" s="37">
        <f t="shared" ca="1" si="10"/>
        <v>2.008032128514056E-3</v>
      </c>
      <c r="AN10" s="35">
        <f ca="1">SUMIFS(OFFSET(Import!$A$2,0,AN$2+2,236,1),OFFSET(Import!$A$2,0,AN$2,236,1),Circo2!AN$3,Import_Communes,Circo2!$A10,Import_BV,Circo2!$B10)</f>
        <v>0</v>
      </c>
      <c r="AO10" s="36">
        <f t="shared" ca="1" si="11"/>
        <v>0</v>
      </c>
      <c r="AP10" s="37">
        <f t="shared" ca="1" si="23"/>
        <v>0</v>
      </c>
    </row>
    <row r="11" spans="1:42">
      <c r="A11" s="32" t="s">
        <v>54</v>
      </c>
      <c r="B11" s="33">
        <v>6</v>
      </c>
      <c r="C11" s="33">
        <f>SUMIFS(Import_Inscrits,Import_Communes,Circo2!$A11,Import_BV,Circo2!$B11)</f>
        <v>915</v>
      </c>
      <c r="D11" s="33">
        <f>SUMIFS(Import_Abstention,Import_Communes,Circo2!$A11,Import_BV,Circo2!$B11)</f>
        <v>407</v>
      </c>
      <c r="E11" s="33">
        <f>SUMIFS(Import_Votants,Import_Communes,Circo2!$A11,Import_BV,Circo2!$B11)</f>
        <v>508</v>
      </c>
      <c r="F11" s="34">
        <f t="shared" si="12"/>
        <v>0.55519125683060111</v>
      </c>
      <c r="G11" s="33">
        <f>SUMIFS(Import_Blancs,Import_Communes,Circo2!$A11,Import_BV,Circo2!$B11)</f>
        <v>1</v>
      </c>
      <c r="H11" s="33">
        <f>SUMIFS(Imports_Nuls,Import_Communes,Circo2!$A11,Import_BV,Circo2!$B11)</f>
        <v>4</v>
      </c>
      <c r="I11" s="33">
        <f>SUMIFS(Import_Exprimés,Import_Communes,Circo2!$A11,Import_BV,Circo2!$B11)</f>
        <v>503</v>
      </c>
      <c r="J11" s="35">
        <f ca="1">SUMIFS(OFFSET(Import!$A$2,0,J$2+2,236,1),OFFSET(Import!$A$2,0,J$2,236,1),Circo2!J$3,Import_Communes,Circo2!$A11,Import_BV,Circo2!$B11)</f>
        <v>100</v>
      </c>
      <c r="K11" s="36">
        <f t="shared" ca="1" si="13"/>
        <v>0.10928961748633879</v>
      </c>
      <c r="L11" s="37">
        <f t="shared" ca="1" si="14"/>
        <v>0.19880715705765409</v>
      </c>
      <c r="M11" s="35">
        <f ca="1">SUMIFS(OFFSET(Import!$A$2,0,M$2+2,236,1),OFFSET(Import!$A$2,0,M$2,236,1),Circo2!M$3,Import_Communes,Circo2!$A11,Import_BV,Circo2!$B11)</f>
        <v>3</v>
      </c>
      <c r="N11" s="36">
        <f t="shared" ca="1" si="15"/>
        <v>3.2786885245901639E-3</v>
      </c>
      <c r="O11" s="37">
        <f t="shared" ca="1" si="16"/>
        <v>5.9642147117296221E-3</v>
      </c>
      <c r="P11" s="35">
        <f ca="1">SUMIFS(OFFSET(Import!$A$2,0,P$2+2,236,1),OFFSET(Import!$A$2,0,P$2,236,1),Circo2!P$3,Import_Communes,Circo2!$A11,Import_BV,Circo2!$B11)</f>
        <v>257</v>
      </c>
      <c r="Q11" s="36">
        <f t="shared" ca="1" si="17"/>
        <v>0.28087431693989073</v>
      </c>
      <c r="R11" s="37">
        <f t="shared" ca="1" si="18"/>
        <v>0.51093439363817095</v>
      </c>
      <c r="S11" s="35">
        <f ca="1">SUMIFS(OFFSET(Import!$A$2,0,S$2+2,236,1),OFFSET(Import!$A$2,0,S$2,236,1),Circo2!S$3,Import_Communes,Circo2!$A11,Import_BV,Circo2!$B11)</f>
        <v>121</v>
      </c>
      <c r="T11" s="36">
        <f t="shared" ca="1" si="19"/>
        <v>0.13224043715846995</v>
      </c>
      <c r="U11" s="37">
        <f t="shared" ca="1" si="20"/>
        <v>0.24055666003976142</v>
      </c>
      <c r="V11" s="35">
        <f ca="1">SUMIFS(OFFSET(Import!$A$2,0,V$2+2,236,1),OFFSET(Import!$A$2,0,V$2,236,1),Circo2!V$3,Import_Communes,Circo2!$A11,Import_BV,Circo2!$B11)</f>
        <v>4</v>
      </c>
      <c r="W11" s="36">
        <f t="shared" ca="1" si="21"/>
        <v>4.3715846994535519E-3</v>
      </c>
      <c r="X11" s="37">
        <f t="shared" ca="1" si="22"/>
        <v>7.9522862823061622E-3</v>
      </c>
      <c r="Y11" s="35">
        <f ca="1">SUMIFS(OFFSET(Import!$A$2,0,Y$2+2,236,1),OFFSET(Import!$A$2,0,Y$2,236,1),Circo2!Y$3,Import_Communes,Circo2!$A11,Import_BV,Circo2!$B11)</f>
        <v>0</v>
      </c>
      <c r="Z11" s="36">
        <f t="shared" ca="1" si="1"/>
        <v>0</v>
      </c>
      <c r="AA11" s="37">
        <f t="shared" ca="1" si="2"/>
        <v>0</v>
      </c>
      <c r="AB11" s="35">
        <f ca="1">SUMIFS(OFFSET(Import!$A$2,0,AB$2+2,236,1),OFFSET(Import!$A$2,0,AB$2,236,1),Circo2!AB$3,Import_Communes,Circo2!$A11,Import_BV,Circo2!$B11)</f>
        <v>8</v>
      </c>
      <c r="AC11" s="36">
        <f t="shared" ca="1" si="3"/>
        <v>8.7431693989071038E-3</v>
      </c>
      <c r="AD11" s="37">
        <f t="shared" ca="1" si="4"/>
        <v>1.5904572564612324E-2</v>
      </c>
      <c r="AE11" s="35">
        <f ca="1">SUMIFS(OFFSET(Import!$A$2,0,AE$2+2,236,1),OFFSET(Import!$A$2,0,AE$2,236,1),Circo2!AE$3,Import_Communes,Circo2!$A11,Import_BV,Circo2!$B11)</f>
        <v>2</v>
      </c>
      <c r="AF11" s="36">
        <f t="shared" ca="1" si="5"/>
        <v>2.185792349726776E-3</v>
      </c>
      <c r="AG11" s="37">
        <f t="shared" ca="1" si="6"/>
        <v>3.9761431411530811E-3</v>
      </c>
      <c r="AH11" s="35">
        <f ca="1">SUMIFS(OFFSET(Import!$A$2,0,AH$2+2,236,1),OFFSET(Import!$A$2,0,AH$2,236,1),Circo2!AH$3,Import_Communes,Circo2!$A11,Import_BV,Circo2!$B11)</f>
        <v>7</v>
      </c>
      <c r="AI11" s="36">
        <f t="shared" ca="1" si="7"/>
        <v>7.6502732240437158E-3</v>
      </c>
      <c r="AJ11" s="37">
        <f t="shared" ca="1" si="8"/>
        <v>1.3916500994035786E-2</v>
      </c>
      <c r="AK11" s="35">
        <f ca="1">SUMIFS(OFFSET(Import!$A$2,0,AK$2+2,236,1),OFFSET(Import!$A$2,0,AK$2,236,1),Circo2!AK$3,Import_Communes,Circo2!$A11,Import_BV,Circo2!$B11)</f>
        <v>1</v>
      </c>
      <c r="AL11" s="36">
        <f t="shared" ca="1" si="9"/>
        <v>1.092896174863388E-3</v>
      </c>
      <c r="AM11" s="37">
        <f t="shared" ca="1" si="10"/>
        <v>1.9880715705765406E-3</v>
      </c>
      <c r="AN11" s="35">
        <f ca="1">SUMIFS(OFFSET(Import!$A$2,0,AN$2+2,236,1),OFFSET(Import!$A$2,0,AN$2,236,1),Circo2!AN$3,Import_Communes,Circo2!$A11,Import_BV,Circo2!$B11)</f>
        <v>0</v>
      </c>
      <c r="AO11" s="36">
        <f t="shared" ca="1" si="11"/>
        <v>0</v>
      </c>
      <c r="AP11" s="37">
        <f t="shared" ca="1" si="23"/>
        <v>0</v>
      </c>
    </row>
    <row r="12" spans="1:42">
      <c r="A12" s="32" t="s">
        <v>54</v>
      </c>
      <c r="B12" s="33">
        <v>7</v>
      </c>
      <c r="C12" s="33">
        <f>SUMIFS(Import_Inscrits,Import_Communes,Circo2!$A12,Import_BV,Circo2!$B12)</f>
        <v>1239</v>
      </c>
      <c r="D12" s="33">
        <f>SUMIFS(Import_Abstention,Import_Communes,Circo2!$A12,Import_BV,Circo2!$B12)</f>
        <v>812</v>
      </c>
      <c r="E12" s="33">
        <f>SUMIFS(Import_Votants,Import_Communes,Circo2!$A12,Import_BV,Circo2!$B12)</f>
        <v>427</v>
      </c>
      <c r="F12" s="34">
        <f t="shared" si="12"/>
        <v>0.34463276836158191</v>
      </c>
      <c r="G12" s="33">
        <f>SUMIFS(Import_Blancs,Import_Communes,Circo2!$A12,Import_BV,Circo2!$B12)</f>
        <v>5</v>
      </c>
      <c r="H12" s="33">
        <f>SUMIFS(Imports_Nuls,Import_Communes,Circo2!$A12,Import_BV,Circo2!$B12)</f>
        <v>2</v>
      </c>
      <c r="I12" s="33">
        <f>SUMIFS(Import_Exprimés,Import_Communes,Circo2!$A12,Import_BV,Circo2!$B12)</f>
        <v>420</v>
      </c>
      <c r="J12" s="35">
        <f ca="1">SUMIFS(OFFSET(Import!$A$2,0,J$2+2,236,1),OFFSET(Import!$A$2,0,J$2,236,1),Circo2!J$3,Import_Communes,Circo2!$A12,Import_BV,Circo2!$B12)</f>
        <v>94</v>
      </c>
      <c r="K12" s="36">
        <f t="shared" ca="1" si="13"/>
        <v>7.5867635189669089E-2</v>
      </c>
      <c r="L12" s="37">
        <f t="shared" ca="1" si="14"/>
        <v>0.22380952380952382</v>
      </c>
      <c r="M12" s="35">
        <f ca="1">SUMIFS(OFFSET(Import!$A$2,0,M$2+2,236,1),OFFSET(Import!$A$2,0,M$2,236,1),Circo2!M$3,Import_Communes,Circo2!$A12,Import_BV,Circo2!$B12)</f>
        <v>2</v>
      </c>
      <c r="N12" s="36">
        <f t="shared" ca="1" si="15"/>
        <v>1.6142050040355124E-3</v>
      </c>
      <c r="O12" s="37">
        <f t="shared" ca="1" si="16"/>
        <v>4.7619047619047623E-3</v>
      </c>
      <c r="P12" s="35">
        <f ca="1">SUMIFS(OFFSET(Import!$A$2,0,P$2+2,236,1),OFFSET(Import!$A$2,0,P$2,236,1),Circo2!P$3,Import_Communes,Circo2!$A12,Import_BV,Circo2!$B12)</f>
        <v>199</v>
      </c>
      <c r="Q12" s="36">
        <f t="shared" ca="1" si="17"/>
        <v>0.16061339790153351</v>
      </c>
      <c r="R12" s="37">
        <f t="shared" ca="1" si="18"/>
        <v>0.47380952380952379</v>
      </c>
      <c r="S12" s="35">
        <f ca="1">SUMIFS(OFFSET(Import!$A$2,0,S$2+2,236,1),OFFSET(Import!$A$2,0,S$2,236,1),Circo2!S$3,Import_Communes,Circo2!$A12,Import_BV,Circo2!$B12)</f>
        <v>96</v>
      </c>
      <c r="T12" s="36">
        <f t="shared" ca="1" si="19"/>
        <v>7.7481840193704604E-2</v>
      </c>
      <c r="U12" s="37">
        <f t="shared" ca="1" si="20"/>
        <v>0.22857142857142856</v>
      </c>
      <c r="V12" s="35">
        <f ca="1">SUMIFS(OFFSET(Import!$A$2,0,V$2+2,236,1),OFFSET(Import!$A$2,0,V$2,236,1),Circo2!V$3,Import_Communes,Circo2!$A12,Import_BV,Circo2!$B12)</f>
        <v>3</v>
      </c>
      <c r="W12" s="36">
        <f t="shared" ca="1" si="21"/>
        <v>2.4213075060532689E-3</v>
      </c>
      <c r="X12" s="37">
        <f t="shared" ca="1" si="22"/>
        <v>7.1428571428571426E-3</v>
      </c>
      <c r="Y12" s="35">
        <f ca="1">SUMIFS(OFFSET(Import!$A$2,0,Y$2+2,236,1),OFFSET(Import!$A$2,0,Y$2,236,1),Circo2!Y$3,Import_Communes,Circo2!$A12,Import_BV,Circo2!$B12)</f>
        <v>2</v>
      </c>
      <c r="Z12" s="36">
        <f t="shared" ca="1" si="1"/>
        <v>1.6142050040355124E-3</v>
      </c>
      <c r="AA12" s="37">
        <f t="shared" ca="1" si="2"/>
        <v>4.7619047619047623E-3</v>
      </c>
      <c r="AB12" s="35">
        <f ca="1">SUMIFS(OFFSET(Import!$A$2,0,AB$2+2,236,1),OFFSET(Import!$A$2,0,AB$2,236,1),Circo2!AB$3,Import_Communes,Circo2!$A12,Import_BV,Circo2!$B12)</f>
        <v>7</v>
      </c>
      <c r="AC12" s="36">
        <f t="shared" ca="1" si="3"/>
        <v>5.6497175141242938E-3</v>
      </c>
      <c r="AD12" s="37">
        <f t="shared" ca="1" si="4"/>
        <v>1.6666666666666666E-2</v>
      </c>
      <c r="AE12" s="35">
        <f ca="1">SUMIFS(OFFSET(Import!$A$2,0,AE$2+2,236,1),OFFSET(Import!$A$2,0,AE$2,236,1),Circo2!AE$3,Import_Communes,Circo2!$A12,Import_BV,Circo2!$B12)</f>
        <v>1</v>
      </c>
      <c r="AF12" s="36">
        <f t="shared" ca="1" si="5"/>
        <v>8.0710250201775622E-4</v>
      </c>
      <c r="AG12" s="37">
        <f t="shared" ca="1" si="6"/>
        <v>2.3809523809523812E-3</v>
      </c>
      <c r="AH12" s="35">
        <f ca="1">SUMIFS(OFFSET(Import!$A$2,0,AH$2+2,236,1),OFFSET(Import!$A$2,0,AH$2,236,1),Circo2!AH$3,Import_Communes,Circo2!$A12,Import_BV,Circo2!$B12)</f>
        <v>12</v>
      </c>
      <c r="AI12" s="36">
        <f t="shared" ca="1" si="7"/>
        <v>9.6852300242130755E-3</v>
      </c>
      <c r="AJ12" s="37">
        <f t="shared" ca="1" si="8"/>
        <v>2.8571428571428571E-2</v>
      </c>
      <c r="AK12" s="35">
        <f ca="1">SUMIFS(OFFSET(Import!$A$2,0,AK$2+2,236,1),OFFSET(Import!$A$2,0,AK$2,236,1),Circo2!AK$3,Import_Communes,Circo2!$A12,Import_BV,Circo2!$B12)</f>
        <v>1</v>
      </c>
      <c r="AL12" s="36">
        <f t="shared" ca="1" si="9"/>
        <v>8.0710250201775622E-4</v>
      </c>
      <c r="AM12" s="37">
        <f t="shared" ca="1" si="10"/>
        <v>2.3809523809523812E-3</v>
      </c>
      <c r="AN12" s="35">
        <f ca="1">SUMIFS(OFFSET(Import!$A$2,0,AN$2+2,236,1),OFFSET(Import!$A$2,0,AN$2,236,1),Circo2!AN$3,Import_Communes,Circo2!$A12,Import_BV,Circo2!$B12)</f>
        <v>3</v>
      </c>
      <c r="AO12" s="36">
        <f t="shared" ca="1" si="11"/>
        <v>2.4213075060532689E-3</v>
      </c>
      <c r="AP12" s="37">
        <f t="shared" ca="1" si="23"/>
        <v>7.1428571428571426E-3</v>
      </c>
    </row>
    <row r="13" spans="1:42">
      <c r="A13" s="32" t="s">
        <v>54</v>
      </c>
      <c r="B13" s="33">
        <v>8</v>
      </c>
      <c r="C13" s="33">
        <f>SUMIFS(Import_Inscrits,Import_Communes,Circo2!$A13,Import_BV,Circo2!$B13)</f>
        <v>1232</v>
      </c>
      <c r="D13" s="33">
        <f>SUMIFS(Import_Abstention,Import_Communes,Circo2!$A13,Import_BV,Circo2!$B13)</f>
        <v>688</v>
      </c>
      <c r="E13" s="33">
        <f>SUMIFS(Import_Votants,Import_Communes,Circo2!$A13,Import_BV,Circo2!$B13)</f>
        <v>544</v>
      </c>
      <c r="F13" s="34">
        <f t="shared" ref="F13:F81" si="24">E13/C13</f>
        <v>0.44155844155844154</v>
      </c>
      <c r="G13" s="33">
        <f>SUMIFS(Import_Blancs,Import_Communes,Circo2!$A13,Import_BV,Circo2!$B13)</f>
        <v>4</v>
      </c>
      <c r="H13" s="33">
        <f>SUMIFS(Imports_Nuls,Import_Communes,Circo2!$A13,Import_BV,Circo2!$B13)</f>
        <v>8</v>
      </c>
      <c r="I13" s="33">
        <f>SUMIFS(Import_Exprimés,Import_Communes,Circo2!$A13,Import_BV,Circo2!$B13)</f>
        <v>532</v>
      </c>
      <c r="J13" s="35">
        <f ca="1">SUMIFS(OFFSET(Import!$A$2,0,J$2+2,236,1),OFFSET(Import!$A$2,0,J$2,236,1),Circo2!J$3,Import_Communes,Circo2!$A13,Import_BV,Circo2!$B13)</f>
        <v>183</v>
      </c>
      <c r="K13" s="36">
        <f t="shared" ca="1" si="13"/>
        <v>0.14853896103896103</v>
      </c>
      <c r="L13" s="37">
        <f t="shared" ca="1" si="14"/>
        <v>0.34398496240601506</v>
      </c>
      <c r="M13" s="35">
        <f ca="1">SUMIFS(OFFSET(Import!$A$2,0,M$2+2,236,1),OFFSET(Import!$A$2,0,M$2,236,1),Circo2!M$3,Import_Communes,Circo2!$A13,Import_BV,Circo2!$B13)</f>
        <v>0</v>
      </c>
      <c r="N13" s="36">
        <f t="shared" ca="1" si="15"/>
        <v>0</v>
      </c>
      <c r="O13" s="37">
        <f t="shared" ca="1" si="16"/>
        <v>0</v>
      </c>
      <c r="P13" s="35">
        <f ca="1">SUMIFS(OFFSET(Import!$A$2,0,P$2+2,236,1),OFFSET(Import!$A$2,0,P$2,236,1),Circo2!P$3,Import_Communes,Circo2!$A13,Import_BV,Circo2!$B13)</f>
        <v>242</v>
      </c>
      <c r="Q13" s="36">
        <f t="shared" ca="1" si="17"/>
        <v>0.19642857142857142</v>
      </c>
      <c r="R13" s="37">
        <f t="shared" ca="1" si="18"/>
        <v>0.45488721804511278</v>
      </c>
      <c r="S13" s="35">
        <f ca="1">SUMIFS(OFFSET(Import!$A$2,0,S$2+2,236,1),OFFSET(Import!$A$2,0,S$2,236,1),Circo2!S$3,Import_Communes,Circo2!$A13,Import_BV,Circo2!$B13)</f>
        <v>58</v>
      </c>
      <c r="T13" s="36">
        <f t="shared" ca="1" si="19"/>
        <v>4.707792207792208E-2</v>
      </c>
      <c r="U13" s="37">
        <f t="shared" ca="1" si="20"/>
        <v>0.10902255639097744</v>
      </c>
      <c r="V13" s="35">
        <f ca="1">SUMIFS(OFFSET(Import!$A$2,0,V$2+2,236,1),OFFSET(Import!$A$2,0,V$2,236,1),Circo2!V$3,Import_Communes,Circo2!$A13,Import_BV,Circo2!$B13)</f>
        <v>4</v>
      </c>
      <c r="W13" s="36">
        <f t="shared" ca="1" si="21"/>
        <v>3.246753246753247E-3</v>
      </c>
      <c r="X13" s="37">
        <f t="shared" ca="1" si="22"/>
        <v>7.5187969924812026E-3</v>
      </c>
      <c r="Y13" s="35">
        <f ca="1">SUMIFS(OFFSET(Import!$A$2,0,Y$2+2,236,1),OFFSET(Import!$A$2,0,Y$2,236,1),Circo2!Y$3,Import_Communes,Circo2!$A13,Import_BV,Circo2!$B13)</f>
        <v>1</v>
      </c>
      <c r="Z13" s="36">
        <f t="shared" ca="1" si="1"/>
        <v>8.1168831168831174E-4</v>
      </c>
      <c r="AA13" s="37">
        <f t="shared" ca="1" si="2"/>
        <v>1.8796992481203006E-3</v>
      </c>
      <c r="AB13" s="35">
        <f ca="1">SUMIFS(OFFSET(Import!$A$2,0,AB$2+2,236,1),OFFSET(Import!$A$2,0,AB$2,236,1),Circo2!AB$3,Import_Communes,Circo2!$A13,Import_BV,Circo2!$B13)</f>
        <v>18</v>
      </c>
      <c r="AC13" s="36">
        <f t="shared" ca="1" si="3"/>
        <v>1.461038961038961E-2</v>
      </c>
      <c r="AD13" s="37">
        <f t="shared" ca="1" si="4"/>
        <v>3.3834586466165412E-2</v>
      </c>
      <c r="AE13" s="35">
        <f ca="1">SUMIFS(OFFSET(Import!$A$2,0,AE$2+2,236,1),OFFSET(Import!$A$2,0,AE$2,236,1),Circo2!AE$3,Import_Communes,Circo2!$A13,Import_BV,Circo2!$B13)</f>
        <v>3</v>
      </c>
      <c r="AF13" s="36">
        <f t="shared" ca="1" si="5"/>
        <v>2.435064935064935E-3</v>
      </c>
      <c r="AG13" s="37">
        <f t="shared" ca="1" si="6"/>
        <v>5.6390977443609019E-3</v>
      </c>
      <c r="AH13" s="35">
        <f ca="1">SUMIFS(OFFSET(Import!$A$2,0,AH$2+2,236,1),OFFSET(Import!$A$2,0,AH$2,236,1),Circo2!AH$3,Import_Communes,Circo2!$A13,Import_BV,Circo2!$B13)</f>
        <v>15</v>
      </c>
      <c r="AI13" s="36">
        <f t="shared" ca="1" si="7"/>
        <v>1.2175324675324676E-2</v>
      </c>
      <c r="AJ13" s="37">
        <f t="shared" ca="1" si="8"/>
        <v>2.819548872180451E-2</v>
      </c>
      <c r="AK13" s="35">
        <f ca="1">SUMIFS(OFFSET(Import!$A$2,0,AK$2+2,236,1),OFFSET(Import!$A$2,0,AK$2,236,1),Circo2!AK$3,Import_Communes,Circo2!$A13,Import_BV,Circo2!$B13)</f>
        <v>4</v>
      </c>
      <c r="AL13" s="36">
        <f t="shared" ca="1" si="9"/>
        <v>3.246753246753247E-3</v>
      </c>
      <c r="AM13" s="37">
        <f t="shared" ca="1" si="10"/>
        <v>7.5187969924812026E-3</v>
      </c>
      <c r="AN13" s="35">
        <f ca="1">SUMIFS(OFFSET(Import!$A$2,0,AN$2+2,236,1),OFFSET(Import!$A$2,0,AN$2,236,1),Circo2!AN$3,Import_Communes,Circo2!$A13,Import_BV,Circo2!$B13)</f>
        <v>4</v>
      </c>
      <c r="AO13" s="36">
        <f t="shared" ca="1" si="11"/>
        <v>3.246753246753247E-3</v>
      </c>
      <c r="AP13" s="37">
        <f t="shared" ca="1" si="23"/>
        <v>7.5187969924812026E-3</v>
      </c>
    </row>
    <row r="14" spans="1:42" s="216" customFormat="1" ht="17.25" customHeight="1">
      <c r="A14" s="212" t="s">
        <v>134</v>
      </c>
      <c r="B14" s="213"/>
      <c r="C14" s="213">
        <f t="shared" ref="C14:I14" si="25">SUM(C15:C27)</f>
        <v>11770</v>
      </c>
      <c r="D14" s="213">
        <f t="shared" si="25"/>
        <v>7829</v>
      </c>
      <c r="E14" s="213">
        <f t="shared" si="25"/>
        <v>3941</v>
      </c>
      <c r="F14" s="214">
        <f t="shared" si="24"/>
        <v>0.33483432455395074</v>
      </c>
      <c r="G14" s="213">
        <f t="shared" si="25"/>
        <v>71</v>
      </c>
      <c r="H14" s="213">
        <f t="shared" si="25"/>
        <v>36</v>
      </c>
      <c r="I14" s="213">
        <f t="shared" si="25"/>
        <v>3834</v>
      </c>
      <c r="J14" s="212">
        <f ca="1">SUM(J15:J27)</f>
        <v>582</v>
      </c>
      <c r="K14" s="214">
        <f t="shared" ca="1" si="13"/>
        <v>4.9447748513169076E-2</v>
      </c>
      <c r="L14" s="215">
        <f t="shared" ca="1" si="14"/>
        <v>0.15179968701095461</v>
      </c>
      <c r="M14" s="212">
        <f t="shared" ref="M14:AN14" ca="1" si="26">SUM(M15:M27)</f>
        <v>101</v>
      </c>
      <c r="N14" s="214">
        <f t="shared" ca="1" si="15"/>
        <v>8.5811384876805438E-3</v>
      </c>
      <c r="O14" s="215">
        <f t="shared" ca="1" si="16"/>
        <v>2.6343244653103809E-2</v>
      </c>
      <c r="P14" s="212">
        <f t="shared" ca="1" si="26"/>
        <v>2143</v>
      </c>
      <c r="Q14" s="214">
        <f t="shared" ca="1" si="17"/>
        <v>0.18207306711979609</v>
      </c>
      <c r="R14" s="215">
        <f t="shared" ca="1" si="18"/>
        <v>0.55894627021387588</v>
      </c>
      <c r="S14" s="212">
        <f t="shared" ca="1" si="26"/>
        <v>458</v>
      </c>
      <c r="T14" s="214">
        <f t="shared" ca="1" si="19"/>
        <v>3.8912489379779099E-2</v>
      </c>
      <c r="U14" s="215">
        <f t="shared" ca="1" si="20"/>
        <v>0.11945748565466875</v>
      </c>
      <c r="V14" s="212">
        <f t="shared" ca="1" si="26"/>
        <v>52</v>
      </c>
      <c r="W14" s="214">
        <f t="shared" ca="1" si="21"/>
        <v>4.4180118946474086E-3</v>
      </c>
      <c r="X14" s="215">
        <f t="shared" ca="1" si="22"/>
        <v>1.3562858633281168E-2</v>
      </c>
      <c r="Y14" s="212">
        <f t="shared" ca="1" si="26"/>
        <v>5</v>
      </c>
      <c r="Z14" s="214">
        <f t="shared" ca="1" si="1"/>
        <v>4.248088360237893E-4</v>
      </c>
      <c r="AA14" s="215">
        <f t="shared" ca="1" si="2"/>
        <v>1.3041210224308817E-3</v>
      </c>
      <c r="AB14" s="212">
        <f t="shared" ca="1" si="26"/>
        <v>85</v>
      </c>
      <c r="AC14" s="214">
        <f t="shared" ca="1" si="3"/>
        <v>7.2217502124044177E-3</v>
      </c>
      <c r="AD14" s="215">
        <f t="shared" ca="1" si="4"/>
        <v>2.2170057381324985E-2</v>
      </c>
      <c r="AE14" s="212">
        <f t="shared" ca="1" si="26"/>
        <v>78</v>
      </c>
      <c r="AF14" s="214">
        <f t="shared" ca="1" si="5"/>
        <v>6.6270178419711133E-3</v>
      </c>
      <c r="AG14" s="215">
        <f t="shared" ca="1" si="6"/>
        <v>2.0344287949921751E-2</v>
      </c>
      <c r="AH14" s="212">
        <f t="shared" ca="1" si="26"/>
        <v>274</v>
      </c>
      <c r="AI14" s="214">
        <f t="shared" ca="1" si="7"/>
        <v>2.3279524214103654E-2</v>
      </c>
      <c r="AJ14" s="215">
        <f t="shared" ca="1" si="8"/>
        <v>7.1465832029212306E-2</v>
      </c>
      <c r="AK14" s="212">
        <f t="shared" ca="1" si="26"/>
        <v>25</v>
      </c>
      <c r="AL14" s="214">
        <f t="shared" ca="1" si="9"/>
        <v>2.1240441801189465E-3</v>
      </c>
      <c r="AM14" s="215">
        <f t="shared" ca="1" si="10"/>
        <v>6.5206051121544078E-3</v>
      </c>
      <c r="AN14" s="212">
        <f t="shared" ca="1" si="26"/>
        <v>31</v>
      </c>
      <c r="AO14" s="214">
        <f t="shared" ca="1" si="11"/>
        <v>2.6338147833474936E-3</v>
      </c>
      <c r="AP14" s="215">
        <f t="shared" ca="1" si="23"/>
        <v>8.0855503390714657E-3</v>
      </c>
    </row>
    <row r="15" spans="1:42">
      <c r="A15" s="32" t="s">
        <v>57</v>
      </c>
      <c r="B15" s="33">
        <v>1</v>
      </c>
      <c r="C15" s="33">
        <f>SUMIFS(Import_Inscrits,Import_Communes,Circo2!$A15,Import_BV,Circo2!$B15)</f>
        <v>809</v>
      </c>
      <c r="D15" s="33">
        <f>SUMIFS(Import_Abstention,Import_Communes,Circo2!$A15,Import_BV,Circo2!$B15)</f>
        <v>539</v>
      </c>
      <c r="E15" s="33">
        <f>SUMIFS(Import_Votants,Import_Communes,Circo2!$A15,Import_BV,Circo2!$B15)</f>
        <v>270</v>
      </c>
      <c r="F15" s="34">
        <f t="shared" si="24"/>
        <v>0.33374536464771321</v>
      </c>
      <c r="G15" s="33">
        <f>SUMIFS(Import_Blancs,Import_Communes,Circo2!$A15,Import_BV,Circo2!$B15)</f>
        <v>7</v>
      </c>
      <c r="H15" s="33">
        <f>SUMIFS(Imports_Nuls,Import_Communes,Circo2!$A15,Import_BV,Circo2!$B15)</f>
        <v>4</v>
      </c>
      <c r="I15" s="33">
        <f>SUMIFS(Import_Exprimés,Import_Communes,Circo2!$A15,Import_BV,Circo2!$B15)</f>
        <v>259</v>
      </c>
      <c r="J15" s="35">
        <f ca="1">SUMIFS(OFFSET(Import!$A$2,0,J$2+2,236,1),OFFSET(Import!$A$2,0,J$2,236,1),Circo2!J$3,Import_Communes,Circo2!$A15,Import_BV,Circo2!$B15)</f>
        <v>43</v>
      </c>
      <c r="K15" s="36">
        <f t="shared" ca="1" si="13"/>
        <v>5.3152039555006178E-2</v>
      </c>
      <c r="L15" s="37">
        <f t="shared" ca="1" si="14"/>
        <v>0.16602316602316602</v>
      </c>
      <c r="M15" s="35">
        <f ca="1">SUMIFS(OFFSET(Import!$A$2,0,M$2+2,236,1),OFFSET(Import!$A$2,0,M$2,236,1),Circo2!M$3,Import_Communes,Circo2!$A15,Import_BV,Circo2!$B15)</f>
        <v>6</v>
      </c>
      <c r="N15" s="36">
        <f t="shared" ca="1" si="15"/>
        <v>7.4165636588380719E-3</v>
      </c>
      <c r="O15" s="37">
        <f t="shared" ca="1" si="16"/>
        <v>2.3166023166023165E-2</v>
      </c>
      <c r="P15" s="35">
        <f ca="1">SUMIFS(OFFSET(Import!$A$2,0,P$2+2,236,1),OFFSET(Import!$A$2,0,P$2,236,1),Circo2!P$3,Import_Communes,Circo2!$A15,Import_BV,Circo2!$B15)</f>
        <v>147</v>
      </c>
      <c r="Q15" s="36">
        <f t="shared" ca="1" si="17"/>
        <v>0.18170580964153277</v>
      </c>
      <c r="R15" s="37">
        <f t="shared" ca="1" si="18"/>
        <v>0.56756756756756754</v>
      </c>
      <c r="S15" s="35">
        <f ca="1">SUMIFS(OFFSET(Import!$A$2,0,S$2+2,236,1),OFFSET(Import!$A$2,0,S$2,236,1),Circo2!S$3,Import_Communes,Circo2!$A15,Import_BV,Circo2!$B15)</f>
        <v>36</v>
      </c>
      <c r="T15" s="36">
        <f t="shared" ca="1" si="19"/>
        <v>4.4499381953028432E-2</v>
      </c>
      <c r="U15" s="37">
        <f t="shared" ca="1" si="20"/>
        <v>0.138996138996139</v>
      </c>
      <c r="V15" s="35">
        <f ca="1">SUMIFS(OFFSET(Import!$A$2,0,V$2+2,236,1),OFFSET(Import!$A$2,0,V$2,236,1),Circo2!V$3,Import_Communes,Circo2!$A15,Import_BV,Circo2!$B15)</f>
        <v>6</v>
      </c>
      <c r="W15" s="36">
        <f t="shared" ca="1" si="21"/>
        <v>7.4165636588380719E-3</v>
      </c>
      <c r="X15" s="37">
        <f t="shared" ca="1" si="22"/>
        <v>2.3166023166023165E-2</v>
      </c>
      <c r="Y15" s="35">
        <f ca="1">SUMIFS(OFFSET(Import!$A$2,0,Y$2+2,236,1),OFFSET(Import!$A$2,0,Y$2,236,1),Circo2!Y$3,Import_Communes,Circo2!$A15,Import_BV,Circo2!$B15)</f>
        <v>0</v>
      </c>
      <c r="Z15" s="36">
        <f t="shared" ca="1" si="1"/>
        <v>0</v>
      </c>
      <c r="AA15" s="37">
        <f t="shared" ca="1" si="2"/>
        <v>0</v>
      </c>
      <c r="AB15" s="35">
        <f ca="1">SUMIFS(OFFSET(Import!$A$2,0,AB$2+2,236,1),OFFSET(Import!$A$2,0,AB$2,236,1),Circo2!AB$3,Import_Communes,Circo2!$A15,Import_BV,Circo2!$B15)</f>
        <v>4</v>
      </c>
      <c r="AC15" s="36">
        <f t="shared" ca="1" si="3"/>
        <v>4.944375772558714E-3</v>
      </c>
      <c r="AD15" s="37">
        <f t="shared" ca="1" si="4"/>
        <v>1.5444015444015444E-2</v>
      </c>
      <c r="AE15" s="35">
        <f ca="1">SUMIFS(OFFSET(Import!$A$2,0,AE$2+2,236,1),OFFSET(Import!$A$2,0,AE$2,236,1),Circo2!AE$3,Import_Communes,Circo2!$A15,Import_BV,Circo2!$B15)</f>
        <v>2</v>
      </c>
      <c r="AF15" s="36">
        <f t="shared" ca="1" si="5"/>
        <v>2.472187886279357E-3</v>
      </c>
      <c r="AG15" s="37">
        <f t="shared" ca="1" si="6"/>
        <v>7.7220077220077222E-3</v>
      </c>
      <c r="AH15" s="35">
        <f ca="1">SUMIFS(OFFSET(Import!$A$2,0,AH$2+2,236,1),OFFSET(Import!$A$2,0,AH$2,236,1),Circo2!AH$3,Import_Communes,Circo2!$A15,Import_BV,Circo2!$B15)</f>
        <v>12</v>
      </c>
      <c r="AI15" s="36">
        <f t="shared" ca="1" si="7"/>
        <v>1.4833127317676144E-2</v>
      </c>
      <c r="AJ15" s="37">
        <f t="shared" ca="1" si="8"/>
        <v>4.633204633204633E-2</v>
      </c>
      <c r="AK15" s="35">
        <f ca="1">SUMIFS(OFFSET(Import!$A$2,0,AK$2+2,236,1),OFFSET(Import!$A$2,0,AK$2,236,1),Circo2!AK$3,Import_Communes,Circo2!$A15,Import_BV,Circo2!$B15)</f>
        <v>2</v>
      </c>
      <c r="AL15" s="36">
        <f t="shared" ca="1" si="9"/>
        <v>2.472187886279357E-3</v>
      </c>
      <c r="AM15" s="37">
        <f t="shared" ca="1" si="10"/>
        <v>7.7220077220077222E-3</v>
      </c>
      <c r="AN15" s="35">
        <f ca="1">SUMIFS(OFFSET(Import!$A$2,0,AN$2+2,236,1),OFFSET(Import!$A$2,0,AN$2,236,1),Circo2!AN$3,Import_Communes,Circo2!$A15,Import_BV,Circo2!$B15)</f>
        <v>1</v>
      </c>
      <c r="AO15" s="36">
        <f t="shared" ca="1" si="11"/>
        <v>1.2360939431396785E-3</v>
      </c>
      <c r="AP15" s="37">
        <f t="shared" ca="1" si="23"/>
        <v>3.8610038610038611E-3</v>
      </c>
    </row>
    <row r="16" spans="1:42">
      <c r="A16" s="32" t="s">
        <v>57</v>
      </c>
      <c r="B16" s="33">
        <v>2</v>
      </c>
      <c r="C16" s="33">
        <f>SUMIFS(Import_Inscrits,Import_Communes,Circo2!$A16,Import_BV,Circo2!$B16)</f>
        <v>859</v>
      </c>
      <c r="D16" s="33">
        <f>SUMIFS(Import_Abstention,Import_Communes,Circo2!$A16,Import_BV,Circo2!$B16)</f>
        <v>529</v>
      </c>
      <c r="E16" s="33">
        <f>SUMIFS(Import_Votants,Import_Communes,Circo2!$A16,Import_BV,Circo2!$B16)</f>
        <v>330</v>
      </c>
      <c r="F16" s="34">
        <f t="shared" ref="F16:F22" si="27">E16/C16</f>
        <v>0.38416763678696159</v>
      </c>
      <c r="G16" s="33">
        <f>SUMIFS(Import_Blancs,Import_Communes,Circo2!$A16,Import_BV,Circo2!$B16)</f>
        <v>5</v>
      </c>
      <c r="H16" s="33">
        <f>SUMIFS(Imports_Nuls,Import_Communes,Circo2!$A16,Import_BV,Circo2!$B16)</f>
        <v>2</v>
      </c>
      <c r="I16" s="33">
        <f>SUMIFS(Import_Exprimés,Import_Communes,Circo2!$A16,Import_BV,Circo2!$B16)</f>
        <v>323</v>
      </c>
      <c r="J16" s="35">
        <f ca="1">SUMIFS(OFFSET(Import!$A$2,0,J$2+2,236,1),OFFSET(Import!$A$2,0,J$2,236,1),Circo2!J$3,Import_Communes,Circo2!$A16,Import_BV,Circo2!$B16)</f>
        <v>48</v>
      </c>
      <c r="K16" s="36">
        <f t="shared" ca="1" si="13"/>
        <v>5.5878928987194411E-2</v>
      </c>
      <c r="L16" s="37">
        <f t="shared" ca="1" si="14"/>
        <v>0.14860681114551083</v>
      </c>
      <c r="M16" s="35">
        <f ca="1">SUMIFS(OFFSET(Import!$A$2,0,M$2+2,236,1),OFFSET(Import!$A$2,0,M$2,236,1),Circo2!M$3,Import_Communes,Circo2!$A16,Import_BV,Circo2!$B16)</f>
        <v>8</v>
      </c>
      <c r="N16" s="36">
        <f t="shared" ca="1" si="15"/>
        <v>9.3131548311990685E-3</v>
      </c>
      <c r="O16" s="37">
        <f t="shared" ca="1" si="16"/>
        <v>2.4767801857585141E-2</v>
      </c>
      <c r="P16" s="35">
        <f ca="1">SUMIFS(OFFSET(Import!$A$2,0,P$2+2,236,1),OFFSET(Import!$A$2,0,P$2,236,1),Circo2!P$3,Import_Communes,Circo2!$A16,Import_BV,Circo2!$B16)</f>
        <v>202</v>
      </c>
      <c r="Q16" s="36">
        <f t="shared" ca="1" si="17"/>
        <v>0.23515715948777649</v>
      </c>
      <c r="R16" s="37">
        <f t="shared" ca="1" si="18"/>
        <v>0.62538699690402477</v>
      </c>
      <c r="S16" s="35">
        <f ca="1">SUMIFS(OFFSET(Import!$A$2,0,S$2+2,236,1),OFFSET(Import!$A$2,0,S$2,236,1),Circo2!S$3,Import_Communes,Circo2!$A16,Import_BV,Circo2!$B16)</f>
        <v>39</v>
      </c>
      <c r="T16" s="36">
        <f t="shared" ca="1" si="19"/>
        <v>4.5401629802095458E-2</v>
      </c>
      <c r="U16" s="37">
        <f t="shared" ca="1" si="20"/>
        <v>0.12074303405572756</v>
      </c>
      <c r="V16" s="35">
        <f ca="1">SUMIFS(OFFSET(Import!$A$2,0,V$2+2,236,1),OFFSET(Import!$A$2,0,V$2,236,1),Circo2!V$3,Import_Communes,Circo2!$A16,Import_BV,Circo2!$B16)</f>
        <v>4</v>
      </c>
      <c r="W16" s="36">
        <f t="shared" ca="1" si="21"/>
        <v>4.6565774155995342E-3</v>
      </c>
      <c r="X16" s="37">
        <f t="shared" ca="1" si="22"/>
        <v>1.238390092879257E-2</v>
      </c>
      <c r="Y16" s="35">
        <f ca="1">SUMIFS(OFFSET(Import!$A$2,0,Y$2+2,236,1),OFFSET(Import!$A$2,0,Y$2,236,1),Circo2!Y$3,Import_Communes,Circo2!$A16,Import_BV,Circo2!$B16)</f>
        <v>0</v>
      </c>
      <c r="Z16" s="36">
        <f t="shared" ca="1" si="1"/>
        <v>0</v>
      </c>
      <c r="AA16" s="37">
        <f t="shared" ca="1" si="2"/>
        <v>0</v>
      </c>
      <c r="AB16" s="35">
        <f ca="1">SUMIFS(OFFSET(Import!$A$2,0,AB$2+2,236,1),OFFSET(Import!$A$2,0,AB$2,236,1),Circo2!AB$3,Import_Communes,Circo2!$A16,Import_BV,Circo2!$B16)</f>
        <v>6</v>
      </c>
      <c r="AC16" s="36">
        <f t="shared" ca="1" si="3"/>
        <v>6.9848661233993014E-3</v>
      </c>
      <c r="AD16" s="37">
        <f t="shared" ca="1" si="4"/>
        <v>1.8575851393188854E-2</v>
      </c>
      <c r="AE16" s="35">
        <f ca="1">SUMIFS(OFFSET(Import!$A$2,0,AE$2+2,236,1),OFFSET(Import!$A$2,0,AE$2,236,1),Circo2!AE$3,Import_Communes,Circo2!$A16,Import_BV,Circo2!$B16)</f>
        <v>2</v>
      </c>
      <c r="AF16" s="36">
        <f t="shared" ca="1" si="5"/>
        <v>2.3282887077997671E-3</v>
      </c>
      <c r="AG16" s="37">
        <f t="shared" ca="1" si="6"/>
        <v>6.1919504643962852E-3</v>
      </c>
      <c r="AH16" s="35">
        <f ca="1">SUMIFS(OFFSET(Import!$A$2,0,AH$2+2,236,1),OFFSET(Import!$A$2,0,AH$2,236,1),Circo2!AH$3,Import_Communes,Circo2!$A16,Import_BV,Circo2!$B16)</f>
        <v>11</v>
      </c>
      <c r="AI16" s="36">
        <f t="shared" ca="1" si="7"/>
        <v>1.2805587892898719E-2</v>
      </c>
      <c r="AJ16" s="37">
        <f t="shared" ca="1" si="8"/>
        <v>3.4055727554179564E-2</v>
      </c>
      <c r="AK16" s="35">
        <f ca="1">SUMIFS(OFFSET(Import!$A$2,0,AK$2+2,236,1),OFFSET(Import!$A$2,0,AK$2,236,1),Circo2!AK$3,Import_Communes,Circo2!$A16,Import_BV,Circo2!$B16)</f>
        <v>1</v>
      </c>
      <c r="AL16" s="36">
        <f t="shared" ca="1" si="9"/>
        <v>1.1641443538998836E-3</v>
      </c>
      <c r="AM16" s="37">
        <f t="shared" ca="1" si="10"/>
        <v>3.0959752321981426E-3</v>
      </c>
      <c r="AN16" s="35">
        <f ca="1">SUMIFS(OFFSET(Import!$A$2,0,AN$2+2,236,1),OFFSET(Import!$A$2,0,AN$2,236,1),Circo2!AN$3,Import_Communes,Circo2!$A16,Import_BV,Circo2!$B16)</f>
        <v>2</v>
      </c>
      <c r="AO16" s="36">
        <f t="shared" ca="1" si="11"/>
        <v>2.3282887077997671E-3</v>
      </c>
      <c r="AP16" s="37">
        <f t="shared" ca="1" si="23"/>
        <v>6.1919504643962852E-3</v>
      </c>
    </row>
    <row r="17" spans="1:42">
      <c r="A17" s="32" t="s">
        <v>57</v>
      </c>
      <c r="B17" s="33">
        <v>3</v>
      </c>
      <c r="C17" s="33">
        <f>SUMIFS(Import_Inscrits,Import_Communes,Circo2!$A17,Import_BV,Circo2!$B17)</f>
        <v>1102</v>
      </c>
      <c r="D17" s="33">
        <f>SUMIFS(Import_Abstention,Import_Communes,Circo2!$A17,Import_BV,Circo2!$B17)</f>
        <v>760</v>
      </c>
      <c r="E17" s="33">
        <f>SUMIFS(Import_Votants,Import_Communes,Circo2!$A17,Import_BV,Circo2!$B17)</f>
        <v>342</v>
      </c>
      <c r="F17" s="34">
        <f t="shared" si="27"/>
        <v>0.31034482758620691</v>
      </c>
      <c r="G17" s="33">
        <f>SUMIFS(Import_Blancs,Import_Communes,Circo2!$A17,Import_BV,Circo2!$B17)</f>
        <v>7</v>
      </c>
      <c r="H17" s="33">
        <f>SUMIFS(Imports_Nuls,Import_Communes,Circo2!$A17,Import_BV,Circo2!$B17)</f>
        <v>1</v>
      </c>
      <c r="I17" s="33">
        <f>SUMIFS(Import_Exprimés,Import_Communes,Circo2!$A17,Import_BV,Circo2!$B17)</f>
        <v>334</v>
      </c>
      <c r="J17" s="35">
        <f ca="1">SUMIFS(OFFSET(Import!$A$2,0,J$2+2,236,1),OFFSET(Import!$A$2,0,J$2,236,1),Circo2!J$3,Import_Communes,Circo2!$A17,Import_BV,Circo2!$B17)</f>
        <v>30</v>
      </c>
      <c r="K17" s="36">
        <f t="shared" ca="1" si="13"/>
        <v>2.7223230490018149E-2</v>
      </c>
      <c r="L17" s="37">
        <f t="shared" ca="1" si="14"/>
        <v>8.9820359281437126E-2</v>
      </c>
      <c r="M17" s="35">
        <f ca="1">SUMIFS(OFFSET(Import!$A$2,0,M$2+2,236,1),OFFSET(Import!$A$2,0,M$2,236,1),Circo2!M$3,Import_Communes,Circo2!$A17,Import_BV,Circo2!$B17)</f>
        <v>7</v>
      </c>
      <c r="N17" s="36">
        <f t="shared" ca="1" si="15"/>
        <v>6.3520871143375682E-3</v>
      </c>
      <c r="O17" s="37">
        <f t="shared" ca="1" si="16"/>
        <v>2.0958083832335328E-2</v>
      </c>
      <c r="P17" s="35">
        <f ca="1">SUMIFS(OFFSET(Import!$A$2,0,P$2+2,236,1),OFFSET(Import!$A$2,0,P$2,236,1),Circo2!P$3,Import_Communes,Circo2!$A17,Import_BV,Circo2!$B17)</f>
        <v>186</v>
      </c>
      <c r="Q17" s="36">
        <f t="shared" ca="1" si="17"/>
        <v>0.16878402903811252</v>
      </c>
      <c r="R17" s="37">
        <f t="shared" ca="1" si="18"/>
        <v>0.55688622754491013</v>
      </c>
      <c r="S17" s="35">
        <f ca="1">SUMIFS(OFFSET(Import!$A$2,0,S$2+2,236,1),OFFSET(Import!$A$2,0,S$2,236,1),Circo2!S$3,Import_Communes,Circo2!$A17,Import_BV,Circo2!$B17)</f>
        <v>54</v>
      </c>
      <c r="T17" s="36">
        <f t="shared" ca="1" si="19"/>
        <v>4.9001814882032667E-2</v>
      </c>
      <c r="U17" s="37">
        <f t="shared" ca="1" si="20"/>
        <v>0.16167664670658682</v>
      </c>
      <c r="V17" s="35">
        <f ca="1">SUMIFS(OFFSET(Import!$A$2,0,V$2+2,236,1),OFFSET(Import!$A$2,0,V$2,236,1),Circo2!V$3,Import_Communes,Circo2!$A17,Import_BV,Circo2!$B17)</f>
        <v>4</v>
      </c>
      <c r="W17" s="36">
        <f t="shared" ca="1" si="21"/>
        <v>3.629764065335753E-3</v>
      </c>
      <c r="X17" s="37">
        <f t="shared" ca="1" si="22"/>
        <v>1.1976047904191617E-2</v>
      </c>
      <c r="Y17" s="35">
        <f ca="1">SUMIFS(OFFSET(Import!$A$2,0,Y$2+2,236,1),OFFSET(Import!$A$2,0,Y$2,236,1),Circo2!Y$3,Import_Communes,Circo2!$A17,Import_BV,Circo2!$B17)</f>
        <v>0</v>
      </c>
      <c r="Z17" s="36">
        <f t="shared" ca="1" si="1"/>
        <v>0</v>
      </c>
      <c r="AA17" s="37">
        <f t="shared" ca="1" si="2"/>
        <v>0</v>
      </c>
      <c r="AB17" s="35">
        <f ca="1">SUMIFS(OFFSET(Import!$A$2,0,AB$2+2,236,1),OFFSET(Import!$A$2,0,AB$2,236,1),Circo2!AB$3,Import_Communes,Circo2!$A17,Import_BV,Circo2!$B17)</f>
        <v>6</v>
      </c>
      <c r="AC17" s="36">
        <f t="shared" ca="1" si="3"/>
        <v>5.4446460980036296E-3</v>
      </c>
      <c r="AD17" s="37">
        <f t="shared" ca="1" si="4"/>
        <v>1.7964071856287425E-2</v>
      </c>
      <c r="AE17" s="35">
        <f ca="1">SUMIFS(OFFSET(Import!$A$2,0,AE$2+2,236,1),OFFSET(Import!$A$2,0,AE$2,236,1),Circo2!AE$3,Import_Communes,Circo2!$A17,Import_BV,Circo2!$B17)</f>
        <v>7</v>
      </c>
      <c r="AF17" s="36">
        <f t="shared" ca="1" si="5"/>
        <v>6.3520871143375682E-3</v>
      </c>
      <c r="AG17" s="37">
        <f t="shared" ca="1" si="6"/>
        <v>2.0958083832335328E-2</v>
      </c>
      <c r="AH17" s="35">
        <f ca="1">SUMIFS(OFFSET(Import!$A$2,0,AH$2+2,236,1),OFFSET(Import!$A$2,0,AH$2,236,1),Circo2!AH$3,Import_Communes,Circo2!$A17,Import_BV,Circo2!$B17)</f>
        <v>36</v>
      </c>
      <c r="AI17" s="36">
        <f t="shared" ca="1" si="7"/>
        <v>3.2667876588021776E-2</v>
      </c>
      <c r="AJ17" s="37">
        <f t="shared" ca="1" si="8"/>
        <v>0.10778443113772455</v>
      </c>
      <c r="AK17" s="35">
        <f ca="1">SUMIFS(OFFSET(Import!$A$2,0,AK$2+2,236,1),OFFSET(Import!$A$2,0,AK$2,236,1),Circo2!AK$3,Import_Communes,Circo2!$A17,Import_BV,Circo2!$B17)</f>
        <v>3</v>
      </c>
      <c r="AL17" s="36">
        <f t="shared" ca="1" si="9"/>
        <v>2.7223230490018148E-3</v>
      </c>
      <c r="AM17" s="37">
        <f t="shared" ca="1" si="10"/>
        <v>8.9820359281437123E-3</v>
      </c>
      <c r="AN17" s="35">
        <f ca="1">SUMIFS(OFFSET(Import!$A$2,0,AN$2+2,236,1),OFFSET(Import!$A$2,0,AN$2,236,1),Circo2!AN$3,Import_Communes,Circo2!$A17,Import_BV,Circo2!$B17)</f>
        <v>1</v>
      </c>
      <c r="AO17" s="36">
        <f t="shared" ca="1" si="11"/>
        <v>9.0744101633393826E-4</v>
      </c>
      <c r="AP17" s="37">
        <f t="shared" ca="1" si="23"/>
        <v>2.9940119760479044E-3</v>
      </c>
    </row>
    <row r="18" spans="1:42">
      <c r="A18" s="32" t="s">
        <v>57</v>
      </c>
      <c r="B18" s="33">
        <v>4</v>
      </c>
      <c r="C18" s="33">
        <f>SUMIFS(Import_Inscrits,Import_Communes,Circo2!$A18,Import_BV,Circo2!$B18)</f>
        <v>1213</v>
      </c>
      <c r="D18" s="33">
        <f>SUMIFS(Import_Abstention,Import_Communes,Circo2!$A18,Import_BV,Circo2!$B18)</f>
        <v>774</v>
      </c>
      <c r="E18" s="33">
        <f>SUMIFS(Import_Votants,Import_Communes,Circo2!$A18,Import_BV,Circo2!$B18)</f>
        <v>439</v>
      </c>
      <c r="F18" s="34">
        <f t="shared" si="27"/>
        <v>0.36191261335531738</v>
      </c>
      <c r="G18" s="33">
        <f>SUMIFS(Import_Blancs,Import_Communes,Circo2!$A18,Import_BV,Circo2!$B18)</f>
        <v>10</v>
      </c>
      <c r="H18" s="33">
        <f>SUMIFS(Imports_Nuls,Import_Communes,Circo2!$A18,Import_BV,Circo2!$B18)</f>
        <v>5</v>
      </c>
      <c r="I18" s="33">
        <f>SUMIFS(Import_Exprimés,Import_Communes,Circo2!$A18,Import_BV,Circo2!$B18)</f>
        <v>424</v>
      </c>
      <c r="J18" s="35">
        <f ca="1">SUMIFS(OFFSET(Import!$A$2,0,J$2+2,236,1),OFFSET(Import!$A$2,0,J$2,236,1),Circo2!J$3,Import_Communes,Circo2!$A18,Import_BV,Circo2!$B18)</f>
        <v>59</v>
      </c>
      <c r="K18" s="36">
        <f t="shared" ca="1" si="13"/>
        <v>4.8639736191261336E-2</v>
      </c>
      <c r="L18" s="37">
        <f t="shared" ca="1" si="14"/>
        <v>0.13915094339622641</v>
      </c>
      <c r="M18" s="35">
        <f ca="1">SUMIFS(OFFSET(Import!$A$2,0,M$2+2,236,1),OFFSET(Import!$A$2,0,M$2,236,1),Circo2!M$3,Import_Communes,Circo2!$A18,Import_BV,Circo2!$B18)</f>
        <v>14</v>
      </c>
      <c r="N18" s="36">
        <f t="shared" ca="1" si="15"/>
        <v>1.1541632316570486E-2</v>
      </c>
      <c r="O18" s="37">
        <f t="shared" ca="1" si="16"/>
        <v>3.3018867924528301E-2</v>
      </c>
      <c r="P18" s="35">
        <f ca="1">SUMIFS(OFFSET(Import!$A$2,0,P$2+2,236,1),OFFSET(Import!$A$2,0,P$2,236,1),Circo2!P$3,Import_Communes,Circo2!$A18,Import_BV,Circo2!$B18)</f>
        <v>222</v>
      </c>
      <c r="Q18" s="36">
        <f t="shared" ca="1" si="17"/>
        <v>0.18301731244847486</v>
      </c>
      <c r="R18" s="37">
        <f t="shared" ca="1" si="18"/>
        <v>0.52358490566037741</v>
      </c>
      <c r="S18" s="35">
        <f ca="1">SUMIFS(OFFSET(Import!$A$2,0,S$2+2,236,1),OFFSET(Import!$A$2,0,S$2,236,1),Circo2!S$3,Import_Communes,Circo2!$A18,Import_BV,Circo2!$B18)</f>
        <v>69</v>
      </c>
      <c r="T18" s="36">
        <f t="shared" ca="1" si="19"/>
        <v>5.688375927452597E-2</v>
      </c>
      <c r="U18" s="37">
        <f t="shared" ca="1" si="20"/>
        <v>0.16273584905660377</v>
      </c>
      <c r="V18" s="35">
        <f ca="1">SUMIFS(OFFSET(Import!$A$2,0,V$2+2,236,1),OFFSET(Import!$A$2,0,V$2,236,1),Circo2!V$3,Import_Communes,Circo2!$A18,Import_BV,Circo2!$B18)</f>
        <v>4</v>
      </c>
      <c r="W18" s="36">
        <f t="shared" ca="1" si="21"/>
        <v>3.2976092333058533E-3</v>
      </c>
      <c r="X18" s="37">
        <f t="shared" ca="1" si="22"/>
        <v>9.433962264150943E-3</v>
      </c>
      <c r="Y18" s="35">
        <f ca="1">SUMIFS(OFFSET(Import!$A$2,0,Y$2+2,236,1),OFFSET(Import!$A$2,0,Y$2,236,1),Circo2!Y$3,Import_Communes,Circo2!$A18,Import_BV,Circo2!$B18)</f>
        <v>1</v>
      </c>
      <c r="Z18" s="36">
        <f t="shared" ca="1" si="1"/>
        <v>8.2440230832646333E-4</v>
      </c>
      <c r="AA18" s="37">
        <f t="shared" ca="1" si="2"/>
        <v>2.3584905660377358E-3</v>
      </c>
      <c r="AB18" s="35">
        <f ca="1">SUMIFS(OFFSET(Import!$A$2,0,AB$2+2,236,1),OFFSET(Import!$A$2,0,AB$2,236,1),Circo2!AB$3,Import_Communes,Circo2!$A18,Import_BV,Circo2!$B18)</f>
        <v>7</v>
      </c>
      <c r="AC18" s="36">
        <f t="shared" ca="1" si="3"/>
        <v>5.7708161582852432E-3</v>
      </c>
      <c r="AD18" s="37">
        <f t="shared" ca="1" si="4"/>
        <v>1.6509433962264151E-2</v>
      </c>
      <c r="AE18" s="35">
        <f ca="1">SUMIFS(OFFSET(Import!$A$2,0,AE$2+2,236,1),OFFSET(Import!$A$2,0,AE$2,236,1),Circo2!AE$3,Import_Communes,Circo2!$A18,Import_BV,Circo2!$B18)</f>
        <v>8</v>
      </c>
      <c r="AF18" s="36">
        <f t="shared" ca="1" si="5"/>
        <v>6.5952184666117067E-3</v>
      </c>
      <c r="AG18" s="37">
        <f t="shared" ca="1" si="6"/>
        <v>1.8867924528301886E-2</v>
      </c>
      <c r="AH18" s="35">
        <f ca="1">SUMIFS(OFFSET(Import!$A$2,0,AH$2+2,236,1),OFFSET(Import!$A$2,0,AH$2,236,1),Circo2!AH$3,Import_Communes,Circo2!$A18,Import_BV,Circo2!$B18)</f>
        <v>32</v>
      </c>
      <c r="AI18" s="36">
        <f t="shared" ca="1" si="7"/>
        <v>2.6380873866446827E-2</v>
      </c>
      <c r="AJ18" s="37">
        <f t="shared" ca="1" si="8"/>
        <v>7.5471698113207544E-2</v>
      </c>
      <c r="AK18" s="35">
        <f ca="1">SUMIFS(OFFSET(Import!$A$2,0,AK$2+2,236,1),OFFSET(Import!$A$2,0,AK$2,236,1),Circo2!AK$3,Import_Communes,Circo2!$A18,Import_BV,Circo2!$B18)</f>
        <v>3</v>
      </c>
      <c r="AL18" s="36">
        <f t="shared" ca="1" si="9"/>
        <v>2.4732069249793899E-3</v>
      </c>
      <c r="AM18" s="37">
        <f t="shared" ca="1" si="10"/>
        <v>7.0754716981132077E-3</v>
      </c>
      <c r="AN18" s="35">
        <f ca="1">SUMIFS(OFFSET(Import!$A$2,0,AN$2+2,236,1),OFFSET(Import!$A$2,0,AN$2,236,1),Circo2!AN$3,Import_Communes,Circo2!$A18,Import_BV,Circo2!$B18)</f>
        <v>5</v>
      </c>
      <c r="AO18" s="36">
        <f t="shared" ca="1" si="11"/>
        <v>4.1220115416323163E-3</v>
      </c>
      <c r="AP18" s="37">
        <f t="shared" ca="1" si="23"/>
        <v>1.179245283018868E-2</v>
      </c>
    </row>
    <row r="19" spans="1:42">
      <c r="A19" s="32" t="s">
        <v>57</v>
      </c>
      <c r="B19" s="33">
        <v>5</v>
      </c>
      <c r="C19" s="33">
        <f>SUMIFS(Import_Inscrits,Import_Communes,Circo2!$A19,Import_BV,Circo2!$B19)</f>
        <v>647</v>
      </c>
      <c r="D19" s="33">
        <f>SUMIFS(Import_Abstention,Import_Communes,Circo2!$A19,Import_BV,Circo2!$B19)</f>
        <v>420</v>
      </c>
      <c r="E19" s="33">
        <f>SUMIFS(Import_Votants,Import_Communes,Circo2!$A19,Import_BV,Circo2!$B19)</f>
        <v>227</v>
      </c>
      <c r="F19" s="34">
        <f t="shared" si="27"/>
        <v>0.3508500772797527</v>
      </c>
      <c r="G19" s="33">
        <f>SUMIFS(Import_Blancs,Import_Communes,Circo2!$A19,Import_BV,Circo2!$B19)</f>
        <v>1</v>
      </c>
      <c r="H19" s="33">
        <f>SUMIFS(Imports_Nuls,Import_Communes,Circo2!$A19,Import_BV,Circo2!$B19)</f>
        <v>0</v>
      </c>
      <c r="I19" s="33">
        <f>SUMIFS(Import_Exprimés,Import_Communes,Circo2!$A19,Import_BV,Circo2!$B19)</f>
        <v>226</v>
      </c>
      <c r="J19" s="35">
        <f ca="1">SUMIFS(OFFSET(Import!$A$2,0,J$2+2,236,1),OFFSET(Import!$A$2,0,J$2,236,1),Circo2!J$3,Import_Communes,Circo2!$A19,Import_BV,Circo2!$B19)</f>
        <v>51</v>
      </c>
      <c r="K19" s="36">
        <f t="shared" ca="1" si="13"/>
        <v>7.8825347758887165E-2</v>
      </c>
      <c r="L19" s="37">
        <f t="shared" ca="1" si="14"/>
        <v>0.22566371681415928</v>
      </c>
      <c r="M19" s="35">
        <f ca="1">SUMIFS(OFFSET(Import!$A$2,0,M$2+2,236,1),OFFSET(Import!$A$2,0,M$2,236,1),Circo2!M$3,Import_Communes,Circo2!$A19,Import_BV,Circo2!$B19)</f>
        <v>5</v>
      </c>
      <c r="N19" s="36">
        <f t="shared" ca="1" si="15"/>
        <v>7.7279752704791345E-3</v>
      </c>
      <c r="O19" s="37">
        <f t="shared" ca="1" si="16"/>
        <v>2.2123893805309734E-2</v>
      </c>
      <c r="P19" s="35">
        <f ca="1">SUMIFS(OFFSET(Import!$A$2,0,P$2+2,236,1),OFFSET(Import!$A$2,0,P$2,236,1),Circo2!P$3,Import_Communes,Circo2!$A19,Import_BV,Circo2!$B19)</f>
        <v>137</v>
      </c>
      <c r="Q19" s="36">
        <f t="shared" ca="1" si="17"/>
        <v>0.21174652241112829</v>
      </c>
      <c r="R19" s="37">
        <f t="shared" ca="1" si="18"/>
        <v>0.60619469026548678</v>
      </c>
      <c r="S19" s="35">
        <f ca="1">SUMIFS(OFFSET(Import!$A$2,0,S$2+2,236,1),OFFSET(Import!$A$2,0,S$2,236,1),Circo2!S$3,Import_Communes,Circo2!$A19,Import_BV,Circo2!$B19)</f>
        <v>23</v>
      </c>
      <c r="T19" s="36">
        <f t="shared" ca="1" si="19"/>
        <v>3.5548686244204021E-2</v>
      </c>
      <c r="U19" s="37">
        <f t="shared" ca="1" si="20"/>
        <v>0.10176991150442478</v>
      </c>
      <c r="V19" s="35">
        <f ca="1">SUMIFS(OFFSET(Import!$A$2,0,V$2+2,236,1),OFFSET(Import!$A$2,0,V$2,236,1),Circo2!V$3,Import_Communes,Circo2!$A19,Import_BV,Circo2!$B19)</f>
        <v>0</v>
      </c>
      <c r="W19" s="36">
        <f t="shared" ca="1" si="21"/>
        <v>0</v>
      </c>
      <c r="X19" s="37">
        <f t="shared" ca="1" si="22"/>
        <v>0</v>
      </c>
      <c r="Y19" s="35">
        <f ca="1">SUMIFS(OFFSET(Import!$A$2,0,Y$2+2,236,1),OFFSET(Import!$A$2,0,Y$2,236,1),Circo2!Y$3,Import_Communes,Circo2!$A19,Import_BV,Circo2!$B19)</f>
        <v>1</v>
      </c>
      <c r="Z19" s="36">
        <f t="shared" ca="1" si="1"/>
        <v>1.5455950540958269E-3</v>
      </c>
      <c r="AA19" s="37">
        <f t="shared" ca="1" si="2"/>
        <v>4.4247787610619468E-3</v>
      </c>
      <c r="AB19" s="35">
        <f ca="1">SUMIFS(OFFSET(Import!$A$2,0,AB$2+2,236,1),OFFSET(Import!$A$2,0,AB$2,236,1),Circo2!AB$3,Import_Communes,Circo2!$A19,Import_BV,Circo2!$B19)</f>
        <v>3</v>
      </c>
      <c r="AC19" s="36">
        <f t="shared" ca="1" si="3"/>
        <v>4.6367851622874804E-3</v>
      </c>
      <c r="AD19" s="37">
        <f t="shared" ca="1" si="4"/>
        <v>1.3274336283185841E-2</v>
      </c>
      <c r="AE19" s="35">
        <f ca="1">SUMIFS(OFFSET(Import!$A$2,0,AE$2+2,236,1),OFFSET(Import!$A$2,0,AE$2,236,1),Circo2!AE$3,Import_Communes,Circo2!$A19,Import_BV,Circo2!$B19)</f>
        <v>2</v>
      </c>
      <c r="AF19" s="36">
        <f t="shared" ca="1" si="5"/>
        <v>3.0911901081916537E-3</v>
      </c>
      <c r="AG19" s="37">
        <f t="shared" ca="1" si="6"/>
        <v>8.8495575221238937E-3</v>
      </c>
      <c r="AH19" s="35">
        <f ca="1">SUMIFS(OFFSET(Import!$A$2,0,AH$2+2,236,1),OFFSET(Import!$A$2,0,AH$2,236,1),Circo2!AH$3,Import_Communes,Circo2!$A19,Import_BV,Circo2!$B19)</f>
        <v>3</v>
      </c>
      <c r="AI19" s="36">
        <f t="shared" ca="1" si="7"/>
        <v>4.6367851622874804E-3</v>
      </c>
      <c r="AJ19" s="37">
        <f t="shared" ca="1" si="8"/>
        <v>1.3274336283185841E-2</v>
      </c>
      <c r="AK19" s="35">
        <f ca="1">SUMIFS(OFFSET(Import!$A$2,0,AK$2+2,236,1),OFFSET(Import!$A$2,0,AK$2,236,1),Circo2!AK$3,Import_Communes,Circo2!$A19,Import_BV,Circo2!$B19)</f>
        <v>1</v>
      </c>
      <c r="AL19" s="36">
        <f t="shared" ca="1" si="9"/>
        <v>1.5455950540958269E-3</v>
      </c>
      <c r="AM19" s="37">
        <f t="shared" ca="1" si="10"/>
        <v>4.4247787610619468E-3</v>
      </c>
      <c r="AN19" s="35">
        <f ca="1">SUMIFS(OFFSET(Import!$A$2,0,AN$2+2,236,1),OFFSET(Import!$A$2,0,AN$2,236,1),Circo2!AN$3,Import_Communes,Circo2!$A19,Import_BV,Circo2!$B19)</f>
        <v>0</v>
      </c>
      <c r="AO19" s="36">
        <f t="shared" ca="1" si="11"/>
        <v>0</v>
      </c>
      <c r="AP19" s="37">
        <f t="shared" ca="1" si="23"/>
        <v>0</v>
      </c>
    </row>
    <row r="20" spans="1:42">
      <c r="A20" s="32" t="s">
        <v>57</v>
      </c>
      <c r="B20" s="33">
        <v>6</v>
      </c>
      <c r="C20" s="33">
        <f>SUMIFS(Import_Inscrits,Import_Communes,Circo2!$A20,Import_BV,Circo2!$B20)</f>
        <v>670</v>
      </c>
      <c r="D20" s="33">
        <f>SUMIFS(Import_Abstention,Import_Communes,Circo2!$A20,Import_BV,Circo2!$B20)</f>
        <v>456</v>
      </c>
      <c r="E20" s="33">
        <f>SUMIFS(Import_Votants,Import_Communes,Circo2!$A20,Import_BV,Circo2!$B20)</f>
        <v>214</v>
      </c>
      <c r="F20" s="34">
        <f t="shared" si="27"/>
        <v>0.31940298507462689</v>
      </c>
      <c r="G20" s="33">
        <f>SUMIFS(Import_Blancs,Import_Communes,Circo2!$A20,Import_BV,Circo2!$B20)</f>
        <v>2</v>
      </c>
      <c r="H20" s="33">
        <f>SUMIFS(Imports_Nuls,Import_Communes,Circo2!$A20,Import_BV,Circo2!$B20)</f>
        <v>3</v>
      </c>
      <c r="I20" s="33">
        <f>SUMIFS(Import_Exprimés,Import_Communes,Circo2!$A20,Import_BV,Circo2!$B20)</f>
        <v>209</v>
      </c>
      <c r="J20" s="35">
        <f ca="1">SUMIFS(OFFSET(Import!$A$2,0,J$2+2,236,1),OFFSET(Import!$A$2,0,J$2,236,1),Circo2!J$3,Import_Communes,Circo2!$A20,Import_BV,Circo2!$B20)</f>
        <v>24</v>
      </c>
      <c r="K20" s="36">
        <f t="shared" ca="1" si="13"/>
        <v>3.5820895522388062E-2</v>
      </c>
      <c r="L20" s="37">
        <f t="shared" ca="1" si="14"/>
        <v>0.11483253588516747</v>
      </c>
      <c r="M20" s="35">
        <f ca="1">SUMIFS(OFFSET(Import!$A$2,0,M$2+2,236,1),OFFSET(Import!$A$2,0,M$2,236,1),Circo2!M$3,Import_Communes,Circo2!$A20,Import_BV,Circo2!$B20)</f>
        <v>2</v>
      </c>
      <c r="N20" s="36">
        <f t="shared" ca="1" si="15"/>
        <v>2.9850746268656717E-3</v>
      </c>
      <c r="O20" s="37">
        <f t="shared" ca="1" si="16"/>
        <v>9.5693779904306216E-3</v>
      </c>
      <c r="P20" s="35">
        <f ca="1">SUMIFS(OFFSET(Import!$A$2,0,P$2+2,236,1),OFFSET(Import!$A$2,0,P$2,236,1),Circo2!P$3,Import_Communes,Circo2!$A20,Import_BV,Circo2!$B20)</f>
        <v>105</v>
      </c>
      <c r="Q20" s="36">
        <f t="shared" ca="1" si="17"/>
        <v>0.15671641791044777</v>
      </c>
      <c r="R20" s="37">
        <f t="shared" ca="1" si="18"/>
        <v>0.50239234449760761</v>
      </c>
      <c r="S20" s="35">
        <f ca="1">SUMIFS(OFFSET(Import!$A$2,0,S$2+2,236,1),OFFSET(Import!$A$2,0,S$2,236,1),Circo2!S$3,Import_Communes,Circo2!$A20,Import_BV,Circo2!$B20)</f>
        <v>54</v>
      </c>
      <c r="T20" s="36">
        <f t="shared" ca="1" si="19"/>
        <v>8.0597014925373134E-2</v>
      </c>
      <c r="U20" s="37">
        <f t="shared" ca="1" si="20"/>
        <v>0.25837320574162681</v>
      </c>
      <c r="V20" s="35">
        <f ca="1">SUMIFS(OFFSET(Import!$A$2,0,V$2+2,236,1),OFFSET(Import!$A$2,0,V$2,236,1),Circo2!V$3,Import_Communes,Circo2!$A20,Import_BV,Circo2!$B20)</f>
        <v>1</v>
      </c>
      <c r="W20" s="36">
        <f t="shared" ca="1" si="21"/>
        <v>1.4925373134328358E-3</v>
      </c>
      <c r="X20" s="37">
        <f t="shared" ca="1" si="22"/>
        <v>4.7846889952153108E-3</v>
      </c>
      <c r="Y20" s="35">
        <f ca="1">SUMIFS(OFFSET(Import!$A$2,0,Y$2+2,236,1),OFFSET(Import!$A$2,0,Y$2,236,1),Circo2!Y$3,Import_Communes,Circo2!$A20,Import_BV,Circo2!$B20)</f>
        <v>0</v>
      </c>
      <c r="Z20" s="36">
        <f t="shared" ca="1" si="1"/>
        <v>0</v>
      </c>
      <c r="AA20" s="37">
        <f t="shared" ca="1" si="2"/>
        <v>0</v>
      </c>
      <c r="AB20" s="35">
        <f ca="1">SUMIFS(OFFSET(Import!$A$2,0,AB$2+2,236,1),OFFSET(Import!$A$2,0,AB$2,236,1),Circo2!AB$3,Import_Communes,Circo2!$A20,Import_BV,Circo2!$B20)</f>
        <v>7</v>
      </c>
      <c r="AC20" s="36">
        <f t="shared" ca="1" si="3"/>
        <v>1.0447761194029851E-2</v>
      </c>
      <c r="AD20" s="37">
        <f t="shared" ca="1" si="4"/>
        <v>3.3492822966507178E-2</v>
      </c>
      <c r="AE20" s="35">
        <f ca="1">SUMIFS(OFFSET(Import!$A$2,0,AE$2+2,236,1),OFFSET(Import!$A$2,0,AE$2,236,1),Circo2!AE$3,Import_Communes,Circo2!$A20,Import_BV,Circo2!$B20)</f>
        <v>3</v>
      </c>
      <c r="AF20" s="36">
        <f t="shared" ca="1" si="5"/>
        <v>4.4776119402985077E-3</v>
      </c>
      <c r="AG20" s="37">
        <f t="shared" ca="1" si="6"/>
        <v>1.4354066985645933E-2</v>
      </c>
      <c r="AH20" s="35">
        <f ca="1">SUMIFS(OFFSET(Import!$A$2,0,AH$2+2,236,1),OFFSET(Import!$A$2,0,AH$2,236,1),Circo2!AH$3,Import_Communes,Circo2!$A20,Import_BV,Circo2!$B20)</f>
        <v>13</v>
      </c>
      <c r="AI20" s="36">
        <f t="shared" ca="1" si="7"/>
        <v>1.9402985074626865E-2</v>
      </c>
      <c r="AJ20" s="37">
        <f t="shared" ca="1" si="8"/>
        <v>6.2200956937799042E-2</v>
      </c>
      <c r="AK20" s="35">
        <f ca="1">SUMIFS(OFFSET(Import!$A$2,0,AK$2+2,236,1),OFFSET(Import!$A$2,0,AK$2,236,1),Circo2!AK$3,Import_Communes,Circo2!$A20,Import_BV,Circo2!$B20)</f>
        <v>0</v>
      </c>
      <c r="AL20" s="36">
        <f t="shared" ca="1" si="9"/>
        <v>0</v>
      </c>
      <c r="AM20" s="37">
        <f t="shared" ca="1" si="10"/>
        <v>0</v>
      </c>
      <c r="AN20" s="35">
        <f ca="1">SUMIFS(OFFSET(Import!$A$2,0,AN$2+2,236,1),OFFSET(Import!$A$2,0,AN$2,236,1),Circo2!AN$3,Import_Communes,Circo2!$A20,Import_BV,Circo2!$B20)</f>
        <v>0</v>
      </c>
      <c r="AO20" s="36">
        <f t="shared" ca="1" si="11"/>
        <v>0</v>
      </c>
      <c r="AP20" s="37">
        <f t="shared" ca="1" si="23"/>
        <v>0</v>
      </c>
    </row>
    <row r="21" spans="1:42">
      <c r="A21" s="32" t="s">
        <v>57</v>
      </c>
      <c r="B21" s="33">
        <v>7</v>
      </c>
      <c r="C21" s="33">
        <f>SUMIFS(Import_Inscrits,Import_Communes,Circo2!$A21,Import_BV,Circo2!$B21)</f>
        <v>708</v>
      </c>
      <c r="D21" s="33">
        <f>SUMIFS(Import_Abstention,Import_Communes,Circo2!$A21,Import_BV,Circo2!$B21)</f>
        <v>476</v>
      </c>
      <c r="E21" s="33">
        <f>SUMIFS(Import_Votants,Import_Communes,Circo2!$A21,Import_BV,Circo2!$B21)</f>
        <v>232</v>
      </c>
      <c r="F21" s="34">
        <f t="shared" si="27"/>
        <v>0.32768361581920902</v>
      </c>
      <c r="G21" s="33">
        <f>SUMIFS(Import_Blancs,Import_Communes,Circo2!$A21,Import_BV,Circo2!$B21)</f>
        <v>3</v>
      </c>
      <c r="H21" s="33">
        <f>SUMIFS(Imports_Nuls,Import_Communes,Circo2!$A21,Import_BV,Circo2!$B21)</f>
        <v>0</v>
      </c>
      <c r="I21" s="33">
        <f>SUMIFS(Import_Exprimés,Import_Communes,Circo2!$A21,Import_BV,Circo2!$B21)</f>
        <v>229</v>
      </c>
      <c r="J21" s="35">
        <f ca="1">SUMIFS(OFFSET(Import!$A$2,0,J$2+2,236,1),OFFSET(Import!$A$2,0,J$2,236,1),Circo2!J$3,Import_Communes,Circo2!$A21,Import_BV,Circo2!$B21)</f>
        <v>30</v>
      </c>
      <c r="K21" s="36">
        <f t="shared" ca="1" si="13"/>
        <v>4.2372881355932202E-2</v>
      </c>
      <c r="L21" s="37">
        <f t="shared" ca="1" si="14"/>
        <v>0.13100436681222707</v>
      </c>
      <c r="M21" s="35">
        <f ca="1">SUMIFS(OFFSET(Import!$A$2,0,M$2+2,236,1),OFFSET(Import!$A$2,0,M$2,236,1),Circo2!M$3,Import_Communes,Circo2!$A21,Import_BV,Circo2!$B21)</f>
        <v>14</v>
      </c>
      <c r="N21" s="36">
        <f t="shared" ca="1" si="15"/>
        <v>1.977401129943503E-2</v>
      </c>
      <c r="O21" s="37">
        <f t="shared" ca="1" si="16"/>
        <v>6.1135371179039298E-2</v>
      </c>
      <c r="P21" s="35">
        <f ca="1">SUMIFS(OFFSET(Import!$A$2,0,P$2+2,236,1),OFFSET(Import!$A$2,0,P$2,236,1),Circo2!P$3,Import_Communes,Circo2!$A21,Import_BV,Circo2!$B21)</f>
        <v>129</v>
      </c>
      <c r="Q21" s="36">
        <f t="shared" ca="1" si="17"/>
        <v>0.18220338983050846</v>
      </c>
      <c r="R21" s="37">
        <f t="shared" ca="1" si="18"/>
        <v>0.5633187772925764</v>
      </c>
      <c r="S21" s="35">
        <f ca="1">SUMIFS(OFFSET(Import!$A$2,0,S$2+2,236,1),OFFSET(Import!$A$2,0,S$2,236,1),Circo2!S$3,Import_Communes,Circo2!$A21,Import_BV,Circo2!$B21)</f>
        <v>21</v>
      </c>
      <c r="T21" s="36">
        <f t="shared" ca="1" si="19"/>
        <v>2.9661016949152543E-2</v>
      </c>
      <c r="U21" s="37">
        <f t="shared" ca="1" si="20"/>
        <v>9.1703056768558958E-2</v>
      </c>
      <c r="V21" s="35">
        <f ca="1">SUMIFS(OFFSET(Import!$A$2,0,V$2+2,236,1),OFFSET(Import!$A$2,0,V$2,236,1),Circo2!V$3,Import_Communes,Circo2!$A21,Import_BV,Circo2!$B21)</f>
        <v>3</v>
      </c>
      <c r="W21" s="36">
        <f t="shared" ca="1" si="21"/>
        <v>4.2372881355932203E-3</v>
      </c>
      <c r="X21" s="37">
        <f t="shared" ca="1" si="22"/>
        <v>1.3100436681222707E-2</v>
      </c>
      <c r="Y21" s="35">
        <f ca="1">SUMIFS(OFFSET(Import!$A$2,0,Y$2+2,236,1),OFFSET(Import!$A$2,0,Y$2,236,1),Circo2!Y$3,Import_Communes,Circo2!$A21,Import_BV,Circo2!$B21)</f>
        <v>0</v>
      </c>
      <c r="Z21" s="36">
        <f t="shared" ca="1" si="1"/>
        <v>0</v>
      </c>
      <c r="AA21" s="37">
        <f t="shared" ca="1" si="2"/>
        <v>0</v>
      </c>
      <c r="AB21" s="35">
        <f ca="1">SUMIFS(OFFSET(Import!$A$2,0,AB$2+2,236,1),OFFSET(Import!$A$2,0,AB$2,236,1),Circo2!AB$3,Import_Communes,Circo2!$A21,Import_BV,Circo2!$B21)</f>
        <v>6</v>
      </c>
      <c r="AC21" s="36">
        <f t="shared" ca="1" si="3"/>
        <v>8.4745762711864406E-3</v>
      </c>
      <c r="AD21" s="37">
        <f t="shared" ca="1" si="4"/>
        <v>2.6200873362445413E-2</v>
      </c>
      <c r="AE21" s="35">
        <f ca="1">SUMIFS(OFFSET(Import!$A$2,0,AE$2+2,236,1),OFFSET(Import!$A$2,0,AE$2,236,1),Circo2!AE$3,Import_Communes,Circo2!$A21,Import_BV,Circo2!$B21)</f>
        <v>9</v>
      </c>
      <c r="AF21" s="36">
        <f t="shared" ca="1" si="5"/>
        <v>1.2711864406779662E-2</v>
      </c>
      <c r="AG21" s="37">
        <f t="shared" ca="1" si="6"/>
        <v>3.9301310043668124E-2</v>
      </c>
      <c r="AH21" s="35">
        <f ca="1">SUMIFS(OFFSET(Import!$A$2,0,AH$2+2,236,1),OFFSET(Import!$A$2,0,AH$2,236,1),Circo2!AH$3,Import_Communes,Circo2!$A21,Import_BV,Circo2!$B21)</f>
        <v>16</v>
      </c>
      <c r="AI21" s="36">
        <f t="shared" ca="1" si="7"/>
        <v>2.2598870056497175E-2</v>
      </c>
      <c r="AJ21" s="37">
        <f t="shared" ca="1" si="8"/>
        <v>6.9868995633187769E-2</v>
      </c>
      <c r="AK21" s="35">
        <f ca="1">SUMIFS(OFFSET(Import!$A$2,0,AK$2+2,236,1),OFFSET(Import!$A$2,0,AK$2,236,1),Circo2!AK$3,Import_Communes,Circo2!$A21,Import_BV,Circo2!$B21)</f>
        <v>0</v>
      </c>
      <c r="AL21" s="36">
        <f t="shared" ca="1" si="9"/>
        <v>0</v>
      </c>
      <c r="AM21" s="37">
        <f t="shared" ca="1" si="10"/>
        <v>0</v>
      </c>
      <c r="AN21" s="35">
        <f ca="1">SUMIFS(OFFSET(Import!$A$2,0,AN$2+2,236,1),OFFSET(Import!$A$2,0,AN$2,236,1),Circo2!AN$3,Import_Communes,Circo2!$A21,Import_BV,Circo2!$B21)</f>
        <v>1</v>
      </c>
      <c r="AO21" s="36">
        <f t="shared" ca="1" si="11"/>
        <v>1.4124293785310734E-3</v>
      </c>
      <c r="AP21" s="37">
        <f t="shared" ca="1" si="23"/>
        <v>4.3668122270742356E-3</v>
      </c>
    </row>
    <row r="22" spans="1:42">
      <c r="A22" s="32" t="s">
        <v>57</v>
      </c>
      <c r="B22" s="33">
        <v>8</v>
      </c>
      <c r="C22" s="33">
        <f>SUMIFS(Import_Inscrits,Import_Communes,Circo2!$A22,Import_BV,Circo2!$B22)</f>
        <v>917</v>
      </c>
      <c r="D22" s="33">
        <f>SUMIFS(Import_Abstention,Import_Communes,Circo2!$A22,Import_BV,Circo2!$B22)</f>
        <v>582</v>
      </c>
      <c r="E22" s="33">
        <f>SUMIFS(Import_Votants,Import_Communes,Circo2!$A22,Import_BV,Circo2!$B22)</f>
        <v>335</v>
      </c>
      <c r="F22" s="34">
        <f t="shared" si="27"/>
        <v>0.36532170119956381</v>
      </c>
      <c r="G22" s="33">
        <f>SUMIFS(Import_Blancs,Import_Communes,Circo2!$A22,Import_BV,Circo2!$B22)</f>
        <v>7</v>
      </c>
      <c r="H22" s="33">
        <f>SUMIFS(Imports_Nuls,Import_Communes,Circo2!$A22,Import_BV,Circo2!$B22)</f>
        <v>9</v>
      </c>
      <c r="I22" s="33">
        <f>SUMIFS(Import_Exprimés,Import_Communes,Circo2!$A22,Import_BV,Circo2!$B22)</f>
        <v>319</v>
      </c>
      <c r="J22" s="35">
        <f ca="1">SUMIFS(OFFSET(Import!$A$2,0,J$2+2,236,1),OFFSET(Import!$A$2,0,J$2,236,1),Circo2!J$3,Import_Communes,Circo2!$A22,Import_BV,Circo2!$B22)</f>
        <v>57</v>
      </c>
      <c r="K22" s="36">
        <f t="shared" ca="1" si="13"/>
        <v>6.2159214830970554E-2</v>
      </c>
      <c r="L22" s="37">
        <f t="shared" ca="1" si="14"/>
        <v>0.17868338557993729</v>
      </c>
      <c r="M22" s="35">
        <f ca="1">SUMIFS(OFFSET(Import!$A$2,0,M$2+2,236,1),OFFSET(Import!$A$2,0,M$2,236,1),Circo2!M$3,Import_Communes,Circo2!$A22,Import_BV,Circo2!$B22)</f>
        <v>3</v>
      </c>
      <c r="N22" s="36">
        <f t="shared" ca="1" si="15"/>
        <v>3.2715376226826608E-3</v>
      </c>
      <c r="O22" s="37">
        <f t="shared" ca="1" si="16"/>
        <v>9.4043887147335428E-3</v>
      </c>
      <c r="P22" s="35">
        <f ca="1">SUMIFS(OFFSET(Import!$A$2,0,P$2+2,236,1),OFFSET(Import!$A$2,0,P$2,236,1),Circo2!P$3,Import_Communes,Circo2!$A22,Import_BV,Circo2!$B22)</f>
        <v>163</v>
      </c>
      <c r="Q22" s="36">
        <f t="shared" ca="1" si="17"/>
        <v>0.17775354416575789</v>
      </c>
      <c r="R22" s="37">
        <f t="shared" ca="1" si="18"/>
        <v>0.5109717868338558</v>
      </c>
      <c r="S22" s="35">
        <f ca="1">SUMIFS(OFFSET(Import!$A$2,0,S$2+2,236,1),OFFSET(Import!$A$2,0,S$2,236,1),Circo2!S$3,Import_Communes,Circo2!$A22,Import_BV,Circo2!$B22)</f>
        <v>46</v>
      </c>
      <c r="T22" s="36">
        <f t="shared" ca="1" si="19"/>
        <v>5.0163576881134132E-2</v>
      </c>
      <c r="U22" s="37">
        <f t="shared" ca="1" si="20"/>
        <v>0.14420062695924765</v>
      </c>
      <c r="V22" s="35">
        <f ca="1">SUMIFS(OFFSET(Import!$A$2,0,V$2+2,236,1),OFFSET(Import!$A$2,0,V$2,236,1),Circo2!V$3,Import_Communes,Circo2!$A22,Import_BV,Circo2!$B22)</f>
        <v>8</v>
      </c>
      <c r="W22" s="36">
        <f t="shared" ca="1" si="21"/>
        <v>8.7241003271537627E-3</v>
      </c>
      <c r="X22" s="37">
        <f t="shared" ca="1" si="22"/>
        <v>2.5078369905956112E-2</v>
      </c>
      <c r="Y22" s="35">
        <f ca="1">SUMIFS(OFFSET(Import!$A$2,0,Y$2+2,236,1),OFFSET(Import!$A$2,0,Y$2,236,1),Circo2!Y$3,Import_Communes,Circo2!$A22,Import_BV,Circo2!$B22)</f>
        <v>0</v>
      </c>
      <c r="Z22" s="36">
        <f t="shared" ca="1" si="1"/>
        <v>0</v>
      </c>
      <c r="AA22" s="37">
        <f t="shared" ca="1" si="2"/>
        <v>0</v>
      </c>
      <c r="AB22" s="35">
        <f ca="1">SUMIFS(OFFSET(Import!$A$2,0,AB$2+2,236,1),OFFSET(Import!$A$2,0,AB$2,236,1),Circo2!AB$3,Import_Communes,Circo2!$A22,Import_BV,Circo2!$B22)</f>
        <v>3</v>
      </c>
      <c r="AC22" s="36">
        <f t="shared" ca="1" si="3"/>
        <v>3.2715376226826608E-3</v>
      </c>
      <c r="AD22" s="37">
        <f t="shared" ca="1" si="4"/>
        <v>9.4043887147335428E-3</v>
      </c>
      <c r="AE22" s="35">
        <f ca="1">SUMIFS(OFFSET(Import!$A$2,0,AE$2+2,236,1),OFFSET(Import!$A$2,0,AE$2,236,1),Circo2!AE$3,Import_Communes,Circo2!$A22,Import_BV,Circo2!$B22)</f>
        <v>2</v>
      </c>
      <c r="AF22" s="36">
        <f t="shared" ca="1" si="5"/>
        <v>2.1810250817884407E-3</v>
      </c>
      <c r="AG22" s="37">
        <f t="shared" ca="1" si="6"/>
        <v>6.269592476489028E-3</v>
      </c>
      <c r="AH22" s="35">
        <f ca="1">SUMIFS(OFFSET(Import!$A$2,0,AH$2+2,236,1),OFFSET(Import!$A$2,0,AH$2,236,1),Circo2!AH$3,Import_Communes,Circo2!$A22,Import_BV,Circo2!$B22)</f>
        <v>34</v>
      </c>
      <c r="AI22" s="36">
        <f t="shared" ca="1" si="7"/>
        <v>3.7077426390403491E-2</v>
      </c>
      <c r="AJ22" s="37">
        <f t="shared" ca="1" si="8"/>
        <v>0.10658307210031348</v>
      </c>
      <c r="AK22" s="35">
        <f ca="1">SUMIFS(OFFSET(Import!$A$2,0,AK$2+2,236,1),OFFSET(Import!$A$2,0,AK$2,236,1),Circo2!AK$3,Import_Communes,Circo2!$A22,Import_BV,Circo2!$B22)</f>
        <v>1</v>
      </c>
      <c r="AL22" s="36">
        <f t="shared" ca="1" si="9"/>
        <v>1.0905125408942203E-3</v>
      </c>
      <c r="AM22" s="37">
        <f t="shared" ca="1" si="10"/>
        <v>3.134796238244514E-3</v>
      </c>
      <c r="AN22" s="35">
        <f ca="1">SUMIFS(OFFSET(Import!$A$2,0,AN$2+2,236,1),OFFSET(Import!$A$2,0,AN$2,236,1),Circo2!AN$3,Import_Communes,Circo2!$A22,Import_BV,Circo2!$B22)</f>
        <v>2</v>
      </c>
      <c r="AO22" s="36">
        <f t="shared" ca="1" si="11"/>
        <v>2.1810250817884407E-3</v>
      </c>
      <c r="AP22" s="37">
        <f t="shared" ca="1" si="23"/>
        <v>6.269592476489028E-3</v>
      </c>
    </row>
    <row r="23" spans="1:42">
      <c r="A23" s="32" t="s">
        <v>57</v>
      </c>
      <c r="B23" s="33">
        <v>9</v>
      </c>
      <c r="C23" s="33">
        <f>SUMIFS(Import_Inscrits,Import_Communes,Circo2!$A23,Import_BV,Circo2!$B23)</f>
        <v>1059</v>
      </c>
      <c r="D23" s="33">
        <f>SUMIFS(Import_Abstention,Import_Communes,Circo2!$A23,Import_BV,Circo2!$B23)</f>
        <v>717</v>
      </c>
      <c r="E23" s="33">
        <f>SUMIFS(Import_Votants,Import_Communes,Circo2!$A23,Import_BV,Circo2!$B23)</f>
        <v>342</v>
      </c>
      <c r="F23" s="34">
        <f t="shared" si="24"/>
        <v>0.32294617563739375</v>
      </c>
      <c r="G23" s="33">
        <f>SUMIFS(Import_Blancs,Import_Communes,Circo2!$A23,Import_BV,Circo2!$B23)</f>
        <v>5</v>
      </c>
      <c r="H23" s="33">
        <f>SUMIFS(Imports_Nuls,Import_Communes,Circo2!$A23,Import_BV,Circo2!$B23)</f>
        <v>5</v>
      </c>
      <c r="I23" s="33">
        <f>SUMIFS(Import_Exprimés,Import_Communes,Circo2!$A23,Import_BV,Circo2!$B23)</f>
        <v>332</v>
      </c>
      <c r="J23" s="35">
        <f ca="1">SUMIFS(OFFSET(Import!$A$2,0,J$2+2,236,1),OFFSET(Import!$A$2,0,J$2,236,1),Circo2!J$3,Import_Communes,Circo2!$A23,Import_BV,Circo2!$B23)</f>
        <v>55</v>
      </c>
      <c r="K23" s="36">
        <f t="shared" ca="1" si="13"/>
        <v>5.1935788479697827E-2</v>
      </c>
      <c r="L23" s="37">
        <f t="shared" ca="1" si="14"/>
        <v>0.16566265060240964</v>
      </c>
      <c r="M23" s="35">
        <f ca="1">SUMIFS(OFFSET(Import!$A$2,0,M$2+2,236,1),OFFSET(Import!$A$2,0,M$2,236,1),Circo2!M$3,Import_Communes,Circo2!$A23,Import_BV,Circo2!$B23)</f>
        <v>2</v>
      </c>
      <c r="N23" s="36">
        <f t="shared" ca="1" si="15"/>
        <v>1.8885741265344666E-3</v>
      </c>
      <c r="O23" s="37">
        <f t="shared" ca="1" si="16"/>
        <v>6.024096385542169E-3</v>
      </c>
      <c r="P23" s="35">
        <f ca="1">SUMIFS(OFFSET(Import!$A$2,0,P$2+2,236,1),OFFSET(Import!$A$2,0,P$2,236,1),Circo2!P$3,Import_Communes,Circo2!$A23,Import_BV,Circo2!$B23)</f>
        <v>199</v>
      </c>
      <c r="Q23" s="36">
        <f t="shared" ca="1" si="17"/>
        <v>0.18791312559017942</v>
      </c>
      <c r="R23" s="37">
        <f t="shared" ca="1" si="18"/>
        <v>0.5993975903614458</v>
      </c>
      <c r="S23" s="35">
        <f ca="1">SUMIFS(OFFSET(Import!$A$2,0,S$2+2,236,1),OFFSET(Import!$A$2,0,S$2,236,1),Circo2!S$3,Import_Communes,Circo2!$A23,Import_BV,Circo2!$B23)</f>
        <v>38</v>
      </c>
      <c r="T23" s="36">
        <f t="shared" ca="1" si="19"/>
        <v>3.588290840415486E-2</v>
      </c>
      <c r="U23" s="37">
        <f t="shared" ca="1" si="20"/>
        <v>0.1144578313253012</v>
      </c>
      <c r="V23" s="35">
        <f ca="1">SUMIFS(OFFSET(Import!$A$2,0,V$2+2,236,1),OFFSET(Import!$A$2,0,V$2,236,1),Circo2!V$3,Import_Communes,Circo2!$A23,Import_BV,Circo2!$B23)</f>
        <v>3</v>
      </c>
      <c r="W23" s="36">
        <f t="shared" ca="1" si="21"/>
        <v>2.8328611898016999E-3</v>
      </c>
      <c r="X23" s="37">
        <f t="shared" ca="1" si="22"/>
        <v>9.0361445783132526E-3</v>
      </c>
      <c r="Y23" s="35">
        <f ca="1">SUMIFS(OFFSET(Import!$A$2,0,Y$2+2,236,1),OFFSET(Import!$A$2,0,Y$2,236,1),Circo2!Y$3,Import_Communes,Circo2!$A23,Import_BV,Circo2!$B23)</f>
        <v>0</v>
      </c>
      <c r="Z23" s="36">
        <f t="shared" ca="1" si="1"/>
        <v>0</v>
      </c>
      <c r="AA23" s="37">
        <f t="shared" ca="1" si="2"/>
        <v>0</v>
      </c>
      <c r="AB23" s="35">
        <f ca="1">SUMIFS(OFFSET(Import!$A$2,0,AB$2+2,236,1),OFFSET(Import!$A$2,0,AB$2,236,1),Circo2!AB$3,Import_Communes,Circo2!$A23,Import_BV,Circo2!$B23)</f>
        <v>6</v>
      </c>
      <c r="AC23" s="36">
        <f t="shared" ca="1" si="3"/>
        <v>5.6657223796033997E-3</v>
      </c>
      <c r="AD23" s="37">
        <f t="shared" ca="1" si="4"/>
        <v>1.8072289156626505E-2</v>
      </c>
      <c r="AE23" s="35">
        <f ca="1">SUMIFS(OFFSET(Import!$A$2,0,AE$2+2,236,1),OFFSET(Import!$A$2,0,AE$2,236,1),Circo2!AE$3,Import_Communes,Circo2!$A23,Import_BV,Circo2!$B23)</f>
        <v>3</v>
      </c>
      <c r="AF23" s="36">
        <f t="shared" ca="1" si="5"/>
        <v>2.8328611898016999E-3</v>
      </c>
      <c r="AG23" s="37">
        <f t="shared" ca="1" si="6"/>
        <v>9.0361445783132526E-3</v>
      </c>
      <c r="AH23" s="35">
        <f ca="1">SUMIFS(OFFSET(Import!$A$2,0,AH$2+2,236,1),OFFSET(Import!$A$2,0,AH$2,236,1),Circo2!AH$3,Import_Communes,Circo2!$A23,Import_BV,Circo2!$B23)</f>
        <v>20</v>
      </c>
      <c r="AI23" s="36">
        <f t="shared" ca="1" si="7"/>
        <v>1.8885741265344664E-2</v>
      </c>
      <c r="AJ23" s="37">
        <f t="shared" ca="1" si="8"/>
        <v>6.0240963855421686E-2</v>
      </c>
      <c r="AK23" s="35">
        <f ca="1">SUMIFS(OFFSET(Import!$A$2,0,AK$2+2,236,1),OFFSET(Import!$A$2,0,AK$2,236,1),Circo2!AK$3,Import_Communes,Circo2!$A23,Import_BV,Circo2!$B23)</f>
        <v>5</v>
      </c>
      <c r="AL23" s="36">
        <f t="shared" ca="1" si="9"/>
        <v>4.721435316336166E-3</v>
      </c>
      <c r="AM23" s="37">
        <f t="shared" ca="1" si="10"/>
        <v>1.5060240963855422E-2</v>
      </c>
      <c r="AN23" s="35">
        <f ca="1">SUMIFS(OFFSET(Import!$A$2,0,AN$2+2,236,1),OFFSET(Import!$A$2,0,AN$2,236,1),Circo2!AN$3,Import_Communes,Circo2!$A23,Import_BV,Circo2!$B23)</f>
        <v>1</v>
      </c>
      <c r="AO23" s="36">
        <f t="shared" ca="1" si="11"/>
        <v>9.4428706326723328E-4</v>
      </c>
      <c r="AP23" s="37">
        <f t="shared" ca="1" si="23"/>
        <v>3.0120481927710845E-3</v>
      </c>
    </row>
    <row r="24" spans="1:42">
      <c r="A24" s="32" t="s">
        <v>57</v>
      </c>
      <c r="B24" s="33">
        <v>10</v>
      </c>
      <c r="C24" s="33">
        <f>SUMIFS(Import_Inscrits,Import_Communes,Circo2!$A24,Import_BV,Circo2!$B24)</f>
        <v>1183</v>
      </c>
      <c r="D24" s="33">
        <f>SUMIFS(Import_Abstention,Import_Communes,Circo2!$A24,Import_BV,Circo2!$B24)</f>
        <v>799</v>
      </c>
      <c r="E24" s="33">
        <f>SUMIFS(Import_Votants,Import_Communes,Circo2!$A24,Import_BV,Circo2!$B24)</f>
        <v>384</v>
      </c>
      <c r="F24" s="34">
        <f t="shared" si="24"/>
        <v>0.3245984784446323</v>
      </c>
      <c r="G24" s="33">
        <f>SUMIFS(Import_Blancs,Import_Communes,Circo2!$A24,Import_BV,Circo2!$B24)</f>
        <v>11</v>
      </c>
      <c r="H24" s="33">
        <f>SUMIFS(Imports_Nuls,Import_Communes,Circo2!$A24,Import_BV,Circo2!$B24)</f>
        <v>2</v>
      </c>
      <c r="I24" s="33">
        <f>SUMIFS(Import_Exprimés,Import_Communes,Circo2!$A24,Import_BV,Circo2!$B24)</f>
        <v>371</v>
      </c>
      <c r="J24" s="35">
        <f ca="1">SUMIFS(OFFSET(Import!$A$2,0,J$2+2,236,1),OFFSET(Import!$A$2,0,J$2,236,1),Circo2!J$3,Import_Communes,Circo2!$A24,Import_BV,Circo2!$B24)</f>
        <v>48</v>
      </c>
      <c r="K24" s="36">
        <f t="shared" ca="1" si="13"/>
        <v>4.0574809805579037E-2</v>
      </c>
      <c r="L24" s="37">
        <f t="shared" ca="1" si="14"/>
        <v>0.1293800539083558</v>
      </c>
      <c r="M24" s="35">
        <f ca="1">SUMIFS(OFFSET(Import!$A$2,0,M$2+2,236,1),OFFSET(Import!$A$2,0,M$2,236,1),Circo2!M$3,Import_Communes,Circo2!$A24,Import_BV,Circo2!$B24)</f>
        <v>14</v>
      </c>
      <c r="N24" s="36">
        <f t="shared" ca="1" si="15"/>
        <v>1.1834319526627219E-2</v>
      </c>
      <c r="O24" s="37">
        <f t="shared" ca="1" si="16"/>
        <v>3.7735849056603772E-2</v>
      </c>
      <c r="P24" s="35">
        <f ca="1">SUMIFS(OFFSET(Import!$A$2,0,P$2+2,236,1),OFFSET(Import!$A$2,0,P$2,236,1),Circo2!P$3,Import_Communes,Circo2!$A24,Import_BV,Circo2!$B24)</f>
        <v>223</v>
      </c>
      <c r="Q24" s="36">
        <f t="shared" ca="1" si="17"/>
        <v>0.18850380388841928</v>
      </c>
      <c r="R24" s="37">
        <f t="shared" ca="1" si="18"/>
        <v>0.60107816711590301</v>
      </c>
      <c r="S24" s="35">
        <f ca="1">SUMIFS(OFFSET(Import!$A$2,0,S$2+2,236,1),OFFSET(Import!$A$2,0,S$2,236,1),Circo2!S$3,Import_Communes,Circo2!$A24,Import_BV,Circo2!$B24)</f>
        <v>12</v>
      </c>
      <c r="T24" s="36">
        <f t="shared" ca="1" si="19"/>
        <v>1.0143702451394759E-2</v>
      </c>
      <c r="U24" s="37">
        <f t="shared" ca="1" si="20"/>
        <v>3.2345013477088951E-2</v>
      </c>
      <c r="V24" s="35">
        <f ca="1">SUMIFS(OFFSET(Import!$A$2,0,V$2+2,236,1),OFFSET(Import!$A$2,0,V$2,236,1),Circo2!V$3,Import_Communes,Circo2!$A24,Import_BV,Circo2!$B24)</f>
        <v>5</v>
      </c>
      <c r="W24" s="36">
        <f t="shared" ca="1" si="21"/>
        <v>4.22654268808115E-3</v>
      </c>
      <c r="X24" s="37">
        <f t="shared" ca="1" si="22"/>
        <v>1.3477088948787063E-2</v>
      </c>
      <c r="Y24" s="35">
        <f ca="1">SUMIFS(OFFSET(Import!$A$2,0,Y$2+2,236,1),OFFSET(Import!$A$2,0,Y$2,236,1),Circo2!Y$3,Import_Communes,Circo2!$A24,Import_BV,Circo2!$B24)</f>
        <v>0</v>
      </c>
      <c r="Z24" s="36">
        <f t="shared" ca="1" si="1"/>
        <v>0</v>
      </c>
      <c r="AA24" s="37">
        <f t="shared" ca="1" si="2"/>
        <v>0</v>
      </c>
      <c r="AB24" s="35">
        <f ca="1">SUMIFS(OFFSET(Import!$A$2,0,AB$2+2,236,1),OFFSET(Import!$A$2,0,AB$2,236,1),Circo2!AB$3,Import_Communes,Circo2!$A24,Import_BV,Circo2!$B24)</f>
        <v>19</v>
      </c>
      <c r="AC24" s="36">
        <f t="shared" ca="1" si="3"/>
        <v>1.6060862214708368E-2</v>
      </c>
      <c r="AD24" s="37">
        <f t="shared" ca="1" si="4"/>
        <v>5.1212938005390833E-2</v>
      </c>
      <c r="AE24" s="35">
        <f ca="1">SUMIFS(OFFSET(Import!$A$2,0,AE$2+2,236,1),OFFSET(Import!$A$2,0,AE$2,236,1),Circo2!AE$3,Import_Communes,Circo2!$A24,Import_BV,Circo2!$B24)</f>
        <v>9</v>
      </c>
      <c r="AF24" s="36">
        <f t="shared" ca="1" si="5"/>
        <v>7.6077768385460695E-3</v>
      </c>
      <c r="AG24" s="37">
        <f t="shared" ca="1" si="6"/>
        <v>2.4258760107816711E-2</v>
      </c>
      <c r="AH24" s="35">
        <f ca="1">SUMIFS(OFFSET(Import!$A$2,0,AH$2+2,236,1),OFFSET(Import!$A$2,0,AH$2,236,1),Circo2!AH$3,Import_Communes,Circo2!$A24,Import_BV,Circo2!$B24)</f>
        <v>33</v>
      </c>
      <c r="AI24" s="36">
        <f t="shared" ca="1" si="7"/>
        <v>2.7895181741335588E-2</v>
      </c>
      <c r="AJ24" s="37">
        <f t="shared" ca="1" si="8"/>
        <v>8.8948787061994605E-2</v>
      </c>
      <c r="AK24" s="35">
        <f ca="1">SUMIFS(OFFSET(Import!$A$2,0,AK$2+2,236,1),OFFSET(Import!$A$2,0,AK$2,236,1),Circo2!AK$3,Import_Communes,Circo2!$A24,Import_BV,Circo2!$B24)</f>
        <v>1</v>
      </c>
      <c r="AL24" s="36">
        <f t="shared" ca="1" si="9"/>
        <v>8.4530853761622987E-4</v>
      </c>
      <c r="AM24" s="37">
        <f t="shared" ca="1" si="10"/>
        <v>2.6954177897574125E-3</v>
      </c>
      <c r="AN24" s="35">
        <f ca="1">SUMIFS(OFFSET(Import!$A$2,0,AN$2+2,236,1),OFFSET(Import!$A$2,0,AN$2,236,1),Circo2!AN$3,Import_Communes,Circo2!$A24,Import_BV,Circo2!$B24)</f>
        <v>7</v>
      </c>
      <c r="AO24" s="36">
        <f t="shared" ca="1" si="11"/>
        <v>5.9171597633136093E-3</v>
      </c>
      <c r="AP24" s="37">
        <f t="shared" ca="1" si="23"/>
        <v>1.8867924528301886E-2</v>
      </c>
    </row>
    <row r="25" spans="1:42">
      <c r="A25" s="32" t="s">
        <v>57</v>
      </c>
      <c r="B25" s="33">
        <v>11</v>
      </c>
      <c r="C25" s="33">
        <f>SUMIFS(Import_Inscrits,Import_Communes,Circo2!$A25,Import_BV,Circo2!$B25)</f>
        <v>997</v>
      </c>
      <c r="D25" s="33">
        <f>SUMIFS(Import_Abstention,Import_Communes,Circo2!$A25,Import_BV,Circo2!$B25)</f>
        <v>684</v>
      </c>
      <c r="E25" s="33">
        <f>SUMIFS(Import_Votants,Import_Communes,Circo2!$A25,Import_BV,Circo2!$B25)</f>
        <v>313</v>
      </c>
      <c r="F25" s="34">
        <f t="shared" si="24"/>
        <v>0.31394182547642929</v>
      </c>
      <c r="G25" s="33">
        <f>SUMIFS(Import_Blancs,Import_Communes,Circo2!$A25,Import_BV,Circo2!$B25)</f>
        <v>7</v>
      </c>
      <c r="H25" s="33">
        <f>SUMIFS(Imports_Nuls,Import_Communes,Circo2!$A25,Import_BV,Circo2!$B25)</f>
        <v>2</v>
      </c>
      <c r="I25" s="33">
        <f>SUMIFS(Import_Exprimés,Import_Communes,Circo2!$A25,Import_BV,Circo2!$B25)</f>
        <v>304</v>
      </c>
      <c r="J25" s="35">
        <f ca="1">SUMIFS(OFFSET(Import!$A$2,0,J$2+2,236,1),OFFSET(Import!$A$2,0,J$2,236,1),Circo2!J$3,Import_Communes,Circo2!$A25,Import_BV,Circo2!$B25)</f>
        <v>32</v>
      </c>
      <c r="K25" s="36">
        <f t="shared" ca="1" si="13"/>
        <v>3.2096288866599799E-2</v>
      </c>
      <c r="L25" s="37">
        <f t="shared" ca="1" si="14"/>
        <v>0.10526315789473684</v>
      </c>
      <c r="M25" s="35">
        <f ca="1">SUMIFS(OFFSET(Import!$A$2,0,M$2+2,236,1),OFFSET(Import!$A$2,0,M$2,236,1),Circo2!M$3,Import_Communes,Circo2!$A25,Import_BV,Circo2!$B25)</f>
        <v>18</v>
      </c>
      <c r="N25" s="36">
        <f t="shared" ca="1" si="15"/>
        <v>1.8054162487462388E-2</v>
      </c>
      <c r="O25" s="37">
        <f t="shared" ca="1" si="16"/>
        <v>5.921052631578947E-2</v>
      </c>
      <c r="P25" s="35">
        <f ca="1">SUMIFS(OFFSET(Import!$A$2,0,P$2+2,236,1),OFFSET(Import!$A$2,0,P$2,236,1),Circo2!P$3,Import_Communes,Circo2!$A25,Import_BV,Circo2!$B25)</f>
        <v>168</v>
      </c>
      <c r="Q25" s="36">
        <f t="shared" ca="1" si="17"/>
        <v>0.16850551654964896</v>
      </c>
      <c r="R25" s="37">
        <f t="shared" ca="1" si="18"/>
        <v>0.55263157894736847</v>
      </c>
      <c r="S25" s="35">
        <f ca="1">SUMIFS(OFFSET(Import!$A$2,0,S$2+2,236,1),OFFSET(Import!$A$2,0,S$2,236,1),Circo2!S$3,Import_Communes,Circo2!$A25,Import_BV,Circo2!$B25)</f>
        <v>7</v>
      </c>
      <c r="T25" s="36">
        <f t="shared" ca="1" si="19"/>
        <v>7.0210631895687063E-3</v>
      </c>
      <c r="U25" s="37">
        <f t="shared" ca="1" si="20"/>
        <v>2.3026315789473683E-2</v>
      </c>
      <c r="V25" s="35">
        <f ca="1">SUMIFS(OFFSET(Import!$A$2,0,V$2+2,236,1),OFFSET(Import!$A$2,0,V$2,236,1),Circo2!V$3,Import_Communes,Circo2!$A25,Import_BV,Circo2!$B25)</f>
        <v>8</v>
      </c>
      <c r="W25" s="36">
        <f t="shared" ca="1" si="21"/>
        <v>8.0240722166499499E-3</v>
      </c>
      <c r="X25" s="37">
        <f t="shared" ca="1" si="22"/>
        <v>2.6315789473684209E-2</v>
      </c>
      <c r="Y25" s="35">
        <f ca="1">SUMIFS(OFFSET(Import!$A$2,0,Y$2+2,236,1),OFFSET(Import!$A$2,0,Y$2,236,1),Circo2!Y$3,Import_Communes,Circo2!$A25,Import_BV,Circo2!$B25)</f>
        <v>1</v>
      </c>
      <c r="Z25" s="36">
        <f t="shared" ca="1" si="1"/>
        <v>1.0030090270812437E-3</v>
      </c>
      <c r="AA25" s="37">
        <f t="shared" ca="1" si="2"/>
        <v>3.2894736842105261E-3</v>
      </c>
      <c r="AB25" s="35">
        <f ca="1">SUMIFS(OFFSET(Import!$A$2,0,AB$2+2,236,1),OFFSET(Import!$A$2,0,AB$2,236,1),Circo2!AB$3,Import_Communes,Circo2!$A25,Import_BV,Circo2!$B25)</f>
        <v>12</v>
      </c>
      <c r="AC25" s="36">
        <f t="shared" ca="1" si="3"/>
        <v>1.2036108324974924E-2</v>
      </c>
      <c r="AD25" s="37">
        <f t="shared" ca="1" si="4"/>
        <v>3.9473684210526314E-2</v>
      </c>
      <c r="AE25" s="35">
        <f ca="1">SUMIFS(OFFSET(Import!$A$2,0,AE$2+2,236,1),OFFSET(Import!$A$2,0,AE$2,236,1),Circo2!AE$3,Import_Communes,Circo2!$A25,Import_BV,Circo2!$B25)</f>
        <v>21</v>
      </c>
      <c r="AF25" s="36">
        <f t="shared" ca="1" si="5"/>
        <v>2.106318956870612E-2</v>
      </c>
      <c r="AG25" s="37">
        <f t="shared" ca="1" si="6"/>
        <v>6.9078947368421059E-2</v>
      </c>
      <c r="AH25" s="35">
        <f ca="1">SUMIFS(OFFSET(Import!$A$2,0,AH$2+2,236,1),OFFSET(Import!$A$2,0,AH$2,236,1),Circo2!AH$3,Import_Communes,Circo2!$A25,Import_BV,Circo2!$B25)</f>
        <v>28</v>
      </c>
      <c r="AI25" s="36">
        <f t="shared" ca="1" si="7"/>
        <v>2.8084252758274825E-2</v>
      </c>
      <c r="AJ25" s="37">
        <f t="shared" ca="1" si="8"/>
        <v>9.2105263157894732E-2</v>
      </c>
      <c r="AK25" s="35">
        <f ca="1">SUMIFS(OFFSET(Import!$A$2,0,AK$2+2,236,1),OFFSET(Import!$A$2,0,AK$2,236,1),Circo2!AK$3,Import_Communes,Circo2!$A25,Import_BV,Circo2!$B25)</f>
        <v>3</v>
      </c>
      <c r="AL25" s="36">
        <f t="shared" ca="1" si="9"/>
        <v>3.009027081243731E-3</v>
      </c>
      <c r="AM25" s="37">
        <f t="shared" ca="1" si="10"/>
        <v>9.8684210526315784E-3</v>
      </c>
      <c r="AN25" s="35">
        <f ca="1">SUMIFS(OFFSET(Import!$A$2,0,AN$2+2,236,1),OFFSET(Import!$A$2,0,AN$2,236,1),Circo2!AN$3,Import_Communes,Circo2!$A25,Import_BV,Circo2!$B25)</f>
        <v>6</v>
      </c>
      <c r="AO25" s="36">
        <f t="shared" ca="1" si="11"/>
        <v>6.018054162487462E-3</v>
      </c>
      <c r="AP25" s="37">
        <f t="shared" ca="1" si="23"/>
        <v>1.9736842105263157E-2</v>
      </c>
    </row>
    <row r="26" spans="1:42">
      <c r="A26" s="32" t="s">
        <v>57</v>
      </c>
      <c r="B26" s="33">
        <v>12</v>
      </c>
      <c r="C26" s="33">
        <f>SUMIFS(Import_Inscrits,Import_Communes,Circo2!$A26,Import_BV,Circo2!$B26)</f>
        <v>728</v>
      </c>
      <c r="D26" s="33">
        <f>SUMIFS(Import_Abstention,Import_Communes,Circo2!$A26,Import_BV,Circo2!$B26)</f>
        <v>483</v>
      </c>
      <c r="E26" s="33">
        <f>SUMIFS(Import_Votants,Import_Communes,Circo2!$A26,Import_BV,Circo2!$B26)</f>
        <v>245</v>
      </c>
      <c r="F26" s="34">
        <f t="shared" si="24"/>
        <v>0.33653846153846156</v>
      </c>
      <c r="G26" s="33">
        <f>SUMIFS(Import_Blancs,Import_Communes,Circo2!$A26,Import_BV,Circo2!$B26)</f>
        <v>3</v>
      </c>
      <c r="H26" s="33">
        <f>SUMIFS(Imports_Nuls,Import_Communes,Circo2!$A26,Import_BV,Circo2!$B26)</f>
        <v>2</v>
      </c>
      <c r="I26" s="33">
        <f>SUMIFS(Import_Exprimés,Import_Communes,Circo2!$A26,Import_BV,Circo2!$B26)</f>
        <v>240</v>
      </c>
      <c r="J26" s="35">
        <f ca="1">SUMIFS(OFFSET(Import!$A$2,0,J$2+2,236,1),OFFSET(Import!$A$2,0,J$2,236,1),Circo2!J$3,Import_Communes,Circo2!$A26,Import_BV,Circo2!$B26)</f>
        <v>27</v>
      </c>
      <c r="K26" s="36">
        <f t="shared" ca="1" si="13"/>
        <v>3.7087912087912088E-2</v>
      </c>
      <c r="L26" s="37">
        <f t="shared" ca="1" si="14"/>
        <v>0.1125</v>
      </c>
      <c r="M26" s="35">
        <f ca="1">SUMIFS(OFFSET(Import!$A$2,0,M$2+2,236,1),OFFSET(Import!$A$2,0,M$2,236,1),Circo2!M$3,Import_Communes,Circo2!$A26,Import_BV,Circo2!$B26)</f>
        <v>4</v>
      </c>
      <c r="N26" s="36">
        <f t="shared" ca="1" si="15"/>
        <v>5.4945054945054949E-3</v>
      </c>
      <c r="O26" s="37">
        <f t="shared" ca="1" si="16"/>
        <v>1.6666666666666666E-2</v>
      </c>
      <c r="P26" s="35">
        <f ca="1">SUMIFS(OFFSET(Import!$A$2,0,P$2+2,236,1),OFFSET(Import!$A$2,0,P$2,236,1),Circo2!P$3,Import_Communes,Circo2!$A26,Import_BV,Circo2!$B26)</f>
        <v>151</v>
      </c>
      <c r="Q26" s="36">
        <f t="shared" ca="1" si="17"/>
        <v>0.20741758241758243</v>
      </c>
      <c r="R26" s="37">
        <f t="shared" ca="1" si="18"/>
        <v>0.62916666666666665</v>
      </c>
      <c r="S26" s="35">
        <f ca="1">SUMIFS(OFFSET(Import!$A$2,0,S$2+2,236,1),OFFSET(Import!$A$2,0,S$2,236,1),Circo2!S$3,Import_Communes,Circo2!$A26,Import_BV,Circo2!$B26)</f>
        <v>24</v>
      </c>
      <c r="T26" s="36">
        <f t="shared" ca="1" si="19"/>
        <v>3.2967032967032968E-2</v>
      </c>
      <c r="U26" s="37">
        <f t="shared" ca="1" si="20"/>
        <v>0.1</v>
      </c>
      <c r="V26" s="35">
        <f ca="1">SUMIFS(OFFSET(Import!$A$2,0,V$2+2,236,1),OFFSET(Import!$A$2,0,V$2,236,1),Circo2!V$3,Import_Communes,Circo2!$A26,Import_BV,Circo2!$B26)</f>
        <v>4</v>
      </c>
      <c r="W26" s="36">
        <f t="shared" ca="1" si="21"/>
        <v>5.4945054945054949E-3</v>
      </c>
      <c r="X26" s="37">
        <f t="shared" ca="1" si="22"/>
        <v>1.6666666666666666E-2</v>
      </c>
      <c r="Y26" s="35">
        <f ca="1">SUMIFS(OFFSET(Import!$A$2,0,Y$2+2,236,1),OFFSET(Import!$A$2,0,Y$2,236,1),Circo2!Y$3,Import_Communes,Circo2!$A26,Import_BV,Circo2!$B26)</f>
        <v>1</v>
      </c>
      <c r="Z26" s="36">
        <f t="shared" ca="1" si="1"/>
        <v>1.3736263736263737E-3</v>
      </c>
      <c r="AA26" s="37">
        <f t="shared" ca="1" si="2"/>
        <v>4.1666666666666666E-3</v>
      </c>
      <c r="AB26" s="35">
        <f ca="1">SUMIFS(OFFSET(Import!$A$2,0,AB$2+2,236,1),OFFSET(Import!$A$2,0,AB$2,236,1),Circo2!AB$3,Import_Communes,Circo2!$A26,Import_BV,Circo2!$B26)</f>
        <v>3</v>
      </c>
      <c r="AC26" s="36">
        <f t="shared" ca="1" si="3"/>
        <v>4.120879120879121E-3</v>
      </c>
      <c r="AD26" s="37">
        <f t="shared" ca="1" si="4"/>
        <v>1.2500000000000001E-2</v>
      </c>
      <c r="AE26" s="35">
        <f ca="1">SUMIFS(OFFSET(Import!$A$2,0,AE$2+2,236,1),OFFSET(Import!$A$2,0,AE$2,236,1),Circo2!AE$3,Import_Communes,Circo2!$A26,Import_BV,Circo2!$B26)</f>
        <v>2</v>
      </c>
      <c r="AF26" s="36">
        <f t="shared" ca="1" si="5"/>
        <v>2.7472527472527475E-3</v>
      </c>
      <c r="AG26" s="37">
        <f t="shared" ca="1" si="6"/>
        <v>8.3333333333333332E-3</v>
      </c>
      <c r="AH26" s="35">
        <f ca="1">SUMIFS(OFFSET(Import!$A$2,0,AH$2+2,236,1),OFFSET(Import!$A$2,0,AH$2,236,1),Circo2!AH$3,Import_Communes,Circo2!$A26,Import_BV,Circo2!$B26)</f>
        <v>17</v>
      </c>
      <c r="AI26" s="36">
        <f t="shared" ca="1" si="7"/>
        <v>2.3351648351648352E-2</v>
      </c>
      <c r="AJ26" s="37">
        <f t="shared" ca="1" si="8"/>
        <v>7.0833333333333331E-2</v>
      </c>
      <c r="AK26" s="35">
        <f ca="1">SUMIFS(OFFSET(Import!$A$2,0,AK$2+2,236,1),OFFSET(Import!$A$2,0,AK$2,236,1),Circo2!AK$3,Import_Communes,Circo2!$A26,Import_BV,Circo2!$B26)</f>
        <v>3</v>
      </c>
      <c r="AL26" s="36">
        <f t="shared" ca="1" si="9"/>
        <v>4.120879120879121E-3</v>
      </c>
      <c r="AM26" s="37">
        <f t="shared" ca="1" si="10"/>
        <v>1.2500000000000001E-2</v>
      </c>
      <c r="AN26" s="35">
        <f ca="1">SUMIFS(OFFSET(Import!$A$2,0,AN$2+2,236,1),OFFSET(Import!$A$2,0,AN$2,236,1),Circo2!AN$3,Import_Communes,Circo2!$A26,Import_BV,Circo2!$B26)</f>
        <v>4</v>
      </c>
      <c r="AO26" s="36">
        <f t="shared" ca="1" si="11"/>
        <v>5.4945054945054949E-3</v>
      </c>
      <c r="AP26" s="37">
        <f t="shared" ca="1" si="23"/>
        <v>1.6666666666666666E-2</v>
      </c>
    </row>
    <row r="27" spans="1:42">
      <c r="A27" s="32" t="s">
        <v>57</v>
      </c>
      <c r="B27" s="33">
        <v>13</v>
      </c>
      <c r="C27" s="33">
        <f>SUMIFS(Import_Inscrits,Import_Communes,Circo2!$A27,Import_BV,Circo2!$B27)</f>
        <v>878</v>
      </c>
      <c r="D27" s="33">
        <f>SUMIFS(Import_Abstention,Import_Communes,Circo2!$A27,Import_BV,Circo2!$B27)</f>
        <v>610</v>
      </c>
      <c r="E27" s="33">
        <f>SUMIFS(Import_Votants,Import_Communes,Circo2!$A27,Import_BV,Circo2!$B27)</f>
        <v>268</v>
      </c>
      <c r="F27" s="34">
        <f t="shared" si="24"/>
        <v>0.30523917995444189</v>
      </c>
      <c r="G27" s="33">
        <f>SUMIFS(Import_Blancs,Import_Communes,Circo2!$A27,Import_BV,Circo2!$B27)</f>
        <v>3</v>
      </c>
      <c r="H27" s="33">
        <f>SUMIFS(Imports_Nuls,Import_Communes,Circo2!$A27,Import_BV,Circo2!$B27)</f>
        <v>1</v>
      </c>
      <c r="I27" s="33">
        <f>SUMIFS(Import_Exprimés,Import_Communes,Circo2!$A27,Import_BV,Circo2!$B27)</f>
        <v>264</v>
      </c>
      <c r="J27" s="35">
        <f ca="1">SUMIFS(OFFSET(Import!$A$2,0,J$2+2,236,1),OFFSET(Import!$A$2,0,J$2,236,1),Circo2!J$3,Import_Communes,Circo2!$A27,Import_BV,Circo2!$B27)</f>
        <v>78</v>
      </c>
      <c r="K27" s="36">
        <f t="shared" ca="1" si="13"/>
        <v>8.8838268792710701E-2</v>
      </c>
      <c r="L27" s="37">
        <f t="shared" ca="1" si="14"/>
        <v>0.29545454545454547</v>
      </c>
      <c r="M27" s="35">
        <f ca="1">SUMIFS(OFFSET(Import!$A$2,0,M$2+2,236,1),OFFSET(Import!$A$2,0,M$2,236,1),Circo2!M$3,Import_Communes,Circo2!$A27,Import_BV,Circo2!$B27)</f>
        <v>4</v>
      </c>
      <c r="N27" s="36">
        <f t="shared" ca="1" si="15"/>
        <v>4.5558086560364463E-3</v>
      </c>
      <c r="O27" s="37">
        <f t="shared" ca="1" si="16"/>
        <v>1.5151515151515152E-2</v>
      </c>
      <c r="P27" s="35">
        <f ca="1">SUMIFS(OFFSET(Import!$A$2,0,P$2+2,236,1),OFFSET(Import!$A$2,0,P$2,236,1),Circo2!P$3,Import_Communes,Circo2!$A27,Import_BV,Circo2!$B27)</f>
        <v>111</v>
      </c>
      <c r="Q27" s="36">
        <f t="shared" ca="1" si="17"/>
        <v>0.1264236902050114</v>
      </c>
      <c r="R27" s="37">
        <f t="shared" ca="1" si="18"/>
        <v>0.42045454545454547</v>
      </c>
      <c r="S27" s="35">
        <f ca="1">SUMIFS(OFFSET(Import!$A$2,0,S$2+2,236,1),OFFSET(Import!$A$2,0,S$2,236,1),Circo2!S$3,Import_Communes,Circo2!$A27,Import_BV,Circo2!$B27)</f>
        <v>35</v>
      </c>
      <c r="T27" s="36">
        <f t="shared" ca="1" si="19"/>
        <v>3.9863325740318908E-2</v>
      </c>
      <c r="U27" s="37">
        <f t="shared" ca="1" si="20"/>
        <v>0.13257575757575757</v>
      </c>
      <c r="V27" s="35">
        <f ca="1">SUMIFS(OFFSET(Import!$A$2,0,V$2+2,236,1),OFFSET(Import!$A$2,0,V$2,236,1),Circo2!V$3,Import_Communes,Circo2!$A27,Import_BV,Circo2!$B27)</f>
        <v>2</v>
      </c>
      <c r="W27" s="36">
        <f t="shared" ca="1" si="21"/>
        <v>2.2779043280182231E-3</v>
      </c>
      <c r="X27" s="37">
        <f t="shared" ca="1" si="22"/>
        <v>7.575757575757576E-3</v>
      </c>
      <c r="Y27" s="35">
        <f ca="1">SUMIFS(OFFSET(Import!$A$2,0,Y$2+2,236,1),OFFSET(Import!$A$2,0,Y$2,236,1),Circo2!Y$3,Import_Communes,Circo2!$A27,Import_BV,Circo2!$B27)</f>
        <v>1</v>
      </c>
      <c r="Z27" s="36">
        <f t="shared" ca="1" si="1"/>
        <v>1.1389521640091116E-3</v>
      </c>
      <c r="AA27" s="37">
        <f t="shared" ca="1" si="2"/>
        <v>3.787878787878788E-3</v>
      </c>
      <c r="AB27" s="35">
        <f ca="1">SUMIFS(OFFSET(Import!$A$2,0,AB$2+2,236,1),OFFSET(Import!$A$2,0,AB$2,236,1),Circo2!AB$3,Import_Communes,Circo2!$A27,Import_BV,Circo2!$B27)</f>
        <v>3</v>
      </c>
      <c r="AC27" s="36">
        <f t="shared" ca="1" si="3"/>
        <v>3.4168564920273349E-3</v>
      </c>
      <c r="AD27" s="37">
        <f t="shared" ca="1" si="4"/>
        <v>1.1363636363636364E-2</v>
      </c>
      <c r="AE27" s="35">
        <f ca="1">SUMIFS(OFFSET(Import!$A$2,0,AE$2+2,236,1),OFFSET(Import!$A$2,0,AE$2,236,1),Circo2!AE$3,Import_Communes,Circo2!$A27,Import_BV,Circo2!$B27)</f>
        <v>8</v>
      </c>
      <c r="AF27" s="36">
        <f t="shared" ca="1" si="5"/>
        <v>9.1116173120728925E-3</v>
      </c>
      <c r="AG27" s="37">
        <f t="shared" ca="1" si="6"/>
        <v>3.0303030303030304E-2</v>
      </c>
      <c r="AH27" s="35">
        <f ca="1">SUMIFS(OFFSET(Import!$A$2,0,AH$2+2,236,1),OFFSET(Import!$A$2,0,AH$2,236,1),Circo2!AH$3,Import_Communes,Circo2!$A27,Import_BV,Circo2!$B27)</f>
        <v>19</v>
      </c>
      <c r="AI27" s="36">
        <f t="shared" ca="1" si="7"/>
        <v>2.164009111617312E-2</v>
      </c>
      <c r="AJ27" s="37">
        <f t="shared" ca="1" si="8"/>
        <v>7.1969696969696975E-2</v>
      </c>
      <c r="AK27" s="35">
        <f ca="1">SUMIFS(OFFSET(Import!$A$2,0,AK$2+2,236,1),OFFSET(Import!$A$2,0,AK$2,236,1),Circo2!AK$3,Import_Communes,Circo2!$A27,Import_BV,Circo2!$B27)</f>
        <v>2</v>
      </c>
      <c r="AL27" s="36">
        <f t="shared" ca="1" si="9"/>
        <v>2.2779043280182231E-3</v>
      </c>
      <c r="AM27" s="37">
        <f t="shared" ca="1" si="10"/>
        <v>7.575757575757576E-3</v>
      </c>
      <c r="AN27" s="35">
        <f ca="1">SUMIFS(OFFSET(Import!$A$2,0,AN$2+2,236,1),OFFSET(Import!$A$2,0,AN$2,236,1),Circo2!AN$3,Import_Communes,Circo2!$A27,Import_BV,Circo2!$B27)</f>
        <v>1</v>
      </c>
      <c r="AO27" s="36">
        <f t="shared" ca="1" si="11"/>
        <v>1.1389521640091116E-3</v>
      </c>
      <c r="AP27" s="37">
        <f t="shared" ca="1" si="23"/>
        <v>3.787878787878788E-3</v>
      </c>
    </row>
    <row r="28" spans="1:42" s="216" customFormat="1" ht="17.25" customHeight="1">
      <c r="A28" s="212" t="s">
        <v>135</v>
      </c>
      <c r="B28" s="213"/>
      <c r="C28" s="213">
        <f t="shared" ref="C28:AN28" si="28">SUM(C29:C36)</f>
        <v>9109</v>
      </c>
      <c r="D28" s="213">
        <f t="shared" si="28"/>
        <v>5082</v>
      </c>
      <c r="E28" s="213">
        <f t="shared" si="28"/>
        <v>4027</v>
      </c>
      <c r="F28" s="214">
        <f>E28/C28</f>
        <v>0.44209024042156109</v>
      </c>
      <c r="G28" s="213">
        <f t="shared" si="28"/>
        <v>38</v>
      </c>
      <c r="H28" s="213">
        <f t="shared" si="28"/>
        <v>45</v>
      </c>
      <c r="I28" s="213">
        <f t="shared" si="28"/>
        <v>3944</v>
      </c>
      <c r="J28" s="212">
        <f t="shared" ca="1" si="28"/>
        <v>505</v>
      </c>
      <c r="K28" s="214">
        <f t="shared" ca="1" si="13"/>
        <v>5.5439675046657151E-2</v>
      </c>
      <c r="L28" s="215">
        <f t="shared" ca="1" si="14"/>
        <v>0.12804259634888437</v>
      </c>
      <c r="M28" s="212">
        <f t="shared" ca="1" si="28"/>
        <v>50</v>
      </c>
      <c r="N28" s="214">
        <f t="shared" ca="1" si="15"/>
        <v>5.4890767372927874E-3</v>
      </c>
      <c r="O28" s="215">
        <f t="shared" ca="1" si="16"/>
        <v>1.2677484787018255E-2</v>
      </c>
      <c r="P28" s="212">
        <f t="shared" ca="1" si="28"/>
        <v>731</v>
      </c>
      <c r="Q28" s="214">
        <f t="shared" ca="1" si="17"/>
        <v>8.0250301899220555E-2</v>
      </c>
      <c r="R28" s="215">
        <f t="shared" ca="1" si="18"/>
        <v>0.18534482758620691</v>
      </c>
      <c r="S28" s="212">
        <f t="shared" ca="1" si="28"/>
        <v>708</v>
      </c>
      <c r="T28" s="214">
        <f t="shared" ca="1" si="19"/>
        <v>7.7725326600065869E-2</v>
      </c>
      <c r="U28" s="215">
        <f t="shared" ca="1" si="20"/>
        <v>0.1795131845841785</v>
      </c>
      <c r="V28" s="212">
        <f t="shared" ca="1" si="28"/>
        <v>39</v>
      </c>
      <c r="W28" s="214">
        <f t="shared" ca="1" si="21"/>
        <v>4.2814798550883737E-3</v>
      </c>
      <c r="X28" s="215">
        <f t="shared" ca="1" si="28"/>
        <v>7.6955846411176698E-2</v>
      </c>
      <c r="Y28" s="212">
        <f t="shared" ca="1" si="28"/>
        <v>26</v>
      </c>
      <c r="Z28" s="214">
        <f t="shared" ca="1" si="1"/>
        <v>2.8543199033922496E-3</v>
      </c>
      <c r="AA28" s="215">
        <f t="shared" ca="1" si="2"/>
        <v>6.5922920892494928E-3</v>
      </c>
      <c r="AB28" s="212">
        <f t="shared" ca="1" si="28"/>
        <v>95</v>
      </c>
      <c r="AC28" s="214">
        <f t="shared" ca="1" si="3"/>
        <v>1.0429245800856296E-2</v>
      </c>
      <c r="AD28" s="215">
        <f t="shared" ca="1" si="4"/>
        <v>2.4087221095334687E-2</v>
      </c>
      <c r="AE28" s="212">
        <f t="shared" ca="1" si="28"/>
        <v>40</v>
      </c>
      <c r="AF28" s="214">
        <f t="shared" ca="1" si="5"/>
        <v>4.3912613898342296E-3</v>
      </c>
      <c r="AG28" s="215">
        <f t="shared" ca="1" si="6"/>
        <v>1.0141987829614604E-2</v>
      </c>
      <c r="AH28" s="212">
        <f t="shared" ca="1" si="28"/>
        <v>1707</v>
      </c>
      <c r="AI28" s="214">
        <f t="shared" ca="1" si="7"/>
        <v>0.18739707981117576</v>
      </c>
      <c r="AJ28" s="215">
        <f t="shared" ca="1" si="8"/>
        <v>0.43280933062880322</v>
      </c>
      <c r="AK28" s="212">
        <f t="shared" ca="1" si="28"/>
        <v>21</v>
      </c>
      <c r="AL28" s="214">
        <f t="shared" ca="1" si="9"/>
        <v>2.3054122296629707E-3</v>
      </c>
      <c r="AM28" s="215">
        <f t="shared" ca="1" si="10"/>
        <v>5.3245436105476673E-3</v>
      </c>
      <c r="AN28" s="212">
        <f t="shared" ca="1" si="28"/>
        <v>22</v>
      </c>
      <c r="AO28" s="214">
        <f t="shared" ca="1" si="11"/>
        <v>2.4151937644088265E-3</v>
      </c>
      <c r="AP28" s="215">
        <f t="shared" ca="1" si="23"/>
        <v>5.5780933062880324E-3</v>
      </c>
    </row>
    <row r="29" spans="1:42">
      <c r="A29" s="32" t="s">
        <v>65</v>
      </c>
      <c r="B29" s="33">
        <v>1</v>
      </c>
      <c r="C29" s="33">
        <f>SUMIFS(Import_Inscrits,Import_Communes,Circo2!$A29,Import_BV,Circo2!$B29)</f>
        <v>973</v>
      </c>
      <c r="D29" s="33">
        <f>SUMIFS(Import_Abstention,Import_Communes,Circo2!$A29,Import_BV,Circo2!$B29)</f>
        <v>611</v>
      </c>
      <c r="E29" s="33">
        <f>SUMIFS(Import_Votants,Import_Communes,Circo2!$A29,Import_BV,Circo2!$B29)</f>
        <v>362</v>
      </c>
      <c r="F29" s="34">
        <f t="shared" si="24"/>
        <v>0.37204522096608428</v>
      </c>
      <c r="G29" s="33">
        <f>SUMIFS(Import_Blancs,Import_Communes,Circo2!$A29,Import_BV,Circo2!$B29)</f>
        <v>7</v>
      </c>
      <c r="H29" s="33">
        <f>SUMIFS(Imports_Nuls,Import_Communes,Circo2!$A29,Import_BV,Circo2!$B29)</f>
        <v>3</v>
      </c>
      <c r="I29" s="33">
        <f>SUMIFS(Import_Exprimés,Import_Communes,Circo2!$A29,Import_BV,Circo2!$B29)</f>
        <v>352</v>
      </c>
      <c r="J29" s="35">
        <f ca="1">SUMIFS(OFFSET(Import!$A$2,0,J$2+2,236,1),OFFSET(Import!$A$2,0,J$2,236,1),Circo2!J$3,Import_Communes,Circo2!$A29,Import_BV,Circo2!$B29)</f>
        <v>39</v>
      </c>
      <c r="K29" s="36">
        <f t="shared" ca="1" si="13"/>
        <v>4.0082219938335044E-2</v>
      </c>
      <c r="L29" s="37">
        <f t="shared" ca="1" si="14"/>
        <v>0.11079545454545454</v>
      </c>
      <c r="M29" s="35">
        <f ca="1">SUMIFS(OFFSET(Import!$A$2,0,M$2+2,236,1),OFFSET(Import!$A$2,0,M$2,236,1),Circo2!M$3,Import_Communes,Circo2!$A29,Import_BV,Circo2!$B29)</f>
        <v>10</v>
      </c>
      <c r="N29" s="36">
        <f t="shared" ca="1" si="15"/>
        <v>1.0277492291880781E-2</v>
      </c>
      <c r="O29" s="37">
        <f t="shared" ca="1" si="16"/>
        <v>2.8409090909090908E-2</v>
      </c>
      <c r="P29" s="35">
        <f ca="1">SUMIFS(OFFSET(Import!$A$2,0,P$2+2,236,1),OFFSET(Import!$A$2,0,P$2,236,1),Circo2!P$3,Import_Communes,Circo2!$A29,Import_BV,Circo2!$B29)</f>
        <v>84</v>
      </c>
      <c r="Q29" s="36">
        <f t="shared" ca="1" si="17"/>
        <v>8.6330935251798566E-2</v>
      </c>
      <c r="R29" s="37">
        <f t="shared" ca="1" si="18"/>
        <v>0.23863636363636365</v>
      </c>
      <c r="S29" s="35">
        <f ca="1">SUMIFS(OFFSET(Import!$A$2,0,S$2+2,236,1),OFFSET(Import!$A$2,0,S$2,236,1),Circo2!S$3,Import_Communes,Circo2!$A29,Import_BV,Circo2!$B29)</f>
        <v>67</v>
      </c>
      <c r="T29" s="36">
        <f t="shared" ca="1" si="19"/>
        <v>6.8859198355601239E-2</v>
      </c>
      <c r="U29" s="37">
        <f t="shared" ca="1" si="20"/>
        <v>0.19034090909090909</v>
      </c>
      <c r="V29" s="35">
        <f ca="1">SUMIFS(OFFSET(Import!$A$2,0,V$2+2,236,1),OFFSET(Import!$A$2,0,V$2,236,1),Circo2!V$3,Import_Communes,Circo2!$A29,Import_BV,Circo2!$B29)</f>
        <v>3</v>
      </c>
      <c r="W29" s="36">
        <f t="shared" ca="1" si="21"/>
        <v>3.0832476875642342E-3</v>
      </c>
      <c r="X29" s="37">
        <f t="shared" ca="1" si="22"/>
        <v>8.5227272727272721E-3</v>
      </c>
      <c r="Y29" s="35">
        <f ca="1">SUMIFS(OFFSET(Import!$A$2,0,Y$2+2,236,1),OFFSET(Import!$A$2,0,Y$2,236,1),Circo2!Y$3,Import_Communes,Circo2!$A29,Import_BV,Circo2!$B29)</f>
        <v>3</v>
      </c>
      <c r="Z29" s="36">
        <f t="shared" ca="1" si="1"/>
        <v>3.0832476875642342E-3</v>
      </c>
      <c r="AA29" s="37">
        <f t="shared" ca="1" si="2"/>
        <v>8.5227272727272721E-3</v>
      </c>
      <c r="AB29" s="35">
        <f ca="1">SUMIFS(OFFSET(Import!$A$2,0,AB$2+2,236,1),OFFSET(Import!$A$2,0,AB$2,236,1),Circo2!AB$3,Import_Communes,Circo2!$A29,Import_BV,Circo2!$B29)</f>
        <v>22</v>
      </c>
      <c r="AC29" s="36">
        <f t="shared" ca="1" si="3"/>
        <v>2.2610483042137718E-2</v>
      </c>
      <c r="AD29" s="37">
        <f t="shared" ca="1" si="4"/>
        <v>6.25E-2</v>
      </c>
      <c r="AE29" s="35">
        <f ca="1">SUMIFS(OFFSET(Import!$A$2,0,AE$2+2,236,1),OFFSET(Import!$A$2,0,AE$2,236,1),Circo2!AE$3,Import_Communes,Circo2!$A29,Import_BV,Circo2!$B29)</f>
        <v>5</v>
      </c>
      <c r="AF29" s="36">
        <f t="shared" ca="1" si="5"/>
        <v>5.1387461459403904E-3</v>
      </c>
      <c r="AG29" s="37">
        <f t="shared" ca="1" si="6"/>
        <v>1.4204545454545454E-2</v>
      </c>
      <c r="AH29" s="35">
        <f ca="1">SUMIFS(OFFSET(Import!$A$2,0,AH$2+2,236,1),OFFSET(Import!$A$2,0,AH$2,236,1),Circo2!AH$3,Import_Communes,Circo2!$A29,Import_BV,Circo2!$B29)</f>
        <v>114</v>
      </c>
      <c r="AI29" s="36">
        <f t="shared" ca="1" si="7"/>
        <v>0.1171634121274409</v>
      </c>
      <c r="AJ29" s="37">
        <f t="shared" ca="1" si="8"/>
        <v>0.32386363636363635</v>
      </c>
      <c r="AK29" s="35">
        <f ca="1">SUMIFS(OFFSET(Import!$A$2,0,AK$2+2,236,1),OFFSET(Import!$A$2,0,AK$2,236,1),Circo2!AK$3,Import_Communes,Circo2!$A29,Import_BV,Circo2!$B29)</f>
        <v>1</v>
      </c>
      <c r="AL29" s="36">
        <f t="shared" ca="1" si="9"/>
        <v>1.0277492291880781E-3</v>
      </c>
      <c r="AM29" s="37">
        <f t="shared" ca="1" si="10"/>
        <v>2.840909090909091E-3</v>
      </c>
      <c r="AN29" s="35">
        <f ca="1">SUMIFS(OFFSET(Import!$A$2,0,AN$2+2,236,1),OFFSET(Import!$A$2,0,AN$2,236,1),Circo2!AN$3,Import_Communes,Circo2!$A29,Import_BV,Circo2!$B29)</f>
        <v>4</v>
      </c>
      <c r="AO29" s="36">
        <f t="shared" ca="1" si="11"/>
        <v>4.1109969167523125E-3</v>
      </c>
      <c r="AP29" s="37">
        <f t="shared" ca="1" si="23"/>
        <v>1.1363636363636364E-2</v>
      </c>
    </row>
    <row r="30" spans="1:42">
      <c r="A30" s="32" t="s">
        <v>65</v>
      </c>
      <c r="B30" s="33">
        <v>2</v>
      </c>
      <c r="C30" s="33">
        <f>SUMIFS(Import_Inscrits,Import_Communes,Circo2!$A30,Import_BV,Circo2!$B30)</f>
        <v>1293</v>
      </c>
      <c r="D30" s="33">
        <f>SUMIFS(Import_Abstention,Import_Communes,Circo2!$A30,Import_BV,Circo2!$B30)</f>
        <v>719</v>
      </c>
      <c r="E30" s="33">
        <f>SUMIFS(Import_Votants,Import_Communes,Circo2!$A30,Import_BV,Circo2!$B30)</f>
        <v>574</v>
      </c>
      <c r="F30" s="34">
        <f t="shared" ref="F30:F34" si="29">E30/C30</f>
        <v>0.4439288476411446</v>
      </c>
      <c r="G30" s="33">
        <f>SUMIFS(Import_Blancs,Import_Communes,Circo2!$A30,Import_BV,Circo2!$B30)</f>
        <v>6</v>
      </c>
      <c r="H30" s="33">
        <f>SUMIFS(Imports_Nuls,Import_Communes,Circo2!$A30,Import_BV,Circo2!$B30)</f>
        <v>4</v>
      </c>
      <c r="I30" s="33">
        <f>SUMIFS(Import_Exprimés,Import_Communes,Circo2!$A30,Import_BV,Circo2!$B30)</f>
        <v>564</v>
      </c>
      <c r="J30" s="35">
        <f ca="1">SUMIFS(OFFSET(Import!$A$2,0,J$2+2,236,1),OFFSET(Import!$A$2,0,J$2,236,1),Circo2!J$3,Import_Communes,Circo2!$A30,Import_BV,Circo2!$B30)</f>
        <v>57</v>
      </c>
      <c r="K30" s="36">
        <f t="shared" ca="1" si="13"/>
        <v>4.4083526682134569E-2</v>
      </c>
      <c r="L30" s="37">
        <f t="shared" ca="1" si="14"/>
        <v>0.10106382978723404</v>
      </c>
      <c r="M30" s="35">
        <f ca="1">SUMIFS(OFFSET(Import!$A$2,0,M$2+2,236,1),OFFSET(Import!$A$2,0,M$2,236,1),Circo2!M$3,Import_Communes,Circo2!$A30,Import_BV,Circo2!$B30)</f>
        <v>8</v>
      </c>
      <c r="N30" s="36">
        <f t="shared" ca="1" si="15"/>
        <v>6.1871616395978348E-3</v>
      </c>
      <c r="O30" s="37">
        <f t="shared" ca="1" si="16"/>
        <v>1.4184397163120567E-2</v>
      </c>
      <c r="P30" s="35">
        <f ca="1">SUMIFS(OFFSET(Import!$A$2,0,P$2+2,236,1),OFFSET(Import!$A$2,0,P$2,236,1),Circo2!P$3,Import_Communes,Circo2!$A30,Import_BV,Circo2!$B30)</f>
        <v>134</v>
      </c>
      <c r="Q30" s="36">
        <f t="shared" ca="1" si="17"/>
        <v>0.10363495746326373</v>
      </c>
      <c r="R30" s="37">
        <f t="shared" ca="1" si="18"/>
        <v>0.23758865248226951</v>
      </c>
      <c r="S30" s="35">
        <f ca="1">SUMIFS(OFFSET(Import!$A$2,0,S$2+2,236,1),OFFSET(Import!$A$2,0,S$2,236,1),Circo2!S$3,Import_Communes,Circo2!$A30,Import_BV,Circo2!$B30)</f>
        <v>92</v>
      </c>
      <c r="T30" s="36">
        <f t="shared" ca="1" si="19"/>
        <v>7.1152358855375103E-2</v>
      </c>
      <c r="U30" s="37">
        <f t="shared" ca="1" si="20"/>
        <v>0.16312056737588654</v>
      </c>
      <c r="V30" s="35">
        <f ca="1">SUMIFS(OFFSET(Import!$A$2,0,V$2+2,236,1),OFFSET(Import!$A$2,0,V$2,236,1),Circo2!V$3,Import_Communes,Circo2!$A30,Import_BV,Circo2!$B30)</f>
        <v>6</v>
      </c>
      <c r="W30" s="36">
        <f t="shared" ca="1" si="21"/>
        <v>4.6403712296983757E-3</v>
      </c>
      <c r="X30" s="37">
        <f t="shared" ca="1" si="22"/>
        <v>1.0638297872340425E-2</v>
      </c>
      <c r="Y30" s="35">
        <f ca="1">SUMIFS(OFFSET(Import!$A$2,0,Y$2+2,236,1),OFFSET(Import!$A$2,0,Y$2,236,1),Circo2!Y$3,Import_Communes,Circo2!$A30,Import_BV,Circo2!$B30)</f>
        <v>3</v>
      </c>
      <c r="Z30" s="36">
        <f t="shared" ca="1" si="1"/>
        <v>2.3201856148491878E-3</v>
      </c>
      <c r="AA30" s="37">
        <f t="shared" ca="1" si="2"/>
        <v>5.3191489361702126E-3</v>
      </c>
      <c r="AB30" s="35">
        <f ca="1">SUMIFS(OFFSET(Import!$A$2,0,AB$2+2,236,1),OFFSET(Import!$A$2,0,AB$2,236,1),Circo2!AB$3,Import_Communes,Circo2!$A30,Import_BV,Circo2!$B30)</f>
        <v>27</v>
      </c>
      <c r="AC30" s="36">
        <f t="shared" ca="1" si="3"/>
        <v>2.0881670533642691E-2</v>
      </c>
      <c r="AD30" s="37">
        <f t="shared" ca="1" si="4"/>
        <v>4.7872340425531915E-2</v>
      </c>
      <c r="AE30" s="35">
        <f ca="1">SUMIFS(OFFSET(Import!$A$2,0,AE$2+2,236,1),OFFSET(Import!$A$2,0,AE$2,236,1),Circo2!AE$3,Import_Communes,Circo2!$A30,Import_BV,Circo2!$B30)</f>
        <v>0</v>
      </c>
      <c r="AF30" s="36">
        <f t="shared" ca="1" si="5"/>
        <v>0</v>
      </c>
      <c r="AG30" s="37">
        <f t="shared" ca="1" si="6"/>
        <v>0</v>
      </c>
      <c r="AH30" s="35">
        <f ca="1">SUMIFS(OFFSET(Import!$A$2,0,AH$2+2,236,1),OFFSET(Import!$A$2,0,AH$2,236,1),Circo2!AH$3,Import_Communes,Circo2!$A30,Import_BV,Circo2!$B30)</f>
        <v>231</v>
      </c>
      <c r="AI30" s="36">
        <f t="shared" ca="1" si="7"/>
        <v>0.17865429234338748</v>
      </c>
      <c r="AJ30" s="37">
        <f t="shared" ca="1" si="8"/>
        <v>0.40957446808510639</v>
      </c>
      <c r="AK30" s="35">
        <f ca="1">SUMIFS(OFFSET(Import!$A$2,0,AK$2+2,236,1),OFFSET(Import!$A$2,0,AK$2,236,1),Circo2!AK$3,Import_Communes,Circo2!$A30,Import_BV,Circo2!$B30)</f>
        <v>3</v>
      </c>
      <c r="AL30" s="36">
        <f t="shared" ca="1" si="9"/>
        <v>2.3201856148491878E-3</v>
      </c>
      <c r="AM30" s="37">
        <f t="shared" ca="1" si="10"/>
        <v>5.3191489361702126E-3</v>
      </c>
      <c r="AN30" s="35">
        <f ca="1">SUMIFS(OFFSET(Import!$A$2,0,AN$2+2,236,1),OFFSET(Import!$A$2,0,AN$2,236,1),Circo2!AN$3,Import_Communes,Circo2!$A30,Import_BV,Circo2!$B30)</f>
        <v>3</v>
      </c>
      <c r="AO30" s="36">
        <f t="shared" ca="1" si="11"/>
        <v>2.3201856148491878E-3</v>
      </c>
      <c r="AP30" s="37">
        <f t="shared" ca="1" si="23"/>
        <v>5.3191489361702126E-3</v>
      </c>
    </row>
    <row r="31" spans="1:42">
      <c r="A31" s="32" t="s">
        <v>65</v>
      </c>
      <c r="B31" s="33">
        <v>3</v>
      </c>
      <c r="C31" s="33">
        <f>SUMIFS(Import_Inscrits,Import_Communes,Circo2!$A31,Import_BV,Circo2!$B31)</f>
        <v>1136</v>
      </c>
      <c r="D31" s="33">
        <f>SUMIFS(Import_Abstention,Import_Communes,Circo2!$A31,Import_BV,Circo2!$B31)</f>
        <v>583</v>
      </c>
      <c r="E31" s="33">
        <f>SUMIFS(Import_Votants,Import_Communes,Circo2!$A31,Import_BV,Circo2!$B31)</f>
        <v>553</v>
      </c>
      <c r="F31" s="34">
        <f t="shared" si="29"/>
        <v>0.48679577464788731</v>
      </c>
      <c r="G31" s="33">
        <f>SUMIFS(Import_Blancs,Import_Communes,Circo2!$A31,Import_BV,Circo2!$B31)</f>
        <v>3</v>
      </c>
      <c r="H31" s="33">
        <f>SUMIFS(Imports_Nuls,Import_Communes,Circo2!$A31,Import_BV,Circo2!$B31)</f>
        <v>7</v>
      </c>
      <c r="I31" s="33">
        <f>SUMIFS(Import_Exprimés,Import_Communes,Circo2!$A31,Import_BV,Circo2!$B31)</f>
        <v>543</v>
      </c>
      <c r="J31" s="35">
        <f ca="1">SUMIFS(OFFSET(Import!$A$2,0,J$2+2,236,1),OFFSET(Import!$A$2,0,J$2,236,1),Circo2!J$3,Import_Communes,Circo2!$A31,Import_BV,Circo2!$B31)</f>
        <v>103</v>
      </c>
      <c r="K31" s="36">
        <f t="shared" ca="1" si="13"/>
        <v>9.0669014084507046E-2</v>
      </c>
      <c r="L31" s="37">
        <f t="shared" ca="1" si="14"/>
        <v>0.18968692449355432</v>
      </c>
      <c r="M31" s="35">
        <f ca="1">SUMIFS(OFFSET(Import!$A$2,0,M$2+2,236,1),OFFSET(Import!$A$2,0,M$2,236,1),Circo2!M$3,Import_Communes,Circo2!$A31,Import_BV,Circo2!$B31)</f>
        <v>2</v>
      </c>
      <c r="N31" s="36">
        <f t="shared" ca="1" si="15"/>
        <v>1.7605633802816902E-3</v>
      </c>
      <c r="O31" s="37">
        <f t="shared" ca="1" si="16"/>
        <v>3.6832412523020259E-3</v>
      </c>
      <c r="P31" s="35">
        <f ca="1">SUMIFS(OFFSET(Import!$A$2,0,P$2+2,236,1),OFFSET(Import!$A$2,0,P$2,236,1),Circo2!P$3,Import_Communes,Circo2!$A31,Import_BV,Circo2!$B31)</f>
        <v>83</v>
      </c>
      <c r="Q31" s="36">
        <f t="shared" ca="1" si="17"/>
        <v>7.3063380281690141E-2</v>
      </c>
      <c r="R31" s="37">
        <f t="shared" ca="1" si="18"/>
        <v>0.15285451197053407</v>
      </c>
      <c r="S31" s="35">
        <f ca="1">SUMIFS(OFFSET(Import!$A$2,0,S$2+2,236,1),OFFSET(Import!$A$2,0,S$2,236,1),Circo2!S$3,Import_Communes,Circo2!$A31,Import_BV,Circo2!$B31)</f>
        <v>119</v>
      </c>
      <c r="T31" s="36">
        <f t="shared" ca="1" si="19"/>
        <v>0.10475352112676056</v>
      </c>
      <c r="U31" s="37">
        <f t="shared" ca="1" si="20"/>
        <v>0.21915285451197053</v>
      </c>
      <c r="V31" s="35">
        <f ca="1">SUMIFS(OFFSET(Import!$A$2,0,V$2+2,236,1),OFFSET(Import!$A$2,0,V$2,236,1),Circo2!V$3,Import_Communes,Circo2!$A31,Import_BV,Circo2!$B31)</f>
        <v>5</v>
      </c>
      <c r="W31" s="36">
        <f t="shared" ca="1" si="21"/>
        <v>4.4014084507042256E-3</v>
      </c>
      <c r="X31" s="37">
        <f t="shared" ca="1" si="22"/>
        <v>9.2081031307550652E-3</v>
      </c>
      <c r="Y31" s="35">
        <f ca="1">SUMIFS(OFFSET(Import!$A$2,0,Y$2+2,236,1),OFFSET(Import!$A$2,0,Y$2,236,1),Circo2!Y$3,Import_Communes,Circo2!$A31,Import_BV,Circo2!$B31)</f>
        <v>4</v>
      </c>
      <c r="Z31" s="36">
        <f t="shared" ca="1" si="1"/>
        <v>3.5211267605633804E-3</v>
      </c>
      <c r="AA31" s="37">
        <f t="shared" ca="1" si="2"/>
        <v>7.3664825046040518E-3</v>
      </c>
      <c r="AB31" s="35">
        <f ca="1">SUMIFS(OFFSET(Import!$A$2,0,AB$2+2,236,1),OFFSET(Import!$A$2,0,AB$2,236,1),Circo2!AB$3,Import_Communes,Circo2!$A31,Import_BV,Circo2!$B31)</f>
        <v>14</v>
      </c>
      <c r="AC31" s="36">
        <f t="shared" ca="1" si="3"/>
        <v>1.232394366197183E-2</v>
      </c>
      <c r="AD31" s="37">
        <f t="shared" ca="1" si="4"/>
        <v>2.5782688766114181E-2</v>
      </c>
      <c r="AE31" s="35">
        <f ca="1">SUMIFS(OFFSET(Import!$A$2,0,AE$2+2,236,1),OFFSET(Import!$A$2,0,AE$2,236,1),Circo2!AE$3,Import_Communes,Circo2!$A31,Import_BV,Circo2!$B31)</f>
        <v>5</v>
      </c>
      <c r="AF31" s="36">
        <f t="shared" ca="1" si="5"/>
        <v>4.4014084507042256E-3</v>
      </c>
      <c r="AG31" s="37">
        <f t="shared" ca="1" si="6"/>
        <v>9.2081031307550652E-3</v>
      </c>
      <c r="AH31" s="35">
        <f ca="1">SUMIFS(OFFSET(Import!$A$2,0,AH$2+2,236,1),OFFSET(Import!$A$2,0,AH$2,236,1),Circo2!AH$3,Import_Communes,Circo2!$A31,Import_BV,Circo2!$B31)</f>
        <v>204</v>
      </c>
      <c r="AI31" s="36">
        <f t="shared" ca="1" si="7"/>
        <v>0.1795774647887324</v>
      </c>
      <c r="AJ31" s="37">
        <f t="shared" ca="1" si="8"/>
        <v>0.37569060773480661</v>
      </c>
      <c r="AK31" s="35">
        <f ca="1">SUMIFS(OFFSET(Import!$A$2,0,AK$2+2,236,1),OFFSET(Import!$A$2,0,AK$2,236,1),Circo2!AK$3,Import_Communes,Circo2!$A31,Import_BV,Circo2!$B31)</f>
        <v>0</v>
      </c>
      <c r="AL31" s="36">
        <f t="shared" ca="1" si="9"/>
        <v>0</v>
      </c>
      <c r="AM31" s="37">
        <f t="shared" ca="1" si="10"/>
        <v>0</v>
      </c>
      <c r="AN31" s="35">
        <f ca="1">SUMIFS(OFFSET(Import!$A$2,0,AN$2+2,236,1),OFFSET(Import!$A$2,0,AN$2,236,1),Circo2!AN$3,Import_Communes,Circo2!$A31,Import_BV,Circo2!$B31)</f>
        <v>4</v>
      </c>
      <c r="AO31" s="36">
        <f t="shared" ca="1" si="11"/>
        <v>3.5211267605633804E-3</v>
      </c>
      <c r="AP31" s="37">
        <f t="shared" ca="1" si="23"/>
        <v>7.3664825046040518E-3</v>
      </c>
    </row>
    <row r="32" spans="1:42">
      <c r="A32" s="32" t="s">
        <v>65</v>
      </c>
      <c r="B32" s="33">
        <v>4</v>
      </c>
      <c r="C32" s="33">
        <f>SUMIFS(Import_Inscrits,Import_Communes,Circo2!$A32,Import_BV,Circo2!$B32)</f>
        <v>1324</v>
      </c>
      <c r="D32" s="33">
        <f>SUMIFS(Import_Abstention,Import_Communes,Circo2!$A32,Import_BV,Circo2!$B32)</f>
        <v>654</v>
      </c>
      <c r="E32" s="33">
        <f>SUMIFS(Import_Votants,Import_Communes,Circo2!$A32,Import_BV,Circo2!$B32)</f>
        <v>670</v>
      </c>
      <c r="F32" s="34">
        <f t="shared" si="29"/>
        <v>0.5060422960725075</v>
      </c>
      <c r="G32" s="33">
        <f>SUMIFS(Import_Blancs,Import_Communes,Circo2!$A32,Import_BV,Circo2!$B32)</f>
        <v>11</v>
      </c>
      <c r="H32" s="33">
        <f>SUMIFS(Imports_Nuls,Import_Communes,Circo2!$A32,Import_BV,Circo2!$B32)</f>
        <v>8</v>
      </c>
      <c r="I32" s="33">
        <f>SUMIFS(Import_Exprimés,Import_Communes,Circo2!$A32,Import_BV,Circo2!$B32)</f>
        <v>651</v>
      </c>
      <c r="J32" s="35">
        <f ca="1">SUMIFS(OFFSET(Import!$A$2,0,J$2+2,236,1),OFFSET(Import!$A$2,0,J$2,236,1),Circo2!J$3,Import_Communes,Circo2!$A32,Import_BV,Circo2!$B32)</f>
        <v>65</v>
      </c>
      <c r="K32" s="36">
        <f t="shared" ca="1" si="13"/>
        <v>4.9093655589123868E-2</v>
      </c>
      <c r="L32" s="37">
        <f t="shared" ca="1" si="14"/>
        <v>9.9846390168970817E-2</v>
      </c>
      <c r="M32" s="35">
        <f ca="1">SUMIFS(OFFSET(Import!$A$2,0,M$2+2,236,1),OFFSET(Import!$A$2,0,M$2,236,1),Circo2!M$3,Import_Communes,Circo2!$A32,Import_BV,Circo2!$B32)</f>
        <v>6</v>
      </c>
      <c r="N32" s="36">
        <f t="shared" ca="1" si="15"/>
        <v>4.5317220543806651E-3</v>
      </c>
      <c r="O32" s="37">
        <f t="shared" ca="1" si="16"/>
        <v>9.2165898617511521E-3</v>
      </c>
      <c r="P32" s="35">
        <f ca="1">SUMIFS(OFFSET(Import!$A$2,0,P$2+2,236,1),OFFSET(Import!$A$2,0,P$2,236,1),Circo2!P$3,Import_Communes,Circo2!$A32,Import_BV,Circo2!$B32)</f>
        <v>116</v>
      </c>
      <c r="Q32" s="36">
        <f t="shared" ca="1" si="17"/>
        <v>8.7613293051359523E-2</v>
      </c>
      <c r="R32" s="37">
        <f t="shared" ca="1" si="18"/>
        <v>0.1781874039938556</v>
      </c>
      <c r="S32" s="35">
        <f ca="1">SUMIFS(OFFSET(Import!$A$2,0,S$2+2,236,1),OFFSET(Import!$A$2,0,S$2,236,1),Circo2!S$3,Import_Communes,Circo2!$A32,Import_BV,Circo2!$B32)</f>
        <v>106</v>
      </c>
      <c r="T32" s="36">
        <f t="shared" ca="1" si="19"/>
        <v>8.0060422960725075E-2</v>
      </c>
      <c r="U32" s="37">
        <f t="shared" ca="1" si="20"/>
        <v>0.16282642089093702</v>
      </c>
      <c r="V32" s="35">
        <f ca="1">SUMIFS(OFFSET(Import!$A$2,0,V$2+2,236,1),OFFSET(Import!$A$2,0,V$2,236,1),Circo2!V$3,Import_Communes,Circo2!$A32,Import_BV,Circo2!$B32)</f>
        <v>8</v>
      </c>
      <c r="W32" s="36">
        <f t="shared" ca="1" si="21"/>
        <v>6.0422960725075529E-3</v>
      </c>
      <c r="X32" s="37">
        <f t="shared" ca="1" si="22"/>
        <v>1.2288786482334869E-2</v>
      </c>
      <c r="Y32" s="35">
        <f ca="1">SUMIFS(OFFSET(Import!$A$2,0,Y$2+2,236,1),OFFSET(Import!$A$2,0,Y$2,236,1),Circo2!Y$3,Import_Communes,Circo2!$A32,Import_BV,Circo2!$B32)</f>
        <v>3</v>
      </c>
      <c r="Z32" s="36">
        <f t="shared" ca="1" si="1"/>
        <v>2.2658610271903325E-3</v>
      </c>
      <c r="AA32" s="37">
        <f t="shared" ca="1" si="2"/>
        <v>4.608294930875576E-3</v>
      </c>
      <c r="AB32" s="35">
        <f ca="1">SUMIFS(OFFSET(Import!$A$2,0,AB$2+2,236,1),OFFSET(Import!$A$2,0,AB$2,236,1),Circo2!AB$3,Import_Communes,Circo2!$A32,Import_BV,Circo2!$B32)</f>
        <v>10</v>
      </c>
      <c r="AC32" s="36">
        <f t="shared" ca="1" si="3"/>
        <v>7.5528700906344415E-3</v>
      </c>
      <c r="AD32" s="37">
        <f t="shared" ca="1" si="4"/>
        <v>1.5360983102918587E-2</v>
      </c>
      <c r="AE32" s="35">
        <f ca="1">SUMIFS(OFFSET(Import!$A$2,0,AE$2+2,236,1),OFFSET(Import!$A$2,0,AE$2,236,1),Circo2!AE$3,Import_Communes,Circo2!$A32,Import_BV,Circo2!$B32)</f>
        <v>7</v>
      </c>
      <c r="AF32" s="36">
        <f t="shared" ca="1" si="5"/>
        <v>5.287009063444109E-3</v>
      </c>
      <c r="AG32" s="37">
        <f t="shared" ca="1" si="6"/>
        <v>1.0752688172043012E-2</v>
      </c>
      <c r="AH32" s="35">
        <f ca="1">SUMIFS(OFFSET(Import!$A$2,0,AH$2+2,236,1),OFFSET(Import!$A$2,0,AH$2,236,1),Circo2!AH$3,Import_Communes,Circo2!$A32,Import_BV,Circo2!$B32)</f>
        <v>325</v>
      </c>
      <c r="AI32" s="36">
        <f t="shared" ca="1" si="7"/>
        <v>0.24546827794561935</v>
      </c>
      <c r="AJ32" s="37">
        <f t="shared" ca="1" si="8"/>
        <v>0.49923195084485406</v>
      </c>
      <c r="AK32" s="35">
        <f ca="1">SUMIFS(OFFSET(Import!$A$2,0,AK$2+2,236,1),OFFSET(Import!$A$2,0,AK$2,236,1),Circo2!AK$3,Import_Communes,Circo2!$A32,Import_BV,Circo2!$B32)</f>
        <v>1</v>
      </c>
      <c r="AL32" s="36">
        <f t="shared" ca="1" si="9"/>
        <v>7.5528700906344411E-4</v>
      </c>
      <c r="AM32" s="37">
        <f t="shared" ca="1" si="10"/>
        <v>1.5360983102918587E-3</v>
      </c>
      <c r="AN32" s="35">
        <f ca="1">SUMIFS(OFFSET(Import!$A$2,0,AN$2+2,236,1),OFFSET(Import!$A$2,0,AN$2,236,1),Circo2!AN$3,Import_Communes,Circo2!$A32,Import_BV,Circo2!$B32)</f>
        <v>4</v>
      </c>
      <c r="AO32" s="36">
        <f t="shared" ca="1" si="11"/>
        <v>3.0211480362537764E-3</v>
      </c>
      <c r="AP32" s="37">
        <f t="shared" ca="1" si="23"/>
        <v>6.1443932411674347E-3</v>
      </c>
    </row>
    <row r="33" spans="1:42">
      <c r="A33" s="32" t="s">
        <v>65</v>
      </c>
      <c r="B33" s="33">
        <v>5</v>
      </c>
      <c r="C33" s="33">
        <f>SUMIFS(Import_Inscrits,Import_Communes,Circo2!$A33,Import_BV,Circo2!$B33)</f>
        <v>1151</v>
      </c>
      <c r="D33" s="33">
        <f>SUMIFS(Import_Abstention,Import_Communes,Circo2!$A33,Import_BV,Circo2!$B33)</f>
        <v>658</v>
      </c>
      <c r="E33" s="33">
        <f>SUMIFS(Import_Votants,Import_Communes,Circo2!$A33,Import_BV,Circo2!$B33)</f>
        <v>493</v>
      </c>
      <c r="F33" s="34">
        <f t="shared" si="29"/>
        <v>0.42832319721980888</v>
      </c>
      <c r="G33" s="33">
        <f>SUMIFS(Import_Blancs,Import_Communes,Circo2!$A33,Import_BV,Circo2!$B33)</f>
        <v>0</v>
      </c>
      <c r="H33" s="33">
        <f>SUMIFS(Imports_Nuls,Import_Communes,Circo2!$A33,Import_BV,Circo2!$B33)</f>
        <v>6</v>
      </c>
      <c r="I33" s="33">
        <f>SUMIFS(Import_Exprimés,Import_Communes,Circo2!$A33,Import_BV,Circo2!$B33)</f>
        <v>487</v>
      </c>
      <c r="J33" s="35">
        <f ca="1">SUMIFS(OFFSET(Import!$A$2,0,J$2+2,236,1),OFFSET(Import!$A$2,0,J$2,236,1),Circo2!J$3,Import_Communes,Circo2!$A33,Import_BV,Circo2!$B33)</f>
        <v>52</v>
      </c>
      <c r="K33" s="36">
        <f t="shared" ca="1" si="13"/>
        <v>4.5178105994787145E-2</v>
      </c>
      <c r="L33" s="37">
        <f t="shared" ca="1" si="14"/>
        <v>0.10677618069815195</v>
      </c>
      <c r="M33" s="35">
        <f ca="1">SUMIFS(OFFSET(Import!$A$2,0,M$2+2,236,1),OFFSET(Import!$A$2,0,M$2,236,1),Circo2!M$3,Import_Communes,Circo2!$A33,Import_BV,Circo2!$B33)</f>
        <v>8</v>
      </c>
      <c r="N33" s="36">
        <f t="shared" ca="1" si="15"/>
        <v>6.9504778453518675E-3</v>
      </c>
      <c r="O33" s="37">
        <f t="shared" ca="1" si="16"/>
        <v>1.6427104722792608E-2</v>
      </c>
      <c r="P33" s="35">
        <f ca="1">SUMIFS(OFFSET(Import!$A$2,0,P$2+2,236,1),OFFSET(Import!$A$2,0,P$2,236,1),Circo2!P$3,Import_Communes,Circo2!$A33,Import_BV,Circo2!$B33)</f>
        <v>95</v>
      </c>
      <c r="Q33" s="36">
        <f t="shared" ca="1" si="17"/>
        <v>8.2536924413553425E-2</v>
      </c>
      <c r="R33" s="37">
        <f t="shared" ca="1" si="18"/>
        <v>0.19507186858316222</v>
      </c>
      <c r="S33" s="35">
        <f ca="1">SUMIFS(OFFSET(Import!$A$2,0,S$2+2,236,1),OFFSET(Import!$A$2,0,S$2,236,1),Circo2!S$3,Import_Communes,Circo2!$A33,Import_BV,Circo2!$B33)</f>
        <v>75</v>
      </c>
      <c r="T33" s="36">
        <f t="shared" ca="1" si="19"/>
        <v>6.5160729800173761E-2</v>
      </c>
      <c r="U33" s="37">
        <f t="shared" ca="1" si="20"/>
        <v>0.1540041067761807</v>
      </c>
      <c r="V33" s="35">
        <f ca="1">SUMIFS(OFFSET(Import!$A$2,0,V$2+2,236,1),OFFSET(Import!$A$2,0,V$2,236,1),Circo2!V$3,Import_Communes,Circo2!$A33,Import_BV,Circo2!$B33)</f>
        <v>4</v>
      </c>
      <c r="W33" s="36">
        <f t="shared" ca="1" si="21"/>
        <v>3.4752389226759338E-3</v>
      </c>
      <c r="X33" s="37">
        <f t="shared" ca="1" si="22"/>
        <v>8.2135523613963042E-3</v>
      </c>
      <c r="Y33" s="35">
        <f ca="1">SUMIFS(OFFSET(Import!$A$2,0,Y$2+2,236,1),OFFSET(Import!$A$2,0,Y$2,236,1),Circo2!Y$3,Import_Communes,Circo2!$A33,Import_BV,Circo2!$B33)</f>
        <v>0</v>
      </c>
      <c r="Z33" s="36">
        <f t="shared" ca="1" si="1"/>
        <v>0</v>
      </c>
      <c r="AA33" s="37">
        <f t="shared" ca="1" si="2"/>
        <v>0</v>
      </c>
      <c r="AB33" s="35">
        <f ca="1">SUMIFS(OFFSET(Import!$A$2,0,AB$2+2,236,1),OFFSET(Import!$A$2,0,AB$2,236,1),Circo2!AB$3,Import_Communes,Circo2!$A33,Import_BV,Circo2!$B33)</f>
        <v>7</v>
      </c>
      <c r="AC33" s="36">
        <f t="shared" ca="1" si="3"/>
        <v>6.0816681146828849E-3</v>
      </c>
      <c r="AD33" s="37">
        <f t="shared" ca="1" si="4"/>
        <v>1.4373716632443531E-2</v>
      </c>
      <c r="AE33" s="35">
        <f ca="1">SUMIFS(OFFSET(Import!$A$2,0,AE$2+2,236,1),OFFSET(Import!$A$2,0,AE$2,236,1),Circo2!AE$3,Import_Communes,Circo2!$A33,Import_BV,Circo2!$B33)</f>
        <v>6</v>
      </c>
      <c r="AF33" s="36">
        <f t="shared" ca="1" si="5"/>
        <v>5.2128583840139013E-3</v>
      </c>
      <c r="AG33" s="37">
        <f t="shared" ca="1" si="6"/>
        <v>1.2320328542094456E-2</v>
      </c>
      <c r="AH33" s="35">
        <f ca="1">SUMIFS(OFFSET(Import!$A$2,0,AH$2+2,236,1),OFFSET(Import!$A$2,0,AH$2,236,1),Circo2!AH$3,Import_Communes,Circo2!$A33,Import_BV,Circo2!$B33)</f>
        <v>231</v>
      </c>
      <c r="AI33" s="36">
        <f t="shared" ca="1" si="7"/>
        <v>0.20069504778453517</v>
      </c>
      <c r="AJ33" s="37">
        <f t="shared" ca="1" si="8"/>
        <v>0.47433264887063653</v>
      </c>
      <c r="AK33" s="35">
        <f ca="1">SUMIFS(OFFSET(Import!$A$2,0,AK$2+2,236,1),OFFSET(Import!$A$2,0,AK$2,236,1),Circo2!AK$3,Import_Communes,Circo2!$A33,Import_BV,Circo2!$B33)</f>
        <v>8</v>
      </c>
      <c r="AL33" s="36">
        <f t="shared" ca="1" si="9"/>
        <v>6.9504778453518675E-3</v>
      </c>
      <c r="AM33" s="37">
        <f t="shared" ca="1" si="10"/>
        <v>1.6427104722792608E-2</v>
      </c>
      <c r="AN33" s="35">
        <f ca="1">SUMIFS(OFFSET(Import!$A$2,0,AN$2+2,236,1),OFFSET(Import!$A$2,0,AN$2,236,1),Circo2!AN$3,Import_Communes,Circo2!$A33,Import_BV,Circo2!$B33)</f>
        <v>1</v>
      </c>
      <c r="AO33" s="36">
        <f t="shared" ca="1" si="11"/>
        <v>8.6880973066898344E-4</v>
      </c>
      <c r="AP33" s="37">
        <f t="shared" ca="1" si="23"/>
        <v>2.0533880903490761E-3</v>
      </c>
    </row>
    <row r="34" spans="1:42">
      <c r="A34" s="32" t="s">
        <v>65</v>
      </c>
      <c r="B34" s="33">
        <v>6</v>
      </c>
      <c r="C34" s="33">
        <f>SUMIFS(Import_Inscrits,Import_Communes,Circo2!$A34,Import_BV,Circo2!$B34)</f>
        <v>1193</v>
      </c>
      <c r="D34" s="33">
        <f>SUMIFS(Import_Abstention,Import_Communes,Circo2!$A34,Import_BV,Circo2!$B34)</f>
        <v>698</v>
      </c>
      <c r="E34" s="33">
        <f>SUMIFS(Import_Votants,Import_Communes,Circo2!$A34,Import_BV,Circo2!$B34)</f>
        <v>495</v>
      </c>
      <c r="F34" s="34">
        <f t="shared" si="29"/>
        <v>0.41492036881810562</v>
      </c>
      <c r="G34" s="33">
        <f>SUMIFS(Import_Blancs,Import_Communes,Circo2!$A34,Import_BV,Circo2!$B34)</f>
        <v>5</v>
      </c>
      <c r="H34" s="33">
        <f>SUMIFS(Imports_Nuls,Import_Communes,Circo2!$A34,Import_BV,Circo2!$B34)</f>
        <v>10</v>
      </c>
      <c r="I34" s="33">
        <f>SUMIFS(Import_Exprimés,Import_Communes,Circo2!$A34,Import_BV,Circo2!$B34)</f>
        <v>480</v>
      </c>
      <c r="J34" s="35">
        <f ca="1">SUMIFS(OFFSET(Import!$A$2,0,J$2+2,236,1),OFFSET(Import!$A$2,0,J$2,236,1),Circo2!J$3,Import_Communes,Circo2!$A34,Import_BV,Circo2!$B34)</f>
        <v>84</v>
      </c>
      <c r="K34" s="36">
        <f t="shared" ca="1" si="13"/>
        <v>7.0410729253981563E-2</v>
      </c>
      <c r="L34" s="37">
        <f t="shared" ca="1" si="14"/>
        <v>0.17499999999999999</v>
      </c>
      <c r="M34" s="35">
        <f ca="1">SUMIFS(OFFSET(Import!$A$2,0,M$2+2,236,1),OFFSET(Import!$A$2,0,M$2,236,1),Circo2!M$3,Import_Communes,Circo2!$A34,Import_BV,Circo2!$B34)</f>
        <v>6</v>
      </c>
      <c r="N34" s="36">
        <f t="shared" ca="1" si="15"/>
        <v>5.0293378038558257E-3</v>
      </c>
      <c r="O34" s="37">
        <f t="shared" ca="1" si="16"/>
        <v>1.2500000000000001E-2</v>
      </c>
      <c r="P34" s="35">
        <f ca="1">SUMIFS(OFFSET(Import!$A$2,0,P$2+2,236,1),OFFSET(Import!$A$2,0,P$2,236,1),Circo2!P$3,Import_Communes,Circo2!$A34,Import_BV,Circo2!$B34)</f>
        <v>102</v>
      </c>
      <c r="Q34" s="36">
        <f t="shared" ca="1" si="17"/>
        <v>8.5498742665549035E-2</v>
      </c>
      <c r="R34" s="37">
        <f t="shared" ca="1" si="18"/>
        <v>0.21249999999999999</v>
      </c>
      <c r="S34" s="35">
        <f ca="1">SUMIFS(OFFSET(Import!$A$2,0,S$2+2,236,1),OFFSET(Import!$A$2,0,S$2,236,1),Circo2!S$3,Import_Communes,Circo2!$A34,Import_BV,Circo2!$B34)</f>
        <v>89</v>
      </c>
      <c r="T34" s="36">
        <f t="shared" ca="1" si="19"/>
        <v>7.4601844090528086E-2</v>
      </c>
      <c r="U34" s="37">
        <f t="shared" ca="1" si="20"/>
        <v>0.18541666666666667</v>
      </c>
      <c r="V34" s="35">
        <f ca="1">SUMIFS(OFFSET(Import!$A$2,0,V$2+2,236,1),OFFSET(Import!$A$2,0,V$2,236,1),Circo2!V$3,Import_Communes,Circo2!$A34,Import_BV,Circo2!$B34)</f>
        <v>8</v>
      </c>
      <c r="W34" s="36">
        <f t="shared" ca="1" si="21"/>
        <v>6.7057837384744343E-3</v>
      </c>
      <c r="X34" s="37">
        <f t="shared" ca="1" si="22"/>
        <v>1.6666666666666666E-2</v>
      </c>
      <c r="Y34" s="35">
        <f ca="1">SUMIFS(OFFSET(Import!$A$2,0,Y$2+2,236,1),OFFSET(Import!$A$2,0,Y$2,236,1),Circo2!Y$3,Import_Communes,Circo2!$A34,Import_BV,Circo2!$B34)</f>
        <v>2</v>
      </c>
      <c r="Z34" s="36">
        <f t="shared" ca="1" si="1"/>
        <v>1.6764459346186086E-3</v>
      </c>
      <c r="AA34" s="37">
        <f t="shared" ca="1" si="2"/>
        <v>4.1666666666666666E-3</v>
      </c>
      <c r="AB34" s="35">
        <f ca="1">SUMIFS(OFFSET(Import!$A$2,0,AB$2+2,236,1),OFFSET(Import!$A$2,0,AB$2,236,1),Circo2!AB$3,Import_Communes,Circo2!$A34,Import_BV,Circo2!$B34)</f>
        <v>6</v>
      </c>
      <c r="AC34" s="36">
        <f t="shared" ca="1" si="3"/>
        <v>5.0293378038558257E-3</v>
      </c>
      <c r="AD34" s="37">
        <f t="shared" ca="1" si="4"/>
        <v>1.2500000000000001E-2</v>
      </c>
      <c r="AE34" s="35">
        <f ca="1">SUMIFS(OFFSET(Import!$A$2,0,AE$2+2,236,1),OFFSET(Import!$A$2,0,AE$2,236,1),Circo2!AE$3,Import_Communes,Circo2!$A34,Import_BV,Circo2!$B34)</f>
        <v>5</v>
      </c>
      <c r="AF34" s="36">
        <f t="shared" ca="1" si="5"/>
        <v>4.1911148365465214E-3</v>
      </c>
      <c r="AG34" s="37">
        <f t="shared" ca="1" si="6"/>
        <v>1.0416666666666666E-2</v>
      </c>
      <c r="AH34" s="35">
        <f ca="1">SUMIFS(OFFSET(Import!$A$2,0,AH$2+2,236,1),OFFSET(Import!$A$2,0,AH$2,236,1),Circo2!AH$3,Import_Communes,Circo2!$A34,Import_BV,Circo2!$B34)</f>
        <v>170</v>
      </c>
      <c r="AI34" s="36">
        <f t="shared" ca="1" si="7"/>
        <v>0.14249790444258173</v>
      </c>
      <c r="AJ34" s="37">
        <f t="shared" ca="1" si="8"/>
        <v>0.35416666666666669</v>
      </c>
      <c r="AK34" s="35">
        <f ca="1">SUMIFS(OFFSET(Import!$A$2,0,AK$2+2,236,1),OFFSET(Import!$A$2,0,AK$2,236,1),Circo2!AK$3,Import_Communes,Circo2!$A34,Import_BV,Circo2!$B34)</f>
        <v>4</v>
      </c>
      <c r="AL34" s="36">
        <f t="shared" ca="1" si="9"/>
        <v>3.3528918692372171E-3</v>
      </c>
      <c r="AM34" s="37">
        <f t="shared" ca="1" si="10"/>
        <v>8.3333333333333332E-3</v>
      </c>
      <c r="AN34" s="35">
        <f ca="1">SUMIFS(OFFSET(Import!$A$2,0,AN$2+2,236,1),OFFSET(Import!$A$2,0,AN$2,236,1),Circo2!AN$3,Import_Communes,Circo2!$A34,Import_BV,Circo2!$B34)</f>
        <v>4</v>
      </c>
      <c r="AO34" s="36">
        <f t="shared" ca="1" si="11"/>
        <v>3.3528918692372171E-3</v>
      </c>
      <c r="AP34" s="37">
        <f t="shared" ca="1" si="23"/>
        <v>8.3333333333333332E-3</v>
      </c>
    </row>
    <row r="35" spans="1:42">
      <c r="A35" s="32" t="s">
        <v>65</v>
      </c>
      <c r="B35" s="33">
        <v>7</v>
      </c>
      <c r="C35" s="33">
        <f>SUMIFS(Import_Inscrits,Import_Communes,Circo2!$A35,Import_BV,Circo2!$B35)</f>
        <v>1078</v>
      </c>
      <c r="D35" s="33">
        <f>SUMIFS(Import_Abstention,Import_Communes,Circo2!$A35,Import_BV,Circo2!$B35)</f>
        <v>630</v>
      </c>
      <c r="E35" s="33">
        <f>SUMIFS(Import_Votants,Import_Communes,Circo2!$A35,Import_BV,Circo2!$B35)</f>
        <v>448</v>
      </c>
      <c r="F35" s="34">
        <f t="shared" si="24"/>
        <v>0.41558441558441561</v>
      </c>
      <c r="G35" s="33">
        <f>SUMIFS(Import_Blancs,Import_Communes,Circo2!$A35,Import_BV,Circo2!$B35)</f>
        <v>2</v>
      </c>
      <c r="H35" s="33">
        <f>SUMIFS(Imports_Nuls,Import_Communes,Circo2!$A35,Import_BV,Circo2!$B35)</f>
        <v>5</v>
      </c>
      <c r="I35" s="33">
        <f>SUMIFS(Import_Exprimés,Import_Communes,Circo2!$A35,Import_BV,Circo2!$B35)</f>
        <v>441</v>
      </c>
      <c r="J35" s="35">
        <f ca="1">SUMIFS(OFFSET(Import!$A$2,0,J$2+2,236,1),OFFSET(Import!$A$2,0,J$2,236,1),Circo2!J$3,Import_Communes,Circo2!$A35,Import_BV,Circo2!$B35)</f>
        <v>63</v>
      </c>
      <c r="K35" s="36">
        <f t="shared" ca="1" si="13"/>
        <v>5.844155844155844E-2</v>
      </c>
      <c r="L35" s="37">
        <f t="shared" ca="1" si="14"/>
        <v>0.14285714285714285</v>
      </c>
      <c r="M35" s="35">
        <f ca="1">SUMIFS(OFFSET(Import!$A$2,0,M$2+2,236,1),OFFSET(Import!$A$2,0,M$2,236,1),Circo2!M$3,Import_Communes,Circo2!$A35,Import_BV,Circo2!$B35)</f>
        <v>5</v>
      </c>
      <c r="N35" s="36">
        <f t="shared" ca="1" si="15"/>
        <v>4.6382189239332098E-3</v>
      </c>
      <c r="O35" s="37">
        <f t="shared" ca="1" si="16"/>
        <v>1.1337868480725623E-2</v>
      </c>
      <c r="P35" s="35">
        <f ca="1">SUMIFS(OFFSET(Import!$A$2,0,P$2+2,236,1),OFFSET(Import!$A$2,0,P$2,236,1),Circo2!P$3,Import_Communes,Circo2!$A35,Import_BV,Circo2!$B35)</f>
        <v>71</v>
      </c>
      <c r="Q35" s="36">
        <f t="shared" ca="1" si="17"/>
        <v>6.5862708719851573E-2</v>
      </c>
      <c r="R35" s="37">
        <f t="shared" ca="1" si="18"/>
        <v>0.16099773242630386</v>
      </c>
      <c r="S35" s="35">
        <f ca="1">SUMIFS(OFFSET(Import!$A$2,0,S$2+2,236,1),OFFSET(Import!$A$2,0,S$2,236,1),Circo2!S$3,Import_Communes,Circo2!$A35,Import_BV,Circo2!$B35)</f>
        <v>63</v>
      </c>
      <c r="T35" s="36">
        <f t="shared" ca="1" si="19"/>
        <v>5.844155844155844E-2</v>
      </c>
      <c r="U35" s="37">
        <f t="shared" ca="1" si="20"/>
        <v>0.14285714285714285</v>
      </c>
      <c r="V35" s="35">
        <f ca="1">SUMIFS(OFFSET(Import!$A$2,0,V$2+2,236,1),OFFSET(Import!$A$2,0,V$2,236,1),Circo2!V$3,Import_Communes,Circo2!$A35,Import_BV,Circo2!$B35)</f>
        <v>4</v>
      </c>
      <c r="W35" s="36">
        <f t="shared" ca="1" si="21"/>
        <v>3.7105751391465678E-3</v>
      </c>
      <c r="X35" s="37">
        <f t="shared" ca="1" si="22"/>
        <v>9.0702947845804991E-3</v>
      </c>
      <c r="Y35" s="35">
        <f ca="1">SUMIFS(OFFSET(Import!$A$2,0,Y$2+2,236,1),OFFSET(Import!$A$2,0,Y$2,236,1),Circo2!Y$3,Import_Communes,Circo2!$A35,Import_BV,Circo2!$B35)</f>
        <v>3</v>
      </c>
      <c r="Z35" s="36">
        <f t="shared" ca="1" si="1"/>
        <v>2.7829313543599257E-3</v>
      </c>
      <c r="AA35" s="37">
        <f t="shared" ca="1" si="2"/>
        <v>6.8027210884353739E-3</v>
      </c>
      <c r="AB35" s="35">
        <f ca="1">SUMIFS(OFFSET(Import!$A$2,0,AB$2+2,236,1),OFFSET(Import!$A$2,0,AB$2,236,1),Circo2!AB$3,Import_Communes,Circo2!$A35,Import_BV,Circo2!$B35)</f>
        <v>4</v>
      </c>
      <c r="AC35" s="36">
        <f t="shared" ca="1" si="3"/>
        <v>3.7105751391465678E-3</v>
      </c>
      <c r="AD35" s="37">
        <f t="shared" ca="1" si="4"/>
        <v>9.0702947845804991E-3</v>
      </c>
      <c r="AE35" s="35">
        <f ca="1">SUMIFS(OFFSET(Import!$A$2,0,AE$2+2,236,1),OFFSET(Import!$A$2,0,AE$2,236,1),Circo2!AE$3,Import_Communes,Circo2!$A35,Import_BV,Circo2!$B35)</f>
        <v>7</v>
      </c>
      <c r="AF35" s="36">
        <f t="shared" ca="1" si="5"/>
        <v>6.4935064935064939E-3</v>
      </c>
      <c r="AG35" s="37">
        <f t="shared" ca="1" si="6"/>
        <v>1.5873015873015872E-2</v>
      </c>
      <c r="AH35" s="35">
        <f ca="1">SUMIFS(OFFSET(Import!$A$2,0,AH$2+2,236,1),OFFSET(Import!$A$2,0,AH$2,236,1),Circo2!AH$3,Import_Communes,Circo2!$A35,Import_BV,Circo2!$B35)</f>
        <v>217</v>
      </c>
      <c r="AI35" s="36">
        <f t="shared" ca="1" si="7"/>
        <v>0.20129870129870131</v>
      </c>
      <c r="AJ35" s="37">
        <f t="shared" ca="1" si="8"/>
        <v>0.49206349206349204</v>
      </c>
      <c r="AK35" s="35">
        <f ca="1">SUMIFS(OFFSET(Import!$A$2,0,AK$2+2,236,1),OFFSET(Import!$A$2,0,AK$2,236,1),Circo2!AK$3,Import_Communes,Circo2!$A35,Import_BV,Circo2!$B35)</f>
        <v>2</v>
      </c>
      <c r="AL35" s="36">
        <f t="shared" ca="1" si="9"/>
        <v>1.8552875695732839E-3</v>
      </c>
      <c r="AM35" s="37">
        <f t="shared" ca="1" si="10"/>
        <v>4.5351473922902496E-3</v>
      </c>
      <c r="AN35" s="35">
        <f ca="1">SUMIFS(OFFSET(Import!$A$2,0,AN$2+2,236,1),OFFSET(Import!$A$2,0,AN$2,236,1),Circo2!AN$3,Import_Communes,Circo2!$A35,Import_BV,Circo2!$B35)</f>
        <v>2</v>
      </c>
      <c r="AO35" s="36">
        <f t="shared" ca="1" si="11"/>
        <v>1.8552875695732839E-3</v>
      </c>
      <c r="AP35" s="37">
        <f t="shared" ca="1" si="23"/>
        <v>4.5351473922902496E-3</v>
      </c>
    </row>
    <row r="36" spans="1:42">
      <c r="A36" s="32" t="s">
        <v>65</v>
      </c>
      <c r="B36" s="33">
        <v>8</v>
      </c>
      <c r="C36" s="33">
        <f>SUMIFS(Import_Inscrits,Import_Communes,Circo2!$A36,Import_BV,Circo2!$B36)</f>
        <v>961</v>
      </c>
      <c r="D36" s="33">
        <f>SUMIFS(Import_Abstention,Import_Communes,Circo2!$A36,Import_BV,Circo2!$B36)</f>
        <v>529</v>
      </c>
      <c r="E36" s="33">
        <f>SUMIFS(Import_Votants,Import_Communes,Circo2!$A36,Import_BV,Circo2!$B36)</f>
        <v>432</v>
      </c>
      <c r="F36" s="34">
        <f t="shared" si="24"/>
        <v>0.44953173777315297</v>
      </c>
      <c r="G36" s="33">
        <f>SUMIFS(Import_Blancs,Import_Communes,Circo2!$A36,Import_BV,Circo2!$B36)</f>
        <v>4</v>
      </c>
      <c r="H36" s="33">
        <f>SUMIFS(Imports_Nuls,Import_Communes,Circo2!$A36,Import_BV,Circo2!$B36)</f>
        <v>2</v>
      </c>
      <c r="I36" s="33">
        <f>SUMIFS(Import_Exprimés,Import_Communes,Circo2!$A36,Import_BV,Circo2!$B36)</f>
        <v>426</v>
      </c>
      <c r="J36" s="35">
        <f ca="1">SUMIFS(OFFSET(Import!$A$2,0,J$2+2,236,1),OFFSET(Import!$A$2,0,J$2,236,1),Circo2!J$3,Import_Communes,Circo2!$A36,Import_BV,Circo2!$B36)</f>
        <v>42</v>
      </c>
      <c r="K36" s="36">
        <f t="shared" ca="1" si="13"/>
        <v>4.3704474505723206E-2</v>
      </c>
      <c r="L36" s="37">
        <f t="shared" ca="1" si="14"/>
        <v>9.8591549295774641E-2</v>
      </c>
      <c r="M36" s="35">
        <f ca="1">SUMIFS(OFFSET(Import!$A$2,0,M$2+2,236,1),OFFSET(Import!$A$2,0,M$2,236,1),Circo2!M$3,Import_Communes,Circo2!$A36,Import_BV,Circo2!$B36)</f>
        <v>5</v>
      </c>
      <c r="N36" s="36">
        <f t="shared" ca="1" si="15"/>
        <v>5.2029136316337149E-3</v>
      </c>
      <c r="O36" s="37">
        <f t="shared" ca="1" si="16"/>
        <v>1.1737089201877934E-2</v>
      </c>
      <c r="P36" s="35">
        <f ca="1">SUMIFS(OFFSET(Import!$A$2,0,P$2+2,236,1),OFFSET(Import!$A$2,0,P$2,236,1),Circo2!P$3,Import_Communes,Circo2!$A36,Import_BV,Circo2!$B36)</f>
        <v>46</v>
      </c>
      <c r="Q36" s="36">
        <f t="shared" ca="1" si="17"/>
        <v>4.7866805411030174E-2</v>
      </c>
      <c r="R36" s="37">
        <f t="shared" ca="1" si="18"/>
        <v>0.107981220657277</v>
      </c>
      <c r="S36" s="35">
        <f ca="1">SUMIFS(OFFSET(Import!$A$2,0,S$2+2,236,1),OFFSET(Import!$A$2,0,S$2,236,1),Circo2!S$3,Import_Communes,Circo2!$A36,Import_BV,Circo2!$B36)</f>
        <v>97</v>
      </c>
      <c r="T36" s="36">
        <f t="shared" ca="1" si="19"/>
        <v>0.10093652445369407</v>
      </c>
      <c r="U36" s="37">
        <f t="shared" ca="1" si="20"/>
        <v>0.22769953051643194</v>
      </c>
      <c r="V36" s="35">
        <f ca="1">SUMIFS(OFFSET(Import!$A$2,0,V$2+2,236,1),OFFSET(Import!$A$2,0,V$2,236,1),Circo2!V$3,Import_Communes,Circo2!$A36,Import_BV,Circo2!$B36)</f>
        <v>1</v>
      </c>
      <c r="W36" s="36">
        <f t="shared" ca="1" si="21"/>
        <v>1.0405827263267431E-3</v>
      </c>
      <c r="X36" s="37">
        <f t="shared" ca="1" si="22"/>
        <v>2.3474178403755869E-3</v>
      </c>
      <c r="Y36" s="35">
        <f ca="1">SUMIFS(OFFSET(Import!$A$2,0,Y$2+2,236,1),OFFSET(Import!$A$2,0,Y$2,236,1),Circo2!Y$3,Import_Communes,Circo2!$A36,Import_BV,Circo2!$B36)</f>
        <v>8</v>
      </c>
      <c r="Z36" s="36">
        <f t="shared" ca="1" si="1"/>
        <v>8.3246618106139446E-3</v>
      </c>
      <c r="AA36" s="37">
        <f t="shared" ca="1" si="2"/>
        <v>1.8779342723004695E-2</v>
      </c>
      <c r="AB36" s="35">
        <f ca="1">SUMIFS(OFFSET(Import!$A$2,0,AB$2+2,236,1),OFFSET(Import!$A$2,0,AB$2,236,1),Circo2!AB$3,Import_Communes,Circo2!$A36,Import_BV,Circo2!$B36)</f>
        <v>5</v>
      </c>
      <c r="AC36" s="36">
        <f t="shared" ca="1" si="3"/>
        <v>5.2029136316337149E-3</v>
      </c>
      <c r="AD36" s="37">
        <f t="shared" ca="1" si="4"/>
        <v>1.1737089201877934E-2</v>
      </c>
      <c r="AE36" s="35">
        <f ca="1">SUMIFS(OFFSET(Import!$A$2,0,AE$2+2,236,1),OFFSET(Import!$A$2,0,AE$2,236,1),Circo2!AE$3,Import_Communes,Circo2!$A36,Import_BV,Circo2!$B36)</f>
        <v>5</v>
      </c>
      <c r="AF36" s="36">
        <f t="shared" ca="1" si="5"/>
        <v>5.2029136316337149E-3</v>
      </c>
      <c r="AG36" s="37">
        <f t="shared" ca="1" si="6"/>
        <v>1.1737089201877934E-2</v>
      </c>
      <c r="AH36" s="35">
        <f ca="1">SUMIFS(OFFSET(Import!$A$2,0,AH$2+2,236,1),OFFSET(Import!$A$2,0,AH$2,236,1),Circo2!AH$3,Import_Communes,Circo2!$A36,Import_BV,Circo2!$B36)</f>
        <v>215</v>
      </c>
      <c r="AI36" s="36">
        <f t="shared" ca="1" si="7"/>
        <v>0.22372528616024975</v>
      </c>
      <c r="AJ36" s="37">
        <f t="shared" ca="1" si="8"/>
        <v>0.50469483568075113</v>
      </c>
      <c r="AK36" s="35">
        <f ca="1">SUMIFS(OFFSET(Import!$A$2,0,AK$2+2,236,1),OFFSET(Import!$A$2,0,AK$2,236,1),Circo2!AK$3,Import_Communes,Circo2!$A36,Import_BV,Circo2!$B36)</f>
        <v>2</v>
      </c>
      <c r="AL36" s="36">
        <f t="shared" ca="1" si="9"/>
        <v>2.0811654526534861E-3</v>
      </c>
      <c r="AM36" s="37">
        <f t="shared" ca="1" si="10"/>
        <v>4.6948356807511738E-3</v>
      </c>
      <c r="AN36" s="35">
        <f ca="1">SUMIFS(OFFSET(Import!$A$2,0,AN$2+2,236,1),OFFSET(Import!$A$2,0,AN$2,236,1),Circo2!AN$3,Import_Communes,Circo2!$A36,Import_BV,Circo2!$B36)</f>
        <v>0</v>
      </c>
      <c r="AO36" s="36">
        <f t="shared" ca="1" si="11"/>
        <v>0</v>
      </c>
      <c r="AP36" s="37">
        <f t="shared" ca="1" si="23"/>
        <v>0</v>
      </c>
    </row>
    <row r="37" spans="1:42" s="216" customFormat="1" ht="17.25" customHeight="1">
      <c r="A37" s="212" t="s">
        <v>136</v>
      </c>
      <c r="B37" s="213"/>
      <c r="C37" s="213">
        <f>SUM(C38:C44)</f>
        <v>8534</v>
      </c>
      <c r="D37" s="213">
        <f t="shared" ref="D37:E37" si="30">SUM(D38:D44)</f>
        <v>5571</v>
      </c>
      <c r="E37" s="213">
        <f t="shared" si="30"/>
        <v>2963</v>
      </c>
      <c r="F37" s="214">
        <f>E37/C37</f>
        <v>0.34719943754394189</v>
      </c>
      <c r="G37" s="213">
        <f t="shared" ref="G37:J37" si="31">SUM(G38:G44)</f>
        <v>29</v>
      </c>
      <c r="H37" s="213">
        <f t="shared" si="31"/>
        <v>38</v>
      </c>
      <c r="I37" s="213">
        <f t="shared" si="31"/>
        <v>2896</v>
      </c>
      <c r="J37" s="212">
        <f t="shared" ca="1" si="31"/>
        <v>571</v>
      </c>
      <c r="K37" s="214">
        <f t="shared" ca="1" si="13"/>
        <v>6.6908835247246307E-2</v>
      </c>
      <c r="L37" s="215">
        <f t="shared" ca="1" si="14"/>
        <v>0.19716850828729282</v>
      </c>
      <c r="M37" s="212">
        <f t="shared" ref="M37" ca="1" si="32">SUM(M38:M44)</f>
        <v>56</v>
      </c>
      <c r="N37" s="214">
        <f t="shared" ca="1" si="15"/>
        <v>6.5619873447386925E-3</v>
      </c>
      <c r="O37" s="215">
        <f t="shared" ca="1" si="16"/>
        <v>1.9337016574585635E-2</v>
      </c>
      <c r="P37" s="212">
        <f t="shared" ref="P37:AN37" ca="1" si="33">SUM(P38:P44)</f>
        <v>1074</v>
      </c>
      <c r="Q37" s="214">
        <f t="shared" ca="1" si="17"/>
        <v>0.12584954300445278</v>
      </c>
      <c r="R37" s="215">
        <f t="shared" ca="1" si="18"/>
        <v>0.3708563535911602</v>
      </c>
      <c r="S37" s="212">
        <f t="shared" ca="1" si="33"/>
        <v>496</v>
      </c>
      <c r="T37" s="214">
        <f t="shared" ca="1" si="19"/>
        <v>5.8120459339114132E-2</v>
      </c>
      <c r="U37" s="215">
        <f t="shared" ca="1" si="20"/>
        <v>0.17127071823204421</v>
      </c>
      <c r="V37" s="212">
        <f t="shared" ca="1" si="33"/>
        <v>21</v>
      </c>
      <c r="W37" s="214">
        <f t="shared" ca="1" si="21"/>
        <v>2.4607452542770095E-3</v>
      </c>
      <c r="X37" s="215">
        <f t="shared" ca="1" si="33"/>
        <v>5.4374559499430382E-2</v>
      </c>
      <c r="Y37" s="212">
        <f t="shared" ca="1" si="33"/>
        <v>164</v>
      </c>
      <c r="Z37" s="214">
        <f t="shared" ca="1" si="1"/>
        <v>1.9217248652449028E-2</v>
      </c>
      <c r="AA37" s="215">
        <f t="shared" ca="1" si="2"/>
        <v>5.6629834254143648E-2</v>
      </c>
      <c r="AB37" s="212">
        <f t="shared" ca="1" si="33"/>
        <v>67</v>
      </c>
      <c r="AC37" s="214">
        <f t="shared" ca="1" si="3"/>
        <v>7.8509491445980777E-3</v>
      </c>
      <c r="AD37" s="215">
        <f t="shared" ca="1" si="4"/>
        <v>2.3135359116022099E-2</v>
      </c>
      <c r="AE37" s="212">
        <f t="shared" ca="1" si="33"/>
        <v>26</v>
      </c>
      <c r="AF37" s="214">
        <f t="shared" ca="1" si="5"/>
        <v>3.0466369814858216E-3</v>
      </c>
      <c r="AG37" s="215">
        <f t="shared" ca="1" si="6"/>
        <v>8.9779005524861875E-3</v>
      </c>
      <c r="AH37" s="212">
        <f t="shared" ca="1" si="33"/>
        <v>352</v>
      </c>
      <c r="AI37" s="214">
        <f t="shared" ca="1" si="7"/>
        <v>4.1246777595500349E-2</v>
      </c>
      <c r="AJ37" s="215">
        <f t="shared" ca="1" si="8"/>
        <v>0.12154696132596685</v>
      </c>
      <c r="AK37" s="212">
        <f t="shared" ca="1" si="33"/>
        <v>54</v>
      </c>
      <c r="AL37" s="214">
        <f t="shared" ca="1" si="9"/>
        <v>6.3276306538551678E-3</v>
      </c>
      <c r="AM37" s="215">
        <f ca="1">$AK37/$I37</f>
        <v>1.8646408839779006E-2</v>
      </c>
      <c r="AN37" s="212">
        <f t="shared" ca="1" si="33"/>
        <v>15</v>
      </c>
      <c r="AO37" s="214">
        <f t="shared" ca="1" si="11"/>
        <v>1.7576751816264355E-3</v>
      </c>
      <c r="AP37" s="215">
        <f t="shared" ca="1" si="23"/>
        <v>5.1795580110497235E-3</v>
      </c>
    </row>
    <row r="38" spans="1:42">
      <c r="A38" s="32" t="s">
        <v>66</v>
      </c>
      <c r="B38" s="33">
        <v>1</v>
      </c>
      <c r="C38" s="33">
        <f>SUMIFS(Import_Inscrits,Import_Communes,Circo2!$A38,Import_BV,Circo2!$B38)</f>
        <v>1123</v>
      </c>
      <c r="D38" s="33">
        <f>SUMIFS(Import_Abstention,Import_Communes,Circo2!$A38,Import_BV,Circo2!$B38)</f>
        <v>672</v>
      </c>
      <c r="E38" s="33">
        <f>SUMIFS(Import_Votants,Import_Communes,Circo2!$A38,Import_BV,Circo2!$B38)</f>
        <v>451</v>
      </c>
      <c r="F38" s="34">
        <f t="shared" si="24"/>
        <v>0.40160284951024044</v>
      </c>
      <c r="G38" s="33">
        <f>SUMIFS(Import_Blancs,Import_Communes,Circo2!$A38,Import_BV,Circo2!$B38)</f>
        <v>6</v>
      </c>
      <c r="H38" s="33">
        <f>SUMIFS(Imports_Nuls,Import_Communes,Circo2!$A38,Import_BV,Circo2!$B38)</f>
        <v>6</v>
      </c>
      <c r="I38" s="33">
        <f>SUMIFS(Import_Exprimés,Import_Communes,Circo2!$A38,Import_BV,Circo2!$B38)</f>
        <v>439</v>
      </c>
      <c r="J38" s="35">
        <f ca="1">SUMIFS(OFFSET(Import!$A$2,0,J$2+2,236,1),OFFSET(Import!$A$2,0,J$2,236,1),Circo2!J$3,Import_Communes,Circo2!$A38,Import_BV,Circo2!$B38)</f>
        <v>133</v>
      </c>
      <c r="K38" s="36">
        <f t="shared" ca="1" si="13"/>
        <v>0.11843276936776491</v>
      </c>
      <c r="L38" s="37">
        <f t="shared" ca="1" si="14"/>
        <v>0.30296127562642367</v>
      </c>
      <c r="M38" s="35">
        <f ca="1">SUMIFS(OFFSET(Import!$A$2,0,M$2+2,236,1),OFFSET(Import!$A$2,0,M$2,236,1),Circo2!M$3,Import_Communes,Circo2!$A38,Import_BV,Circo2!$B38)</f>
        <v>4</v>
      </c>
      <c r="N38" s="36">
        <f t="shared" ca="1" si="15"/>
        <v>3.5618878005342831E-3</v>
      </c>
      <c r="O38" s="37">
        <f t="shared" ca="1" si="16"/>
        <v>9.1116173120728925E-3</v>
      </c>
      <c r="P38" s="35">
        <f ca="1">SUMIFS(OFFSET(Import!$A$2,0,P$2+2,236,1),OFFSET(Import!$A$2,0,P$2,236,1),Circo2!P$3,Import_Communes,Circo2!$A38,Import_BV,Circo2!$B38)</f>
        <v>154</v>
      </c>
      <c r="Q38" s="36">
        <f t="shared" ca="1" si="17"/>
        <v>0.13713268032056991</v>
      </c>
      <c r="R38" s="37">
        <f t="shared" ca="1" si="18"/>
        <v>0.35079726651480636</v>
      </c>
      <c r="S38" s="35">
        <f ca="1">SUMIFS(OFFSET(Import!$A$2,0,S$2+2,236,1),OFFSET(Import!$A$2,0,S$2,236,1),Circo2!S$3,Import_Communes,Circo2!$A38,Import_BV,Circo2!$B38)</f>
        <v>60</v>
      </c>
      <c r="T38" s="36">
        <f t="shared" ca="1" si="19"/>
        <v>5.3428317008014245E-2</v>
      </c>
      <c r="U38" s="37">
        <f t="shared" ca="1" si="20"/>
        <v>0.1366742596810934</v>
      </c>
      <c r="V38" s="35">
        <f ca="1">SUMIFS(OFFSET(Import!$A$2,0,V$2+2,236,1),OFFSET(Import!$A$2,0,V$2,236,1),Circo2!V$3,Import_Communes,Circo2!$A38,Import_BV,Circo2!$B38)</f>
        <v>1</v>
      </c>
      <c r="W38" s="36">
        <f t="shared" ca="1" si="21"/>
        <v>8.9047195013357077E-4</v>
      </c>
      <c r="X38" s="37">
        <f t="shared" ca="1" si="22"/>
        <v>2.2779043280182231E-3</v>
      </c>
      <c r="Y38" s="35">
        <f ca="1">SUMIFS(OFFSET(Import!$A$2,0,Y$2+2,236,1),OFFSET(Import!$A$2,0,Y$2,236,1),Circo2!Y$3,Import_Communes,Circo2!$A38,Import_BV,Circo2!$B38)</f>
        <v>11</v>
      </c>
      <c r="Z38" s="36">
        <f t="shared" ca="1" si="1"/>
        <v>9.7951914514692786E-3</v>
      </c>
      <c r="AA38" s="37">
        <f t="shared" ca="1" si="2"/>
        <v>2.5056947608200455E-2</v>
      </c>
      <c r="AB38" s="35">
        <f ca="1">SUMIFS(OFFSET(Import!$A$2,0,AB$2+2,236,1),OFFSET(Import!$A$2,0,AB$2,236,1),Circo2!AB$3,Import_Communes,Circo2!$A38,Import_BV,Circo2!$B38)</f>
        <v>7</v>
      </c>
      <c r="AC38" s="36">
        <f t="shared" ca="1" si="3"/>
        <v>6.2333036509349959E-3</v>
      </c>
      <c r="AD38" s="37">
        <f t="shared" ca="1" si="4"/>
        <v>1.5945330296127564E-2</v>
      </c>
      <c r="AE38" s="35">
        <f ca="1">SUMIFS(OFFSET(Import!$A$2,0,AE$2+2,236,1),OFFSET(Import!$A$2,0,AE$2,236,1),Circo2!AE$3,Import_Communes,Circo2!$A38,Import_BV,Circo2!$B38)</f>
        <v>2</v>
      </c>
      <c r="AF38" s="36">
        <f t="shared" ca="1" si="5"/>
        <v>1.7809439002671415E-3</v>
      </c>
      <c r="AG38" s="37">
        <f t="shared" ca="1" si="6"/>
        <v>4.5558086560364463E-3</v>
      </c>
      <c r="AH38" s="35">
        <f ca="1">SUMIFS(OFFSET(Import!$A$2,0,AH$2+2,236,1),OFFSET(Import!$A$2,0,AH$2,236,1),Circo2!AH$3,Import_Communes,Circo2!$A38,Import_BV,Circo2!$B38)</f>
        <v>62</v>
      </c>
      <c r="AI38" s="36">
        <f t="shared" ca="1" si="7"/>
        <v>5.5209260908281391E-2</v>
      </c>
      <c r="AJ38" s="37">
        <f t="shared" ca="1" si="8"/>
        <v>0.14123006833712984</v>
      </c>
      <c r="AK38" s="35">
        <f ca="1">SUMIFS(OFFSET(Import!$A$2,0,AK$2+2,236,1),OFFSET(Import!$A$2,0,AK$2,236,1),Circo2!AK$3,Import_Communes,Circo2!$A38,Import_BV,Circo2!$B38)</f>
        <v>4</v>
      </c>
      <c r="AL38" s="36">
        <f t="shared" ca="1" si="9"/>
        <v>3.5618878005342831E-3</v>
      </c>
      <c r="AM38" s="37">
        <f t="shared" ca="1" si="10"/>
        <v>9.1116173120728925E-3</v>
      </c>
      <c r="AN38" s="35">
        <f ca="1">SUMIFS(OFFSET(Import!$A$2,0,AN$2+2,236,1),OFFSET(Import!$A$2,0,AN$2,236,1),Circo2!AN$3,Import_Communes,Circo2!$A38,Import_BV,Circo2!$B38)</f>
        <v>1</v>
      </c>
      <c r="AO38" s="36">
        <f t="shared" ca="1" si="11"/>
        <v>8.9047195013357077E-4</v>
      </c>
      <c r="AP38" s="37">
        <f t="shared" ca="1" si="23"/>
        <v>2.2779043280182231E-3</v>
      </c>
    </row>
    <row r="39" spans="1:42">
      <c r="A39" s="32" t="s">
        <v>66</v>
      </c>
      <c r="B39" s="33">
        <v>2</v>
      </c>
      <c r="C39" s="33">
        <f>SUMIFS(Import_Inscrits,Import_Communes,Circo2!$A39,Import_BV,Circo2!$B39)</f>
        <v>1093</v>
      </c>
      <c r="D39" s="33">
        <f>SUMIFS(Import_Abstention,Import_Communes,Circo2!$A39,Import_BV,Circo2!$B39)</f>
        <v>754</v>
      </c>
      <c r="E39" s="33">
        <f>SUMIFS(Import_Votants,Import_Communes,Circo2!$A39,Import_BV,Circo2!$B39)</f>
        <v>339</v>
      </c>
      <c r="F39" s="34">
        <f t="shared" ref="F39:F44" si="34">E39/C39</f>
        <v>0.31015553522415368</v>
      </c>
      <c r="G39" s="33">
        <f>SUMIFS(Import_Blancs,Import_Communes,Circo2!$A39,Import_BV,Circo2!$B39)</f>
        <v>5</v>
      </c>
      <c r="H39" s="33">
        <f>SUMIFS(Imports_Nuls,Import_Communes,Circo2!$A39,Import_BV,Circo2!$B39)</f>
        <v>5</v>
      </c>
      <c r="I39" s="33">
        <f>SUMIFS(Import_Exprimés,Import_Communes,Circo2!$A39,Import_BV,Circo2!$B39)</f>
        <v>329</v>
      </c>
      <c r="J39" s="35">
        <f ca="1">SUMIFS(OFFSET(Import!$A$2,0,J$2+2,236,1),OFFSET(Import!$A$2,0,J$2,236,1),Circo2!J$3,Import_Communes,Circo2!$A39,Import_BV,Circo2!$B39)</f>
        <v>72</v>
      </c>
      <c r="K39" s="36">
        <f t="shared" ca="1" si="13"/>
        <v>6.5873741994510515E-2</v>
      </c>
      <c r="L39" s="37">
        <f t="shared" ca="1" si="14"/>
        <v>0.21884498480243161</v>
      </c>
      <c r="M39" s="35">
        <f ca="1">SUMIFS(OFFSET(Import!$A$2,0,M$2+2,236,1),OFFSET(Import!$A$2,0,M$2,236,1),Circo2!M$3,Import_Communes,Circo2!$A39,Import_BV,Circo2!$B39)</f>
        <v>9</v>
      </c>
      <c r="N39" s="36">
        <f t="shared" ca="1" si="15"/>
        <v>8.2342177493138144E-3</v>
      </c>
      <c r="O39" s="37">
        <f t="shared" ca="1" si="16"/>
        <v>2.7355623100303952E-2</v>
      </c>
      <c r="P39" s="35">
        <f ca="1">SUMIFS(OFFSET(Import!$A$2,0,P$2+2,236,1),OFFSET(Import!$A$2,0,P$2,236,1),Circo2!P$3,Import_Communes,Circo2!$A39,Import_BV,Circo2!$B39)</f>
        <v>90</v>
      </c>
      <c r="Q39" s="36">
        <f t="shared" ca="1" si="17"/>
        <v>8.2342177493138158E-2</v>
      </c>
      <c r="R39" s="37">
        <f t="shared" ca="1" si="18"/>
        <v>0.2735562310030395</v>
      </c>
      <c r="S39" s="35">
        <f ca="1">SUMIFS(OFFSET(Import!$A$2,0,S$2+2,236,1),OFFSET(Import!$A$2,0,S$2,236,1),Circo2!S$3,Import_Communes,Circo2!$A39,Import_BV,Circo2!$B39)</f>
        <v>69</v>
      </c>
      <c r="T39" s="36">
        <f t="shared" ca="1" si="19"/>
        <v>6.3129002744739246E-2</v>
      </c>
      <c r="U39" s="37">
        <f t="shared" ca="1" si="20"/>
        <v>0.20972644376899696</v>
      </c>
      <c r="V39" s="35">
        <f ca="1">SUMIFS(OFFSET(Import!$A$2,0,V$2+2,236,1),OFFSET(Import!$A$2,0,V$2,236,1),Circo2!V$3,Import_Communes,Circo2!$A39,Import_BV,Circo2!$B39)</f>
        <v>2</v>
      </c>
      <c r="W39" s="36">
        <f t="shared" ca="1" si="21"/>
        <v>1.8298261665141812E-3</v>
      </c>
      <c r="X39" s="37">
        <f t="shared" ca="1" si="22"/>
        <v>6.0790273556231003E-3</v>
      </c>
      <c r="Y39" s="35">
        <f ca="1">SUMIFS(OFFSET(Import!$A$2,0,Y$2+2,236,1),OFFSET(Import!$A$2,0,Y$2,236,1),Circo2!Y$3,Import_Communes,Circo2!$A39,Import_BV,Circo2!$B39)</f>
        <v>24</v>
      </c>
      <c r="Z39" s="36">
        <f t="shared" ca="1" si="1"/>
        <v>2.1957913998170174E-2</v>
      </c>
      <c r="AA39" s="37">
        <f t="shared" ca="1" si="2"/>
        <v>7.29483282674772E-2</v>
      </c>
      <c r="AB39" s="35">
        <f ca="1">SUMIFS(OFFSET(Import!$A$2,0,AB$2+2,236,1),OFFSET(Import!$A$2,0,AB$2,236,1),Circo2!AB$3,Import_Communes,Circo2!$A39,Import_BV,Circo2!$B39)</f>
        <v>7</v>
      </c>
      <c r="AC39" s="36">
        <f t="shared" ca="1" si="3"/>
        <v>6.4043915827996338E-3</v>
      </c>
      <c r="AD39" s="37">
        <f t="shared" ca="1" si="4"/>
        <v>2.1276595744680851E-2</v>
      </c>
      <c r="AE39" s="35">
        <f ca="1">SUMIFS(OFFSET(Import!$A$2,0,AE$2+2,236,1),OFFSET(Import!$A$2,0,AE$2,236,1),Circo2!AE$3,Import_Communes,Circo2!$A39,Import_BV,Circo2!$B39)</f>
        <v>6</v>
      </c>
      <c r="AF39" s="36">
        <f t="shared" ca="1" si="5"/>
        <v>5.4894784995425435E-3</v>
      </c>
      <c r="AG39" s="37">
        <f t="shared" ca="1" si="6"/>
        <v>1.82370820668693E-2</v>
      </c>
      <c r="AH39" s="35">
        <f ca="1">SUMIFS(OFFSET(Import!$A$2,0,AH$2+2,236,1),OFFSET(Import!$A$2,0,AH$2,236,1),Circo2!AH$3,Import_Communes,Circo2!$A39,Import_BV,Circo2!$B39)</f>
        <v>45</v>
      </c>
      <c r="AI39" s="36">
        <f t="shared" ca="1" si="7"/>
        <v>4.1171088746569079E-2</v>
      </c>
      <c r="AJ39" s="37">
        <f t="shared" ca="1" si="8"/>
        <v>0.13677811550151975</v>
      </c>
      <c r="AK39" s="35">
        <f ca="1">SUMIFS(OFFSET(Import!$A$2,0,AK$2+2,236,1),OFFSET(Import!$A$2,0,AK$2,236,1),Circo2!AK$3,Import_Communes,Circo2!$A39,Import_BV,Circo2!$B39)</f>
        <v>3</v>
      </c>
      <c r="AL39" s="36">
        <f t="shared" ca="1" si="9"/>
        <v>2.7447392497712718E-3</v>
      </c>
      <c r="AM39" s="37">
        <f t="shared" ca="1" si="10"/>
        <v>9.11854103343465E-3</v>
      </c>
      <c r="AN39" s="35">
        <f ca="1">SUMIFS(OFFSET(Import!$A$2,0,AN$2+2,236,1),OFFSET(Import!$A$2,0,AN$2,236,1),Circo2!AN$3,Import_Communes,Circo2!$A39,Import_BV,Circo2!$B39)</f>
        <v>2</v>
      </c>
      <c r="AO39" s="36">
        <f t="shared" ca="1" si="11"/>
        <v>1.8298261665141812E-3</v>
      </c>
      <c r="AP39" s="37">
        <f t="shared" ca="1" si="23"/>
        <v>6.0790273556231003E-3</v>
      </c>
    </row>
    <row r="40" spans="1:42">
      <c r="A40" s="32" t="s">
        <v>66</v>
      </c>
      <c r="B40" s="33">
        <v>3</v>
      </c>
      <c r="C40" s="33">
        <f>SUMIFS(Import_Inscrits,Import_Communes,Circo2!$A40,Import_BV,Circo2!$B40)</f>
        <v>1179</v>
      </c>
      <c r="D40" s="33">
        <f>SUMIFS(Import_Abstention,Import_Communes,Circo2!$A40,Import_BV,Circo2!$B40)</f>
        <v>743</v>
      </c>
      <c r="E40" s="33">
        <f>SUMIFS(Import_Votants,Import_Communes,Circo2!$A40,Import_BV,Circo2!$B40)</f>
        <v>436</v>
      </c>
      <c r="F40" s="34">
        <f t="shared" si="34"/>
        <v>0.36980491942324001</v>
      </c>
      <c r="G40" s="33">
        <f>SUMIFS(Import_Blancs,Import_Communes,Circo2!$A40,Import_BV,Circo2!$B40)</f>
        <v>10</v>
      </c>
      <c r="H40" s="33">
        <f>SUMIFS(Imports_Nuls,Import_Communes,Circo2!$A40,Import_BV,Circo2!$B40)</f>
        <v>6</v>
      </c>
      <c r="I40" s="33">
        <f>SUMIFS(Import_Exprimés,Import_Communes,Circo2!$A40,Import_BV,Circo2!$B40)</f>
        <v>420</v>
      </c>
      <c r="J40" s="35">
        <f ca="1">SUMIFS(OFFSET(Import!$A$2,0,J$2+2,236,1),OFFSET(Import!$A$2,0,J$2,236,1),Circo2!J$3,Import_Communes,Circo2!$A40,Import_BV,Circo2!$B40)</f>
        <v>68</v>
      </c>
      <c r="K40" s="36">
        <f t="shared" ca="1" si="13"/>
        <v>5.7675996607294319E-2</v>
      </c>
      <c r="L40" s="37">
        <f t="shared" ca="1" si="14"/>
        <v>0.16190476190476191</v>
      </c>
      <c r="M40" s="35">
        <f ca="1">SUMIFS(OFFSET(Import!$A$2,0,M$2+2,236,1),OFFSET(Import!$A$2,0,M$2,236,1),Circo2!M$3,Import_Communes,Circo2!$A40,Import_BV,Circo2!$B40)</f>
        <v>17</v>
      </c>
      <c r="N40" s="36">
        <f t="shared" ca="1" si="15"/>
        <v>1.441899915182358E-2</v>
      </c>
      <c r="O40" s="37">
        <f t="shared" ca="1" si="16"/>
        <v>4.0476190476190478E-2</v>
      </c>
      <c r="P40" s="35">
        <f ca="1">SUMIFS(OFFSET(Import!$A$2,0,P$2+2,236,1),OFFSET(Import!$A$2,0,P$2,236,1),Circo2!P$3,Import_Communes,Circo2!$A40,Import_BV,Circo2!$B40)</f>
        <v>182</v>
      </c>
      <c r="Q40" s="36">
        <f t="shared" ca="1" si="17"/>
        <v>0.15436810856658184</v>
      </c>
      <c r="R40" s="37">
        <f t="shared" ca="1" si="18"/>
        <v>0.43333333333333335</v>
      </c>
      <c r="S40" s="35">
        <f ca="1">SUMIFS(OFFSET(Import!$A$2,0,S$2+2,236,1),OFFSET(Import!$A$2,0,S$2,236,1),Circo2!S$3,Import_Communes,Circo2!$A40,Import_BV,Circo2!$B40)</f>
        <v>52</v>
      </c>
      <c r="T40" s="36">
        <f t="shared" ca="1" si="19"/>
        <v>4.4105173876166241E-2</v>
      </c>
      <c r="U40" s="37">
        <f t="shared" ca="1" si="20"/>
        <v>0.12380952380952381</v>
      </c>
      <c r="V40" s="35">
        <f ca="1">SUMIFS(OFFSET(Import!$A$2,0,V$2+2,236,1),OFFSET(Import!$A$2,0,V$2,236,1),Circo2!V$3,Import_Communes,Circo2!$A40,Import_BV,Circo2!$B40)</f>
        <v>2</v>
      </c>
      <c r="W40" s="36">
        <f t="shared" ca="1" si="21"/>
        <v>1.6963528413910093E-3</v>
      </c>
      <c r="X40" s="37">
        <f t="shared" ca="1" si="22"/>
        <v>4.7619047619047623E-3</v>
      </c>
      <c r="Y40" s="35">
        <f ca="1">SUMIFS(OFFSET(Import!$A$2,0,Y$2+2,236,1),OFFSET(Import!$A$2,0,Y$2,236,1),Circo2!Y$3,Import_Communes,Circo2!$A40,Import_BV,Circo2!$B40)</f>
        <v>21</v>
      </c>
      <c r="Z40" s="36">
        <f t="shared" ca="1" si="1"/>
        <v>1.7811704834605598E-2</v>
      </c>
      <c r="AA40" s="37">
        <f t="shared" ca="1" si="2"/>
        <v>0.05</v>
      </c>
      <c r="AB40" s="35">
        <f ca="1">SUMIFS(OFFSET(Import!$A$2,0,AB$2+2,236,1),OFFSET(Import!$A$2,0,AB$2,236,1),Circo2!AB$3,Import_Communes,Circo2!$A40,Import_BV,Circo2!$B40)</f>
        <v>16</v>
      </c>
      <c r="AC40" s="36">
        <f t="shared" ca="1" si="3"/>
        <v>1.3570822731128074E-2</v>
      </c>
      <c r="AD40" s="37">
        <f t="shared" ca="1" si="4"/>
        <v>3.8095238095238099E-2</v>
      </c>
      <c r="AE40" s="35">
        <f ca="1">SUMIFS(OFFSET(Import!$A$2,0,AE$2+2,236,1),OFFSET(Import!$A$2,0,AE$2,236,1),Circo2!AE$3,Import_Communes,Circo2!$A40,Import_BV,Circo2!$B40)</f>
        <v>3</v>
      </c>
      <c r="AF40" s="36">
        <f t="shared" ca="1" si="5"/>
        <v>2.5445292620865142E-3</v>
      </c>
      <c r="AG40" s="37">
        <f t="shared" ca="1" si="6"/>
        <v>7.1428571428571426E-3</v>
      </c>
      <c r="AH40" s="35">
        <f ca="1">SUMIFS(OFFSET(Import!$A$2,0,AH$2+2,236,1),OFFSET(Import!$A$2,0,AH$2,236,1),Circo2!AH$3,Import_Communes,Circo2!$A40,Import_BV,Circo2!$B40)</f>
        <v>32</v>
      </c>
      <c r="AI40" s="36">
        <f t="shared" ca="1" si="7"/>
        <v>2.7141645462256149E-2</v>
      </c>
      <c r="AJ40" s="37">
        <f t="shared" ca="1" si="8"/>
        <v>7.6190476190476197E-2</v>
      </c>
      <c r="AK40" s="35">
        <f ca="1">SUMIFS(OFFSET(Import!$A$2,0,AK$2+2,236,1),OFFSET(Import!$A$2,0,AK$2,236,1),Circo2!AK$3,Import_Communes,Circo2!$A40,Import_BV,Circo2!$B40)</f>
        <v>25</v>
      </c>
      <c r="AL40" s="36">
        <f t="shared" ca="1" si="9"/>
        <v>2.1204410517387615E-2</v>
      </c>
      <c r="AM40" s="37">
        <f t="shared" ca="1" si="10"/>
        <v>5.9523809523809521E-2</v>
      </c>
      <c r="AN40" s="35">
        <f ca="1">SUMIFS(OFFSET(Import!$A$2,0,AN$2+2,236,1),OFFSET(Import!$A$2,0,AN$2,236,1),Circo2!AN$3,Import_Communes,Circo2!$A40,Import_BV,Circo2!$B40)</f>
        <v>2</v>
      </c>
      <c r="AO40" s="36">
        <f t="shared" ca="1" si="11"/>
        <v>1.6963528413910093E-3</v>
      </c>
      <c r="AP40" s="37">
        <f t="shared" ca="1" si="23"/>
        <v>4.7619047619047623E-3</v>
      </c>
    </row>
    <row r="41" spans="1:42">
      <c r="A41" s="32" t="s">
        <v>66</v>
      </c>
      <c r="B41" s="33">
        <v>4</v>
      </c>
      <c r="C41" s="33">
        <f>SUMIFS(Import_Inscrits,Import_Communes,Circo2!$A41,Import_BV,Circo2!$B41)</f>
        <v>1538</v>
      </c>
      <c r="D41" s="33">
        <f>SUMIFS(Import_Abstention,Import_Communes,Circo2!$A41,Import_BV,Circo2!$B41)</f>
        <v>1037</v>
      </c>
      <c r="E41" s="33">
        <f>SUMIFS(Import_Votants,Import_Communes,Circo2!$A41,Import_BV,Circo2!$B41)</f>
        <v>501</v>
      </c>
      <c r="F41" s="34">
        <f t="shared" si="34"/>
        <v>0.32574772431729521</v>
      </c>
      <c r="G41" s="33">
        <f>SUMIFS(Import_Blancs,Import_Communes,Circo2!$A41,Import_BV,Circo2!$B41)</f>
        <v>5</v>
      </c>
      <c r="H41" s="33">
        <f>SUMIFS(Imports_Nuls,Import_Communes,Circo2!$A41,Import_BV,Circo2!$B41)</f>
        <v>4</v>
      </c>
      <c r="I41" s="33">
        <f>SUMIFS(Import_Exprimés,Import_Communes,Circo2!$A41,Import_BV,Circo2!$B41)</f>
        <v>492</v>
      </c>
      <c r="J41" s="35">
        <f ca="1">SUMIFS(OFFSET(Import!$A$2,0,J$2+2,236,1),OFFSET(Import!$A$2,0,J$2,236,1),Circo2!J$3,Import_Communes,Circo2!$A41,Import_BV,Circo2!$B41)</f>
        <v>109</v>
      </c>
      <c r="K41" s="36">
        <f t="shared" ca="1" si="13"/>
        <v>7.0871261378413528E-2</v>
      </c>
      <c r="L41" s="37">
        <f t="shared" ca="1" si="14"/>
        <v>0.22154471544715448</v>
      </c>
      <c r="M41" s="35">
        <f ca="1">SUMIFS(OFFSET(Import!$A$2,0,M$2+2,236,1),OFFSET(Import!$A$2,0,M$2,236,1),Circo2!M$3,Import_Communes,Circo2!$A41,Import_BV,Circo2!$B41)</f>
        <v>3</v>
      </c>
      <c r="N41" s="36">
        <f t="shared" ca="1" si="15"/>
        <v>1.9505851755526658E-3</v>
      </c>
      <c r="O41" s="37">
        <f t="shared" ca="1" si="16"/>
        <v>6.0975609756097563E-3</v>
      </c>
      <c r="P41" s="35">
        <f ca="1">SUMIFS(OFFSET(Import!$A$2,0,P$2+2,236,1),OFFSET(Import!$A$2,0,P$2,236,1),Circo2!P$3,Import_Communes,Circo2!$A41,Import_BV,Circo2!$B41)</f>
        <v>142</v>
      </c>
      <c r="Q41" s="36">
        <f t="shared" ca="1" si="17"/>
        <v>9.2327698309492848E-2</v>
      </c>
      <c r="R41" s="37">
        <f t="shared" ca="1" si="18"/>
        <v>0.2886178861788618</v>
      </c>
      <c r="S41" s="35">
        <f ca="1">SUMIFS(OFFSET(Import!$A$2,0,S$2+2,236,1),OFFSET(Import!$A$2,0,S$2,236,1),Circo2!S$3,Import_Communes,Circo2!$A41,Import_BV,Circo2!$B41)</f>
        <v>109</v>
      </c>
      <c r="T41" s="36">
        <f t="shared" ca="1" si="19"/>
        <v>7.0871261378413528E-2</v>
      </c>
      <c r="U41" s="37">
        <f t="shared" ca="1" si="20"/>
        <v>0.22154471544715448</v>
      </c>
      <c r="V41" s="35">
        <f ca="1">SUMIFS(OFFSET(Import!$A$2,0,V$2+2,236,1),OFFSET(Import!$A$2,0,V$2,236,1),Circo2!V$3,Import_Communes,Circo2!$A41,Import_BV,Circo2!$B41)</f>
        <v>3</v>
      </c>
      <c r="W41" s="36">
        <f t="shared" ca="1" si="21"/>
        <v>1.9505851755526658E-3</v>
      </c>
      <c r="X41" s="37">
        <f t="shared" ca="1" si="22"/>
        <v>6.0975609756097563E-3</v>
      </c>
      <c r="Y41" s="35">
        <f ca="1">SUMIFS(OFFSET(Import!$A$2,0,Y$2+2,236,1),OFFSET(Import!$A$2,0,Y$2,236,1),Circo2!Y$3,Import_Communes,Circo2!$A41,Import_BV,Circo2!$B41)</f>
        <v>31</v>
      </c>
      <c r="Z41" s="36">
        <f t="shared" ca="1" si="1"/>
        <v>2.0156046814044214E-2</v>
      </c>
      <c r="AA41" s="37">
        <f t="shared" ca="1" si="2"/>
        <v>6.3008130081300809E-2</v>
      </c>
      <c r="AB41" s="35">
        <f ca="1">SUMIFS(OFFSET(Import!$A$2,0,AB$2+2,236,1),OFFSET(Import!$A$2,0,AB$2,236,1),Circo2!AB$3,Import_Communes,Circo2!$A41,Import_BV,Circo2!$B41)</f>
        <v>13</v>
      </c>
      <c r="AC41" s="36">
        <f t="shared" ca="1" si="3"/>
        <v>8.4525357607282189E-3</v>
      </c>
      <c r="AD41" s="37">
        <f t="shared" ca="1" si="4"/>
        <v>2.6422764227642278E-2</v>
      </c>
      <c r="AE41" s="35">
        <f ca="1">SUMIFS(OFFSET(Import!$A$2,0,AE$2+2,236,1),OFFSET(Import!$A$2,0,AE$2,236,1),Circo2!AE$3,Import_Communes,Circo2!$A41,Import_BV,Circo2!$B41)</f>
        <v>5</v>
      </c>
      <c r="AF41" s="36">
        <f t="shared" ca="1" si="5"/>
        <v>3.2509752925877762E-3</v>
      </c>
      <c r="AG41" s="37">
        <f t="shared" ca="1" si="6"/>
        <v>1.016260162601626E-2</v>
      </c>
      <c r="AH41" s="35">
        <f ca="1">SUMIFS(OFFSET(Import!$A$2,0,AH$2+2,236,1),OFFSET(Import!$A$2,0,AH$2,236,1),Circo2!AH$3,Import_Communes,Circo2!$A41,Import_BV,Circo2!$B41)</f>
        <v>67</v>
      </c>
      <c r="AI41" s="36">
        <f t="shared" ca="1" si="7"/>
        <v>4.3563068920676205E-2</v>
      </c>
      <c r="AJ41" s="37">
        <f t="shared" ca="1" si="8"/>
        <v>0.13617886178861788</v>
      </c>
      <c r="AK41" s="35">
        <f ca="1">SUMIFS(OFFSET(Import!$A$2,0,AK$2+2,236,1),OFFSET(Import!$A$2,0,AK$2,236,1),Circo2!AK$3,Import_Communes,Circo2!$A41,Import_BV,Circo2!$B41)</f>
        <v>9</v>
      </c>
      <c r="AL41" s="36">
        <f t="shared" ca="1" si="9"/>
        <v>5.8517555266579977E-3</v>
      </c>
      <c r="AM41" s="37">
        <f t="shared" ca="1" si="10"/>
        <v>1.8292682926829267E-2</v>
      </c>
      <c r="AN41" s="35">
        <f ca="1">SUMIFS(OFFSET(Import!$A$2,0,AN$2+2,236,1),OFFSET(Import!$A$2,0,AN$2,236,1),Circo2!AN$3,Import_Communes,Circo2!$A41,Import_BV,Circo2!$B41)</f>
        <v>1</v>
      </c>
      <c r="AO41" s="36">
        <f t="shared" ca="1" si="11"/>
        <v>6.5019505851755528E-4</v>
      </c>
      <c r="AP41" s="37">
        <f t="shared" ca="1" si="23"/>
        <v>2.0325203252032522E-3</v>
      </c>
    </row>
    <row r="42" spans="1:42">
      <c r="A42" s="32" t="s">
        <v>66</v>
      </c>
      <c r="B42" s="33">
        <v>5</v>
      </c>
      <c r="C42" s="33">
        <f>SUMIFS(Import_Inscrits,Import_Communes,Circo2!$A42,Import_BV,Circo2!$B42)</f>
        <v>951</v>
      </c>
      <c r="D42" s="33">
        <f>SUMIFS(Import_Abstention,Import_Communes,Circo2!$A42,Import_BV,Circo2!$B42)</f>
        <v>604</v>
      </c>
      <c r="E42" s="33">
        <f>SUMIFS(Import_Votants,Import_Communes,Circo2!$A42,Import_BV,Circo2!$B42)</f>
        <v>347</v>
      </c>
      <c r="F42" s="34">
        <f t="shared" si="34"/>
        <v>0.36487907465825448</v>
      </c>
      <c r="G42" s="33">
        <f>SUMIFS(Import_Blancs,Import_Communes,Circo2!$A42,Import_BV,Circo2!$B42)</f>
        <v>1</v>
      </c>
      <c r="H42" s="33">
        <f>SUMIFS(Imports_Nuls,Import_Communes,Circo2!$A42,Import_BV,Circo2!$B42)</f>
        <v>6</v>
      </c>
      <c r="I42" s="33">
        <f>SUMIFS(Import_Exprimés,Import_Communes,Circo2!$A42,Import_BV,Circo2!$B42)</f>
        <v>340</v>
      </c>
      <c r="J42" s="35">
        <f ca="1">SUMIFS(OFFSET(Import!$A$2,0,J$2+2,236,1),OFFSET(Import!$A$2,0,J$2,236,1),Circo2!J$3,Import_Communes,Circo2!$A42,Import_BV,Circo2!$B42)</f>
        <v>53</v>
      </c>
      <c r="K42" s="36">
        <f t="shared" ca="1" si="13"/>
        <v>5.573080967402734E-2</v>
      </c>
      <c r="L42" s="37">
        <f t="shared" ca="1" si="14"/>
        <v>0.15588235294117647</v>
      </c>
      <c r="M42" s="35">
        <f ca="1">SUMIFS(OFFSET(Import!$A$2,0,M$2+2,236,1),OFFSET(Import!$A$2,0,M$2,236,1),Circo2!M$3,Import_Communes,Circo2!$A42,Import_BV,Circo2!$B42)</f>
        <v>7</v>
      </c>
      <c r="N42" s="36">
        <f t="shared" ca="1" si="15"/>
        <v>7.3606729758149319E-3</v>
      </c>
      <c r="O42" s="37">
        <f t="shared" ca="1" si="16"/>
        <v>2.0588235294117647E-2</v>
      </c>
      <c r="P42" s="35">
        <f ca="1">SUMIFS(OFFSET(Import!$A$2,0,P$2+2,236,1),OFFSET(Import!$A$2,0,P$2,236,1),Circo2!P$3,Import_Communes,Circo2!$A42,Import_BV,Circo2!$B42)</f>
        <v>111</v>
      </c>
      <c r="Q42" s="36">
        <f t="shared" ca="1" si="17"/>
        <v>0.1167192429022082</v>
      </c>
      <c r="R42" s="37">
        <f t="shared" ca="1" si="18"/>
        <v>0.32647058823529412</v>
      </c>
      <c r="S42" s="35">
        <f ca="1">SUMIFS(OFFSET(Import!$A$2,0,S$2+2,236,1),OFFSET(Import!$A$2,0,S$2,236,1),Circo2!S$3,Import_Communes,Circo2!$A42,Import_BV,Circo2!$B42)</f>
        <v>68</v>
      </c>
      <c r="T42" s="36">
        <f t="shared" ca="1" si="19"/>
        <v>7.1503680336487907E-2</v>
      </c>
      <c r="U42" s="37">
        <f t="shared" ca="1" si="20"/>
        <v>0.2</v>
      </c>
      <c r="V42" s="35">
        <f ca="1">SUMIFS(OFFSET(Import!$A$2,0,V$2+2,236,1),OFFSET(Import!$A$2,0,V$2,236,1),Circo2!V$3,Import_Communes,Circo2!$A42,Import_BV,Circo2!$B42)</f>
        <v>6</v>
      </c>
      <c r="W42" s="36">
        <f t="shared" ca="1" si="21"/>
        <v>6.3091482649842269E-3</v>
      </c>
      <c r="X42" s="37">
        <f t="shared" ca="1" si="22"/>
        <v>1.7647058823529412E-2</v>
      </c>
      <c r="Y42" s="35">
        <f ca="1">SUMIFS(OFFSET(Import!$A$2,0,Y$2+2,236,1),OFFSET(Import!$A$2,0,Y$2,236,1),Circo2!Y$3,Import_Communes,Circo2!$A42,Import_BV,Circo2!$B42)</f>
        <v>40</v>
      </c>
      <c r="Z42" s="36">
        <f t="shared" ca="1" si="1"/>
        <v>4.2060988433228183E-2</v>
      </c>
      <c r="AA42" s="37">
        <f t="shared" ca="1" si="2"/>
        <v>0.11764705882352941</v>
      </c>
      <c r="AB42" s="35">
        <f ca="1">SUMIFS(OFFSET(Import!$A$2,0,AB$2+2,236,1),OFFSET(Import!$A$2,0,AB$2,236,1),Circo2!AB$3,Import_Communes,Circo2!$A42,Import_BV,Circo2!$B42)</f>
        <v>5</v>
      </c>
      <c r="AC42" s="36">
        <f t="shared" ca="1" si="3"/>
        <v>5.2576235541535229E-3</v>
      </c>
      <c r="AD42" s="37">
        <f t="shared" ca="1" si="4"/>
        <v>1.4705882352941176E-2</v>
      </c>
      <c r="AE42" s="35">
        <f ca="1">SUMIFS(OFFSET(Import!$A$2,0,AE$2+2,236,1),OFFSET(Import!$A$2,0,AE$2,236,1),Circo2!AE$3,Import_Communes,Circo2!$A42,Import_BV,Circo2!$B42)</f>
        <v>0</v>
      </c>
      <c r="AF42" s="36">
        <f t="shared" ca="1" si="5"/>
        <v>0</v>
      </c>
      <c r="AG42" s="37">
        <f t="shared" ca="1" si="6"/>
        <v>0</v>
      </c>
      <c r="AH42" s="35">
        <f ca="1">SUMIFS(OFFSET(Import!$A$2,0,AH$2+2,236,1),OFFSET(Import!$A$2,0,AH$2,236,1),Circo2!AH$3,Import_Communes,Circo2!$A42,Import_BV,Circo2!$B42)</f>
        <v>42</v>
      </c>
      <c r="AI42" s="36">
        <f t="shared" ca="1" si="7"/>
        <v>4.4164037854889593E-2</v>
      </c>
      <c r="AJ42" s="37">
        <f t="shared" ca="1" si="8"/>
        <v>0.12352941176470589</v>
      </c>
      <c r="AK42" s="35">
        <f ca="1">SUMIFS(OFFSET(Import!$A$2,0,AK$2+2,236,1),OFFSET(Import!$A$2,0,AK$2,236,1),Circo2!AK$3,Import_Communes,Circo2!$A42,Import_BV,Circo2!$B42)</f>
        <v>8</v>
      </c>
      <c r="AL42" s="36">
        <f t="shared" ca="1" si="9"/>
        <v>8.4121976866456359E-3</v>
      </c>
      <c r="AM42" s="37">
        <f t="shared" ca="1" si="10"/>
        <v>2.3529411764705882E-2</v>
      </c>
      <c r="AN42" s="35">
        <f ca="1">SUMIFS(OFFSET(Import!$A$2,0,AN$2+2,236,1),OFFSET(Import!$A$2,0,AN$2,236,1),Circo2!AN$3,Import_Communes,Circo2!$A42,Import_BV,Circo2!$B42)</f>
        <v>0</v>
      </c>
      <c r="AO42" s="36">
        <f t="shared" ca="1" si="11"/>
        <v>0</v>
      </c>
      <c r="AP42" s="37">
        <f t="shared" ca="1" si="23"/>
        <v>0</v>
      </c>
    </row>
    <row r="43" spans="1:42">
      <c r="A43" s="32" t="s">
        <v>66</v>
      </c>
      <c r="B43" s="33">
        <v>6</v>
      </c>
      <c r="C43" s="33">
        <f>SUMIFS(Import_Inscrits,Import_Communes,Circo2!$A43,Import_BV,Circo2!$B43)</f>
        <v>1037</v>
      </c>
      <c r="D43" s="33">
        <f>SUMIFS(Import_Abstention,Import_Communes,Circo2!$A43,Import_BV,Circo2!$B43)</f>
        <v>698</v>
      </c>
      <c r="E43" s="33">
        <f>SUMIFS(Import_Votants,Import_Communes,Circo2!$A43,Import_BV,Circo2!$B43)</f>
        <v>339</v>
      </c>
      <c r="F43" s="34">
        <f t="shared" si="34"/>
        <v>0.32690453230472516</v>
      </c>
      <c r="G43" s="33">
        <f>SUMIFS(Import_Blancs,Import_Communes,Circo2!$A43,Import_BV,Circo2!$B43)</f>
        <v>1</v>
      </c>
      <c r="H43" s="33">
        <f>SUMIFS(Imports_Nuls,Import_Communes,Circo2!$A43,Import_BV,Circo2!$B43)</f>
        <v>4</v>
      </c>
      <c r="I43" s="33">
        <f>SUMIFS(Import_Exprimés,Import_Communes,Circo2!$A43,Import_BV,Circo2!$B43)</f>
        <v>334</v>
      </c>
      <c r="J43" s="35">
        <f ca="1">SUMIFS(OFFSET(Import!$A$2,0,J$2+2,236,1),OFFSET(Import!$A$2,0,J$2,236,1),Circo2!J$3,Import_Communes,Circo2!$A43,Import_BV,Circo2!$B43)</f>
        <v>45</v>
      </c>
      <c r="K43" s="36">
        <f t="shared" ca="1" si="13"/>
        <v>4.3394406943105111E-2</v>
      </c>
      <c r="L43" s="37">
        <f t="shared" ca="1" si="14"/>
        <v>0.1347305389221557</v>
      </c>
      <c r="M43" s="35">
        <f ca="1">SUMIFS(OFFSET(Import!$A$2,0,M$2+2,236,1),OFFSET(Import!$A$2,0,M$2,236,1),Circo2!M$3,Import_Communes,Circo2!$A43,Import_BV,Circo2!$B43)</f>
        <v>7</v>
      </c>
      <c r="N43" s="36">
        <f t="shared" ca="1" si="15"/>
        <v>6.7502410800385727E-3</v>
      </c>
      <c r="O43" s="37">
        <f t="shared" ca="1" si="16"/>
        <v>2.0958083832335328E-2</v>
      </c>
      <c r="P43" s="35">
        <f ca="1">SUMIFS(OFFSET(Import!$A$2,0,P$2+2,236,1),OFFSET(Import!$A$2,0,P$2,236,1),Circo2!P$3,Import_Communes,Circo2!$A43,Import_BV,Circo2!$B43)</f>
        <v>147</v>
      </c>
      <c r="Q43" s="36">
        <f t="shared" ca="1" si="17"/>
        <v>0.14175506268081003</v>
      </c>
      <c r="R43" s="37">
        <f t="shared" ca="1" si="18"/>
        <v>0.44011976047904194</v>
      </c>
      <c r="S43" s="35">
        <f ca="1">SUMIFS(OFFSET(Import!$A$2,0,S$2+2,236,1),OFFSET(Import!$A$2,0,S$2,236,1),Circo2!S$3,Import_Communes,Circo2!$A43,Import_BV,Circo2!$B43)</f>
        <v>47</v>
      </c>
      <c r="T43" s="36">
        <f t="shared" ca="1" si="19"/>
        <v>4.5323047251687558E-2</v>
      </c>
      <c r="U43" s="37">
        <f t="shared" ca="1" si="20"/>
        <v>0.1407185628742515</v>
      </c>
      <c r="V43" s="35">
        <f ca="1">SUMIFS(OFFSET(Import!$A$2,0,V$2+2,236,1),OFFSET(Import!$A$2,0,V$2,236,1),Circo2!V$3,Import_Communes,Circo2!$A43,Import_BV,Circo2!$B43)</f>
        <v>4</v>
      </c>
      <c r="W43" s="36">
        <f t="shared" ca="1" si="21"/>
        <v>3.8572806171648989E-3</v>
      </c>
      <c r="X43" s="37">
        <f t="shared" ca="1" si="22"/>
        <v>1.1976047904191617E-2</v>
      </c>
      <c r="Y43" s="35">
        <f ca="1">SUMIFS(OFFSET(Import!$A$2,0,Y$2+2,236,1),OFFSET(Import!$A$2,0,Y$2,236,1),Circo2!Y$3,Import_Communes,Circo2!$A43,Import_BV,Circo2!$B43)</f>
        <v>9</v>
      </c>
      <c r="Z43" s="36">
        <f t="shared" ca="1" si="1"/>
        <v>8.6788813886210219E-3</v>
      </c>
      <c r="AA43" s="37">
        <f t="shared" ca="1" si="2"/>
        <v>2.6946107784431138E-2</v>
      </c>
      <c r="AB43" s="35">
        <f ca="1">SUMIFS(OFFSET(Import!$A$2,0,AB$2+2,236,1),OFFSET(Import!$A$2,0,AB$2,236,1),Circo2!AB$3,Import_Communes,Circo2!$A43,Import_BV,Circo2!$B43)</f>
        <v>10</v>
      </c>
      <c r="AC43" s="36">
        <f t="shared" ca="1" si="3"/>
        <v>9.643201542912247E-3</v>
      </c>
      <c r="AD43" s="37">
        <f t="shared" ca="1" si="4"/>
        <v>2.9940119760479042E-2</v>
      </c>
      <c r="AE43" s="35">
        <f ca="1">SUMIFS(OFFSET(Import!$A$2,0,AE$2+2,236,1),OFFSET(Import!$A$2,0,AE$2,236,1),Circo2!AE$3,Import_Communes,Circo2!$A43,Import_BV,Circo2!$B43)</f>
        <v>6</v>
      </c>
      <c r="AF43" s="36">
        <f t="shared" ca="1" si="5"/>
        <v>5.7859209257473485E-3</v>
      </c>
      <c r="AG43" s="37">
        <f t="shared" ca="1" si="6"/>
        <v>1.7964071856287425E-2</v>
      </c>
      <c r="AH43" s="35">
        <f ca="1">SUMIFS(OFFSET(Import!$A$2,0,AH$2+2,236,1),OFFSET(Import!$A$2,0,AH$2,236,1),Circo2!AH$3,Import_Communes,Circo2!$A43,Import_BV,Circo2!$B43)</f>
        <v>57</v>
      </c>
      <c r="AI43" s="36">
        <f t="shared" ca="1" si="7"/>
        <v>5.4966248794599805E-2</v>
      </c>
      <c r="AJ43" s="37">
        <f t="shared" ca="1" si="8"/>
        <v>0.17065868263473055</v>
      </c>
      <c r="AK43" s="35">
        <f ca="1">SUMIFS(OFFSET(Import!$A$2,0,AK$2+2,236,1),OFFSET(Import!$A$2,0,AK$2,236,1),Circo2!AK$3,Import_Communes,Circo2!$A43,Import_BV,Circo2!$B43)</f>
        <v>0</v>
      </c>
      <c r="AL43" s="36">
        <f t="shared" ca="1" si="9"/>
        <v>0</v>
      </c>
      <c r="AM43" s="37">
        <f t="shared" ca="1" si="10"/>
        <v>0</v>
      </c>
      <c r="AN43" s="35">
        <f ca="1">SUMIFS(OFFSET(Import!$A$2,0,AN$2+2,236,1),OFFSET(Import!$A$2,0,AN$2,236,1),Circo2!AN$3,Import_Communes,Circo2!$A43,Import_BV,Circo2!$B43)</f>
        <v>2</v>
      </c>
      <c r="AO43" s="36">
        <f t="shared" ca="1" si="11"/>
        <v>1.9286403085824494E-3</v>
      </c>
      <c r="AP43" s="37">
        <f t="shared" ca="1" si="23"/>
        <v>5.9880239520958087E-3</v>
      </c>
    </row>
    <row r="44" spans="1:42">
      <c r="A44" s="32" t="s">
        <v>66</v>
      </c>
      <c r="B44" s="33">
        <v>7</v>
      </c>
      <c r="C44" s="33">
        <f>SUMIFS(Import_Inscrits,Import_Communes,Circo2!$A44,Import_BV,Circo2!$B44)</f>
        <v>1613</v>
      </c>
      <c r="D44" s="33">
        <f>SUMIFS(Import_Abstention,Import_Communes,Circo2!$A44,Import_BV,Circo2!$B44)</f>
        <v>1063</v>
      </c>
      <c r="E44" s="33">
        <f>SUMIFS(Import_Votants,Import_Communes,Circo2!$A44,Import_BV,Circo2!$B44)</f>
        <v>550</v>
      </c>
      <c r="F44" s="34">
        <f t="shared" si="34"/>
        <v>0.34097954122752633</v>
      </c>
      <c r="G44" s="33">
        <f>SUMIFS(Import_Blancs,Import_Communes,Circo2!$A44,Import_BV,Circo2!$B44)</f>
        <v>1</v>
      </c>
      <c r="H44" s="33">
        <f>SUMIFS(Imports_Nuls,Import_Communes,Circo2!$A44,Import_BV,Circo2!$B44)</f>
        <v>7</v>
      </c>
      <c r="I44" s="33">
        <f>SUMIFS(Import_Exprimés,Import_Communes,Circo2!$A44,Import_BV,Circo2!$B44)</f>
        <v>542</v>
      </c>
      <c r="J44" s="35">
        <f ca="1">SUMIFS(OFFSET(Import!$A$2,0,J$2+2,236,1),OFFSET(Import!$A$2,0,J$2,236,1),Circo2!J$3,Import_Communes,Circo2!$A44,Import_BV,Circo2!$B44)</f>
        <v>91</v>
      </c>
      <c r="K44" s="36">
        <f t="shared" ca="1" si="13"/>
        <v>5.6416615003099815E-2</v>
      </c>
      <c r="L44" s="37">
        <f t="shared" ca="1" si="14"/>
        <v>0.16789667896678967</v>
      </c>
      <c r="M44" s="35">
        <f ca="1">SUMIFS(OFFSET(Import!$A$2,0,M$2+2,236,1),OFFSET(Import!$A$2,0,M$2,236,1),Circo2!M$3,Import_Communes,Circo2!$A44,Import_BV,Circo2!$B44)</f>
        <v>9</v>
      </c>
      <c r="N44" s="36">
        <f t="shared" ca="1" si="15"/>
        <v>5.5796652200867944E-3</v>
      </c>
      <c r="O44" s="37">
        <f t="shared" ca="1" si="16"/>
        <v>1.6605166051660517E-2</v>
      </c>
      <c r="P44" s="35">
        <f ca="1">SUMIFS(OFFSET(Import!$A$2,0,P$2+2,236,1),OFFSET(Import!$A$2,0,P$2,236,1),Circo2!P$3,Import_Communes,Circo2!$A44,Import_BV,Circo2!$B44)</f>
        <v>248</v>
      </c>
      <c r="Q44" s="36">
        <f t="shared" ca="1" si="17"/>
        <v>0.15375077495350278</v>
      </c>
      <c r="R44" s="37">
        <f t="shared" ca="1" si="18"/>
        <v>0.45756457564575648</v>
      </c>
      <c r="S44" s="35">
        <f ca="1">SUMIFS(OFFSET(Import!$A$2,0,S$2+2,236,1),OFFSET(Import!$A$2,0,S$2,236,1),Circo2!S$3,Import_Communes,Circo2!$A44,Import_BV,Circo2!$B44)</f>
        <v>91</v>
      </c>
      <c r="T44" s="36">
        <f t="shared" ca="1" si="19"/>
        <v>5.6416615003099815E-2</v>
      </c>
      <c r="U44" s="37">
        <f t="shared" ca="1" si="20"/>
        <v>0.16789667896678967</v>
      </c>
      <c r="V44" s="35">
        <f ca="1">SUMIFS(OFFSET(Import!$A$2,0,V$2+2,236,1),OFFSET(Import!$A$2,0,V$2,236,1),Circo2!V$3,Import_Communes,Circo2!$A44,Import_BV,Circo2!$B44)</f>
        <v>3</v>
      </c>
      <c r="W44" s="36">
        <f t="shared" ca="1" si="21"/>
        <v>1.8598884066955983E-3</v>
      </c>
      <c r="X44" s="37">
        <f t="shared" ca="1" si="22"/>
        <v>5.5350553505535052E-3</v>
      </c>
      <c r="Y44" s="35">
        <f ca="1">SUMIFS(OFFSET(Import!$A$2,0,Y$2+2,236,1),OFFSET(Import!$A$2,0,Y$2,236,1),Circo2!Y$3,Import_Communes,Circo2!$A44,Import_BV,Circo2!$B44)</f>
        <v>28</v>
      </c>
      <c r="Z44" s="36">
        <f t="shared" ca="1" si="1"/>
        <v>1.735895846249225E-2</v>
      </c>
      <c r="AA44" s="37">
        <f t="shared" ca="1" si="2"/>
        <v>5.1660516605166053E-2</v>
      </c>
      <c r="AB44" s="35">
        <f ca="1">SUMIFS(OFFSET(Import!$A$2,0,AB$2+2,236,1),OFFSET(Import!$A$2,0,AB$2,236,1),Circo2!AB$3,Import_Communes,Circo2!$A44,Import_BV,Circo2!$B44)</f>
        <v>9</v>
      </c>
      <c r="AC44" s="36">
        <f t="shared" ca="1" si="3"/>
        <v>5.5796652200867944E-3</v>
      </c>
      <c r="AD44" s="37">
        <f t="shared" ca="1" si="4"/>
        <v>1.6605166051660517E-2</v>
      </c>
      <c r="AE44" s="35">
        <f ca="1">SUMIFS(OFFSET(Import!$A$2,0,AE$2+2,236,1),OFFSET(Import!$A$2,0,AE$2,236,1),Circo2!AE$3,Import_Communes,Circo2!$A44,Import_BV,Circo2!$B44)</f>
        <v>4</v>
      </c>
      <c r="AF44" s="36">
        <f t="shared" ca="1" si="5"/>
        <v>2.4798512089274642E-3</v>
      </c>
      <c r="AG44" s="37">
        <f t="shared" ca="1" si="6"/>
        <v>7.3800738007380072E-3</v>
      </c>
      <c r="AH44" s="35">
        <f ca="1">SUMIFS(OFFSET(Import!$A$2,0,AH$2+2,236,1),OFFSET(Import!$A$2,0,AH$2,236,1),Circo2!AH$3,Import_Communes,Circo2!$A44,Import_BV,Circo2!$B44)</f>
        <v>47</v>
      </c>
      <c r="AI44" s="36">
        <f t="shared" ca="1" si="7"/>
        <v>2.9138251704897707E-2</v>
      </c>
      <c r="AJ44" s="37">
        <f t="shared" ca="1" si="8"/>
        <v>8.6715867158671592E-2</v>
      </c>
      <c r="AK44" s="35">
        <f ca="1">SUMIFS(OFFSET(Import!$A$2,0,AK$2+2,236,1),OFFSET(Import!$A$2,0,AK$2,236,1),Circo2!AK$3,Import_Communes,Circo2!$A44,Import_BV,Circo2!$B44)</f>
        <v>5</v>
      </c>
      <c r="AL44" s="36">
        <f t="shared" ca="1" si="9"/>
        <v>3.0998140111593306E-3</v>
      </c>
      <c r="AM44" s="37">
        <f t="shared" ca="1" si="10"/>
        <v>9.2250922509225092E-3</v>
      </c>
      <c r="AN44" s="35">
        <f ca="1">SUMIFS(OFFSET(Import!$A$2,0,AN$2+2,236,1),OFFSET(Import!$A$2,0,AN$2,236,1),Circo2!AN$3,Import_Communes,Circo2!$A44,Import_BV,Circo2!$B44)</f>
        <v>7</v>
      </c>
      <c r="AO44" s="36">
        <f t="shared" ca="1" si="11"/>
        <v>4.3397396156230625E-3</v>
      </c>
      <c r="AP44" s="37">
        <f t="shared" ca="1" si="23"/>
        <v>1.2915129151291513E-2</v>
      </c>
    </row>
    <row r="45" spans="1:42" s="216" customFormat="1" ht="17.25" customHeight="1">
      <c r="A45" s="212" t="s">
        <v>137</v>
      </c>
      <c r="B45" s="213"/>
      <c r="C45" s="213">
        <f>SUM(C46:C49)</f>
        <v>906</v>
      </c>
      <c r="D45" s="213">
        <f t="shared" ref="D45:E45" si="35">SUM(D46:D49)</f>
        <v>372</v>
      </c>
      <c r="E45" s="213">
        <f t="shared" si="35"/>
        <v>534</v>
      </c>
      <c r="F45" s="214">
        <f>E45/C45</f>
        <v>0.58940397350993379</v>
      </c>
      <c r="G45" s="213">
        <f t="shared" ref="G45:J45" si="36">SUM(G46:G49)</f>
        <v>5</v>
      </c>
      <c r="H45" s="213">
        <f t="shared" si="36"/>
        <v>9</v>
      </c>
      <c r="I45" s="213">
        <f t="shared" si="36"/>
        <v>520</v>
      </c>
      <c r="J45" s="212">
        <f t="shared" ca="1" si="36"/>
        <v>77</v>
      </c>
      <c r="K45" s="214">
        <f t="shared" ca="1" si="13"/>
        <v>8.4988962472406185E-2</v>
      </c>
      <c r="L45" s="215">
        <f t="shared" ca="1" si="14"/>
        <v>0.14807692307692308</v>
      </c>
      <c r="M45" s="212">
        <f t="shared" ref="M45" ca="1" si="37">SUM(M46:M49)</f>
        <v>2</v>
      </c>
      <c r="N45" s="214">
        <f t="shared" ca="1" si="15"/>
        <v>2.2075055187637969E-3</v>
      </c>
      <c r="O45" s="215">
        <f t="shared" ca="1" si="16"/>
        <v>3.8461538461538464E-3</v>
      </c>
      <c r="P45" s="212">
        <f t="shared" ref="P45:AN45" ca="1" si="38">SUM(P46:P49)</f>
        <v>212</v>
      </c>
      <c r="Q45" s="214">
        <f t="shared" ca="1" si="17"/>
        <v>0.23399558498896247</v>
      </c>
      <c r="R45" s="215">
        <f t="shared" ca="1" si="18"/>
        <v>0.40769230769230769</v>
      </c>
      <c r="S45" s="212">
        <f t="shared" ca="1" si="38"/>
        <v>208</v>
      </c>
      <c r="T45" s="214">
        <f t="shared" ca="1" si="19"/>
        <v>0.22958057395143489</v>
      </c>
      <c r="U45" s="215">
        <f t="shared" ca="1" si="20"/>
        <v>0.4</v>
      </c>
      <c r="V45" s="212">
        <f t="shared" ca="1" si="38"/>
        <v>0</v>
      </c>
      <c r="W45" s="214">
        <f t="shared" ca="1" si="21"/>
        <v>0</v>
      </c>
      <c r="X45" s="215">
        <f t="shared" ca="1" si="38"/>
        <v>0</v>
      </c>
      <c r="Y45" s="212">
        <f t="shared" ca="1" si="38"/>
        <v>2</v>
      </c>
      <c r="Z45" s="214">
        <f t="shared" ca="1" si="1"/>
        <v>2.2075055187637969E-3</v>
      </c>
      <c r="AA45" s="215">
        <f t="shared" ca="1" si="2"/>
        <v>3.8461538461538464E-3</v>
      </c>
      <c r="AB45" s="212">
        <f t="shared" ca="1" si="38"/>
        <v>1</v>
      </c>
      <c r="AC45" s="214">
        <f t="shared" ca="1" si="3"/>
        <v>1.1037527593818985E-3</v>
      </c>
      <c r="AD45" s="215">
        <f t="shared" ca="1" si="4"/>
        <v>1.9230769230769232E-3</v>
      </c>
      <c r="AE45" s="212">
        <f t="shared" ca="1" si="38"/>
        <v>3</v>
      </c>
      <c r="AF45" s="214">
        <f t="shared" ca="1" si="5"/>
        <v>3.3112582781456954E-3</v>
      </c>
      <c r="AG45" s="215">
        <f t="shared" ca="1" si="6"/>
        <v>5.7692307692307696E-3</v>
      </c>
      <c r="AH45" s="212">
        <f t="shared" ca="1" si="38"/>
        <v>11</v>
      </c>
      <c r="AI45" s="214">
        <f t="shared" ca="1" si="7"/>
        <v>1.2141280353200883E-2</v>
      </c>
      <c r="AJ45" s="215">
        <f t="shared" ca="1" si="8"/>
        <v>2.1153846153846155E-2</v>
      </c>
      <c r="AK45" s="212">
        <f t="shared" ca="1" si="38"/>
        <v>1</v>
      </c>
      <c r="AL45" s="214">
        <f t="shared" ca="1" si="9"/>
        <v>1.1037527593818985E-3</v>
      </c>
      <c r="AM45" s="215">
        <f t="shared" ca="1" si="10"/>
        <v>1.9230769230769232E-3</v>
      </c>
      <c r="AN45" s="212">
        <f t="shared" ca="1" si="38"/>
        <v>3</v>
      </c>
      <c r="AO45" s="214">
        <f t="shared" ca="1" si="11"/>
        <v>3.3112582781456954E-3</v>
      </c>
      <c r="AP45" s="215">
        <f t="shared" ca="1" si="23"/>
        <v>5.7692307692307696E-3</v>
      </c>
    </row>
    <row r="46" spans="1:42">
      <c r="A46" s="32" t="s">
        <v>71</v>
      </c>
      <c r="B46" s="33">
        <v>1</v>
      </c>
      <c r="C46" s="33">
        <f>SUMIFS(Import_Inscrits,Import_Communes,Circo2!$A46,Import_BV,Circo2!$B46)</f>
        <v>228</v>
      </c>
      <c r="D46" s="33">
        <f>SUMIFS(Import_Abstention,Import_Communes,Circo2!$A46,Import_BV,Circo2!$B46)</f>
        <v>80</v>
      </c>
      <c r="E46" s="33">
        <f>SUMIFS(Import_Votants,Import_Communes,Circo2!$A46,Import_BV,Circo2!$B46)</f>
        <v>148</v>
      </c>
      <c r="F46" s="34">
        <f t="shared" si="24"/>
        <v>0.64912280701754388</v>
      </c>
      <c r="G46" s="33">
        <f>SUMIFS(Import_Blancs,Import_Communes,Circo2!$A46,Import_BV,Circo2!$B46)</f>
        <v>0</v>
      </c>
      <c r="H46" s="33">
        <f>SUMIFS(Imports_Nuls,Import_Communes,Circo2!$A46,Import_BV,Circo2!$B46)</f>
        <v>2</v>
      </c>
      <c r="I46" s="33">
        <f>SUMIFS(Import_Exprimés,Import_Communes,Circo2!$A46,Import_BV,Circo2!$B46)</f>
        <v>146</v>
      </c>
      <c r="J46" s="35">
        <f ca="1">SUMIFS(OFFSET(Import!$A$2,0,J$2+2,236,1),OFFSET(Import!$A$2,0,J$2,236,1),Circo2!J$3,Import_Communes,Circo2!$A46,Import_BV,Circo2!$B46)</f>
        <v>20</v>
      </c>
      <c r="K46" s="36">
        <f t="shared" ca="1" si="13"/>
        <v>8.771929824561403E-2</v>
      </c>
      <c r="L46" s="37">
        <f t="shared" ca="1" si="14"/>
        <v>0.13698630136986301</v>
      </c>
      <c r="M46" s="35">
        <f ca="1">SUMIFS(OFFSET(Import!$A$2,0,M$2+2,236,1),OFFSET(Import!$A$2,0,M$2,236,1),Circo2!M$3,Import_Communes,Circo2!$A46,Import_BV,Circo2!$B46)</f>
        <v>1</v>
      </c>
      <c r="N46" s="36">
        <f t="shared" ca="1" si="15"/>
        <v>4.3859649122807015E-3</v>
      </c>
      <c r="O46" s="37">
        <f t="shared" ca="1" si="16"/>
        <v>6.8493150684931503E-3</v>
      </c>
      <c r="P46" s="35">
        <f ca="1">SUMIFS(OFFSET(Import!$A$2,0,P$2+2,236,1),OFFSET(Import!$A$2,0,P$2,236,1),Circo2!P$3,Import_Communes,Circo2!$A46,Import_BV,Circo2!$B46)</f>
        <v>65</v>
      </c>
      <c r="Q46" s="36">
        <f t="shared" ca="1" si="17"/>
        <v>0.28508771929824561</v>
      </c>
      <c r="R46" s="37">
        <f t="shared" ca="1" si="18"/>
        <v>0.4452054794520548</v>
      </c>
      <c r="S46" s="35">
        <f ca="1">SUMIFS(OFFSET(Import!$A$2,0,S$2+2,236,1),OFFSET(Import!$A$2,0,S$2,236,1),Circo2!S$3,Import_Communes,Circo2!$A46,Import_BV,Circo2!$B46)</f>
        <v>54</v>
      </c>
      <c r="T46" s="36">
        <f t="shared" ca="1" si="19"/>
        <v>0.23684210526315788</v>
      </c>
      <c r="U46" s="37">
        <f t="shared" ca="1" si="20"/>
        <v>0.36986301369863012</v>
      </c>
      <c r="V46" s="35">
        <f ca="1">SUMIFS(OFFSET(Import!$A$2,0,V$2+2,236,1),OFFSET(Import!$A$2,0,V$2,236,1),Circo2!V$3,Import_Communes,Circo2!$A46,Import_BV,Circo2!$B46)</f>
        <v>0</v>
      </c>
      <c r="W46" s="36">
        <f t="shared" ca="1" si="21"/>
        <v>0</v>
      </c>
      <c r="X46" s="37">
        <f t="shared" ca="1" si="22"/>
        <v>0</v>
      </c>
      <c r="Y46" s="35">
        <f ca="1">SUMIFS(OFFSET(Import!$A$2,0,Y$2+2,236,1),OFFSET(Import!$A$2,0,Y$2,236,1),Circo2!Y$3,Import_Communes,Circo2!$A46,Import_BV,Circo2!$B46)</f>
        <v>1</v>
      </c>
      <c r="Z46" s="36">
        <f t="shared" ca="1" si="1"/>
        <v>4.3859649122807015E-3</v>
      </c>
      <c r="AA46" s="37">
        <f t="shared" ca="1" si="2"/>
        <v>6.8493150684931503E-3</v>
      </c>
      <c r="AB46" s="35">
        <f ca="1">SUMIFS(OFFSET(Import!$A$2,0,AB$2+2,236,1),OFFSET(Import!$A$2,0,AB$2,236,1),Circo2!AB$3,Import_Communes,Circo2!$A46,Import_BV,Circo2!$B46)</f>
        <v>0</v>
      </c>
      <c r="AC46" s="36">
        <f t="shared" ca="1" si="3"/>
        <v>0</v>
      </c>
      <c r="AD46" s="37">
        <f t="shared" ca="1" si="4"/>
        <v>0</v>
      </c>
      <c r="AE46" s="35">
        <f ca="1">SUMIFS(OFFSET(Import!$A$2,0,AE$2+2,236,1),OFFSET(Import!$A$2,0,AE$2,236,1),Circo2!AE$3,Import_Communes,Circo2!$A46,Import_BV,Circo2!$B46)</f>
        <v>0</v>
      </c>
      <c r="AF46" s="36">
        <f t="shared" ca="1" si="5"/>
        <v>0</v>
      </c>
      <c r="AG46" s="37">
        <f t="shared" ca="1" si="6"/>
        <v>0</v>
      </c>
      <c r="AH46" s="35">
        <f ca="1">SUMIFS(OFFSET(Import!$A$2,0,AH$2+2,236,1),OFFSET(Import!$A$2,0,AH$2,236,1),Circo2!AH$3,Import_Communes,Circo2!$A46,Import_BV,Circo2!$B46)</f>
        <v>4</v>
      </c>
      <c r="AI46" s="36">
        <f t="shared" ca="1" si="7"/>
        <v>1.7543859649122806E-2</v>
      </c>
      <c r="AJ46" s="37">
        <f t="shared" ca="1" si="8"/>
        <v>2.7397260273972601E-2</v>
      </c>
      <c r="AK46" s="35">
        <f ca="1">SUMIFS(OFFSET(Import!$A$2,0,AK$2+2,236,1),OFFSET(Import!$A$2,0,AK$2,236,1),Circo2!AK$3,Import_Communes,Circo2!$A46,Import_BV,Circo2!$B46)</f>
        <v>1</v>
      </c>
      <c r="AL46" s="36">
        <f t="shared" ca="1" si="9"/>
        <v>4.3859649122807015E-3</v>
      </c>
      <c r="AM46" s="37">
        <f t="shared" ca="1" si="10"/>
        <v>6.8493150684931503E-3</v>
      </c>
      <c r="AN46" s="35">
        <f ca="1">SUMIFS(OFFSET(Import!$A$2,0,AN$2+2,236,1),OFFSET(Import!$A$2,0,AN$2,236,1),Circo2!AN$3,Import_Communes,Circo2!$A46,Import_BV,Circo2!$B46)</f>
        <v>0</v>
      </c>
      <c r="AO46" s="36">
        <f t="shared" ca="1" si="11"/>
        <v>0</v>
      </c>
      <c r="AP46" s="37">
        <f t="shared" ca="1" si="23"/>
        <v>0</v>
      </c>
    </row>
    <row r="47" spans="1:42">
      <c r="A47" s="32" t="s">
        <v>71</v>
      </c>
      <c r="B47" s="33">
        <v>2</v>
      </c>
      <c r="C47" s="33">
        <f>SUMIFS(Import_Inscrits,Import_Communes,Circo2!$A47,Import_BV,Circo2!$B47)</f>
        <v>142</v>
      </c>
      <c r="D47" s="33">
        <f>SUMIFS(Import_Abstention,Import_Communes,Circo2!$A47,Import_BV,Circo2!$B47)</f>
        <v>52</v>
      </c>
      <c r="E47" s="33">
        <f>SUMIFS(Import_Votants,Import_Communes,Circo2!$A47,Import_BV,Circo2!$B47)</f>
        <v>90</v>
      </c>
      <c r="F47" s="34">
        <f t="shared" ref="F47:F48" si="39">E47/C47</f>
        <v>0.63380281690140849</v>
      </c>
      <c r="G47" s="33">
        <f>SUMIFS(Import_Blancs,Import_Communes,Circo2!$A47,Import_BV,Circo2!$B47)</f>
        <v>1</v>
      </c>
      <c r="H47" s="33">
        <f>SUMIFS(Imports_Nuls,Import_Communes,Circo2!$A47,Import_BV,Circo2!$B47)</f>
        <v>1</v>
      </c>
      <c r="I47" s="33">
        <f>SUMIFS(Import_Exprimés,Import_Communes,Circo2!$A47,Import_BV,Circo2!$B47)</f>
        <v>88</v>
      </c>
      <c r="J47" s="35">
        <f ca="1">SUMIFS(OFFSET(Import!$A$2,0,J$2+2,236,1),OFFSET(Import!$A$2,0,J$2,236,1),Circo2!J$3,Import_Communes,Circo2!$A47,Import_BV,Circo2!$B47)</f>
        <v>24</v>
      </c>
      <c r="K47" s="36">
        <f t="shared" ca="1" si="13"/>
        <v>0.16901408450704225</v>
      </c>
      <c r="L47" s="37">
        <f t="shared" ca="1" si="14"/>
        <v>0.27272727272727271</v>
      </c>
      <c r="M47" s="35">
        <f ca="1">SUMIFS(OFFSET(Import!$A$2,0,M$2+2,236,1),OFFSET(Import!$A$2,0,M$2,236,1),Circo2!M$3,Import_Communes,Circo2!$A47,Import_BV,Circo2!$B47)</f>
        <v>0</v>
      </c>
      <c r="N47" s="36">
        <f t="shared" ca="1" si="15"/>
        <v>0</v>
      </c>
      <c r="O47" s="37">
        <f t="shared" ca="1" si="16"/>
        <v>0</v>
      </c>
      <c r="P47" s="35">
        <f ca="1">SUMIFS(OFFSET(Import!$A$2,0,P$2+2,236,1),OFFSET(Import!$A$2,0,P$2,236,1),Circo2!P$3,Import_Communes,Circo2!$A47,Import_BV,Circo2!$B47)</f>
        <v>25</v>
      </c>
      <c r="Q47" s="36">
        <f t="shared" ca="1" si="17"/>
        <v>0.176056338028169</v>
      </c>
      <c r="R47" s="37">
        <f t="shared" ca="1" si="18"/>
        <v>0.28409090909090912</v>
      </c>
      <c r="S47" s="35">
        <f ca="1">SUMIFS(OFFSET(Import!$A$2,0,S$2+2,236,1),OFFSET(Import!$A$2,0,S$2,236,1),Circo2!S$3,Import_Communes,Circo2!$A47,Import_BV,Circo2!$B47)</f>
        <v>38</v>
      </c>
      <c r="T47" s="36">
        <f t="shared" ca="1" si="19"/>
        <v>0.26760563380281688</v>
      </c>
      <c r="U47" s="37">
        <f t="shared" ca="1" si="20"/>
        <v>0.43181818181818182</v>
      </c>
      <c r="V47" s="35">
        <f ca="1">SUMIFS(OFFSET(Import!$A$2,0,V$2+2,236,1),OFFSET(Import!$A$2,0,V$2,236,1),Circo2!V$3,Import_Communes,Circo2!$A47,Import_BV,Circo2!$B47)</f>
        <v>0</v>
      </c>
      <c r="W47" s="36">
        <f t="shared" ca="1" si="21"/>
        <v>0</v>
      </c>
      <c r="X47" s="37">
        <f t="shared" ca="1" si="22"/>
        <v>0</v>
      </c>
      <c r="Y47" s="35">
        <f ca="1">SUMIFS(OFFSET(Import!$A$2,0,Y$2+2,236,1),OFFSET(Import!$A$2,0,Y$2,236,1),Circo2!Y$3,Import_Communes,Circo2!$A47,Import_BV,Circo2!$B47)</f>
        <v>0</v>
      </c>
      <c r="Z47" s="36">
        <f t="shared" ca="1" si="1"/>
        <v>0</v>
      </c>
      <c r="AA47" s="37">
        <f t="shared" ca="1" si="2"/>
        <v>0</v>
      </c>
      <c r="AB47" s="35">
        <f ca="1">SUMIFS(OFFSET(Import!$A$2,0,AB$2+2,236,1),OFFSET(Import!$A$2,0,AB$2,236,1),Circo2!AB$3,Import_Communes,Circo2!$A47,Import_BV,Circo2!$B47)</f>
        <v>0</v>
      </c>
      <c r="AC47" s="36">
        <f t="shared" ca="1" si="3"/>
        <v>0</v>
      </c>
      <c r="AD47" s="37">
        <f t="shared" ca="1" si="4"/>
        <v>0</v>
      </c>
      <c r="AE47" s="35">
        <f ca="1">SUMIFS(OFFSET(Import!$A$2,0,AE$2+2,236,1),OFFSET(Import!$A$2,0,AE$2,236,1),Circo2!AE$3,Import_Communes,Circo2!$A47,Import_BV,Circo2!$B47)</f>
        <v>0</v>
      </c>
      <c r="AF47" s="36">
        <f t="shared" ca="1" si="5"/>
        <v>0</v>
      </c>
      <c r="AG47" s="37">
        <f t="shared" ca="1" si="6"/>
        <v>0</v>
      </c>
      <c r="AH47" s="35">
        <f ca="1">SUMIFS(OFFSET(Import!$A$2,0,AH$2+2,236,1),OFFSET(Import!$A$2,0,AH$2,236,1),Circo2!AH$3,Import_Communes,Circo2!$A47,Import_BV,Circo2!$B47)</f>
        <v>1</v>
      </c>
      <c r="AI47" s="36">
        <f t="shared" ca="1" si="7"/>
        <v>7.0422535211267607E-3</v>
      </c>
      <c r="AJ47" s="37">
        <f t="shared" ca="1" si="8"/>
        <v>1.1363636363636364E-2</v>
      </c>
      <c r="AK47" s="35">
        <f ca="1">SUMIFS(OFFSET(Import!$A$2,0,AK$2+2,236,1),OFFSET(Import!$A$2,0,AK$2,236,1),Circo2!AK$3,Import_Communes,Circo2!$A47,Import_BV,Circo2!$B47)</f>
        <v>0</v>
      </c>
      <c r="AL47" s="36">
        <f t="shared" ca="1" si="9"/>
        <v>0</v>
      </c>
      <c r="AM47" s="37">
        <f t="shared" ca="1" si="10"/>
        <v>0</v>
      </c>
      <c r="AN47" s="35">
        <f ca="1">SUMIFS(OFFSET(Import!$A$2,0,AN$2+2,236,1),OFFSET(Import!$A$2,0,AN$2,236,1),Circo2!AN$3,Import_Communes,Circo2!$A47,Import_BV,Circo2!$B47)</f>
        <v>0</v>
      </c>
      <c r="AO47" s="36">
        <f t="shared" ca="1" si="11"/>
        <v>0</v>
      </c>
      <c r="AP47" s="37">
        <f t="shared" ca="1" si="23"/>
        <v>0</v>
      </c>
    </row>
    <row r="48" spans="1:42">
      <c r="A48" s="32" t="s">
        <v>71</v>
      </c>
      <c r="B48" s="33">
        <v>3</v>
      </c>
      <c r="C48" s="33">
        <f>SUMIFS(Import_Inscrits,Import_Communes,Circo2!$A48,Import_BV,Circo2!$B48)</f>
        <v>282</v>
      </c>
      <c r="D48" s="33">
        <f>SUMIFS(Import_Abstention,Import_Communes,Circo2!$A48,Import_BV,Circo2!$B48)</f>
        <v>121</v>
      </c>
      <c r="E48" s="33">
        <f>SUMIFS(Import_Votants,Import_Communes,Circo2!$A48,Import_BV,Circo2!$B48)</f>
        <v>161</v>
      </c>
      <c r="F48" s="34">
        <f t="shared" si="39"/>
        <v>0.57092198581560283</v>
      </c>
      <c r="G48" s="33">
        <f>SUMIFS(Import_Blancs,Import_Communes,Circo2!$A48,Import_BV,Circo2!$B48)</f>
        <v>2</v>
      </c>
      <c r="H48" s="33">
        <f>SUMIFS(Imports_Nuls,Import_Communes,Circo2!$A48,Import_BV,Circo2!$B48)</f>
        <v>4</v>
      </c>
      <c r="I48" s="33">
        <f>SUMIFS(Import_Exprimés,Import_Communes,Circo2!$A48,Import_BV,Circo2!$B48)</f>
        <v>155</v>
      </c>
      <c r="J48" s="35">
        <f ca="1">SUMIFS(OFFSET(Import!$A$2,0,J$2+2,236,1),OFFSET(Import!$A$2,0,J$2,236,1),Circo2!J$3,Import_Communes,Circo2!$A48,Import_BV,Circo2!$B48)</f>
        <v>14</v>
      </c>
      <c r="K48" s="36">
        <f t="shared" ca="1" si="13"/>
        <v>4.9645390070921988E-2</v>
      </c>
      <c r="L48" s="37">
        <f t="shared" ca="1" si="14"/>
        <v>9.0322580645161285E-2</v>
      </c>
      <c r="M48" s="35">
        <f ca="1">SUMIFS(OFFSET(Import!$A$2,0,M$2+2,236,1),OFFSET(Import!$A$2,0,M$2,236,1),Circo2!M$3,Import_Communes,Circo2!$A48,Import_BV,Circo2!$B48)</f>
        <v>0</v>
      </c>
      <c r="N48" s="36">
        <f t="shared" ca="1" si="15"/>
        <v>0</v>
      </c>
      <c r="O48" s="37">
        <f t="shared" ca="1" si="16"/>
        <v>0</v>
      </c>
      <c r="P48" s="35">
        <f ca="1">SUMIFS(OFFSET(Import!$A$2,0,P$2+2,236,1),OFFSET(Import!$A$2,0,P$2,236,1),Circo2!P$3,Import_Communes,Circo2!$A48,Import_BV,Circo2!$B48)</f>
        <v>75</v>
      </c>
      <c r="Q48" s="36">
        <f t="shared" ca="1" si="17"/>
        <v>0.26595744680851063</v>
      </c>
      <c r="R48" s="37">
        <f t="shared" ca="1" si="18"/>
        <v>0.4838709677419355</v>
      </c>
      <c r="S48" s="35">
        <f ca="1">SUMIFS(OFFSET(Import!$A$2,0,S$2+2,236,1),OFFSET(Import!$A$2,0,S$2,236,1),Circo2!S$3,Import_Communes,Circo2!$A48,Import_BV,Circo2!$B48)</f>
        <v>59</v>
      </c>
      <c r="T48" s="36">
        <f t="shared" ca="1" si="19"/>
        <v>0.20921985815602837</v>
      </c>
      <c r="U48" s="37">
        <f t="shared" ca="1" si="20"/>
        <v>0.38064516129032255</v>
      </c>
      <c r="V48" s="35">
        <f ca="1">SUMIFS(OFFSET(Import!$A$2,0,V$2+2,236,1),OFFSET(Import!$A$2,0,V$2,236,1),Circo2!V$3,Import_Communes,Circo2!$A48,Import_BV,Circo2!$B48)</f>
        <v>0</v>
      </c>
      <c r="W48" s="36">
        <f t="shared" ca="1" si="21"/>
        <v>0</v>
      </c>
      <c r="X48" s="37">
        <f t="shared" ca="1" si="22"/>
        <v>0</v>
      </c>
      <c r="Y48" s="35">
        <f ca="1">SUMIFS(OFFSET(Import!$A$2,0,Y$2+2,236,1),OFFSET(Import!$A$2,0,Y$2,236,1),Circo2!Y$3,Import_Communes,Circo2!$A48,Import_BV,Circo2!$B48)</f>
        <v>0</v>
      </c>
      <c r="Z48" s="36">
        <f t="shared" ca="1" si="1"/>
        <v>0</v>
      </c>
      <c r="AA48" s="37">
        <f t="shared" ca="1" si="2"/>
        <v>0</v>
      </c>
      <c r="AB48" s="35">
        <f ca="1">SUMIFS(OFFSET(Import!$A$2,0,AB$2+2,236,1),OFFSET(Import!$A$2,0,AB$2,236,1),Circo2!AB$3,Import_Communes,Circo2!$A48,Import_BV,Circo2!$B48)</f>
        <v>0</v>
      </c>
      <c r="AC48" s="36">
        <f t="shared" ca="1" si="3"/>
        <v>0</v>
      </c>
      <c r="AD48" s="37">
        <f t="shared" ca="1" si="4"/>
        <v>0</v>
      </c>
      <c r="AE48" s="35">
        <f ca="1">SUMIFS(OFFSET(Import!$A$2,0,AE$2+2,236,1),OFFSET(Import!$A$2,0,AE$2,236,1),Circo2!AE$3,Import_Communes,Circo2!$A48,Import_BV,Circo2!$B48)</f>
        <v>2</v>
      </c>
      <c r="AF48" s="36">
        <f t="shared" ca="1" si="5"/>
        <v>7.0921985815602835E-3</v>
      </c>
      <c r="AG48" s="37">
        <f t="shared" ca="1" si="6"/>
        <v>1.2903225806451613E-2</v>
      </c>
      <c r="AH48" s="35">
        <f ca="1">SUMIFS(OFFSET(Import!$A$2,0,AH$2+2,236,1),OFFSET(Import!$A$2,0,AH$2,236,1),Circo2!AH$3,Import_Communes,Circo2!$A48,Import_BV,Circo2!$B48)</f>
        <v>4</v>
      </c>
      <c r="AI48" s="36">
        <f t="shared" ca="1" si="7"/>
        <v>1.4184397163120567E-2</v>
      </c>
      <c r="AJ48" s="37">
        <f t="shared" ca="1" si="8"/>
        <v>2.5806451612903226E-2</v>
      </c>
      <c r="AK48" s="35">
        <f ca="1">SUMIFS(OFFSET(Import!$A$2,0,AK$2+2,236,1),OFFSET(Import!$A$2,0,AK$2,236,1),Circo2!AK$3,Import_Communes,Circo2!$A48,Import_BV,Circo2!$B48)</f>
        <v>0</v>
      </c>
      <c r="AL48" s="36">
        <f t="shared" ca="1" si="9"/>
        <v>0</v>
      </c>
      <c r="AM48" s="37">
        <f t="shared" ca="1" si="10"/>
        <v>0</v>
      </c>
      <c r="AN48" s="35">
        <f ca="1">SUMIFS(OFFSET(Import!$A$2,0,AN$2+2,236,1),OFFSET(Import!$A$2,0,AN$2,236,1),Circo2!AN$3,Import_Communes,Circo2!$A48,Import_BV,Circo2!$B48)</f>
        <v>1</v>
      </c>
      <c r="AO48" s="36">
        <f t="shared" ca="1" si="11"/>
        <v>3.5460992907801418E-3</v>
      </c>
      <c r="AP48" s="37">
        <f t="shared" ca="1" si="23"/>
        <v>6.4516129032258064E-3</v>
      </c>
    </row>
    <row r="49" spans="1:42">
      <c r="A49" s="32" t="s">
        <v>71</v>
      </c>
      <c r="B49" s="33">
        <v>4</v>
      </c>
      <c r="C49" s="33">
        <f>SUMIFS(Import_Inscrits,Import_Communes,Circo2!$A49,Import_BV,Circo2!$B49)</f>
        <v>254</v>
      </c>
      <c r="D49" s="33">
        <f>SUMIFS(Import_Abstention,Import_Communes,Circo2!$A49,Import_BV,Circo2!$B49)</f>
        <v>119</v>
      </c>
      <c r="E49" s="33">
        <f>SUMIFS(Import_Votants,Import_Communes,Circo2!$A49,Import_BV,Circo2!$B49)</f>
        <v>135</v>
      </c>
      <c r="F49" s="34">
        <f t="shared" si="24"/>
        <v>0.53149606299212604</v>
      </c>
      <c r="G49" s="33">
        <f>SUMIFS(Import_Blancs,Import_Communes,Circo2!$A49,Import_BV,Circo2!$B49)</f>
        <v>2</v>
      </c>
      <c r="H49" s="33">
        <f>SUMIFS(Imports_Nuls,Import_Communes,Circo2!$A49,Import_BV,Circo2!$B49)</f>
        <v>2</v>
      </c>
      <c r="I49" s="33">
        <f>SUMIFS(Import_Exprimés,Import_Communes,Circo2!$A49,Import_BV,Circo2!$B49)</f>
        <v>131</v>
      </c>
      <c r="J49" s="35">
        <f ca="1">SUMIFS(OFFSET(Import!$A$2,0,J$2+2,236,1),OFFSET(Import!$A$2,0,J$2,236,1),Circo2!J$3,Import_Communes,Circo2!$A49,Import_BV,Circo2!$B49)</f>
        <v>19</v>
      </c>
      <c r="K49" s="36">
        <f t="shared" ca="1" si="13"/>
        <v>7.4803149606299218E-2</v>
      </c>
      <c r="L49" s="37">
        <f t="shared" ca="1" si="14"/>
        <v>0.14503816793893129</v>
      </c>
      <c r="M49" s="35">
        <f ca="1">SUMIFS(OFFSET(Import!$A$2,0,M$2+2,236,1),OFFSET(Import!$A$2,0,M$2,236,1),Circo2!M$3,Import_Communes,Circo2!$A49,Import_BV,Circo2!$B49)</f>
        <v>1</v>
      </c>
      <c r="N49" s="36">
        <f t="shared" ca="1" si="15"/>
        <v>3.937007874015748E-3</v>
      </c>
      <c r="O49" s="37">
        <f t="shared" ca="1" si="16"/>
        <v>7.6335877862595417E-3</v>
      </c>
      <c r="P49" s="35">
        <f ca="1">SUMIFS(OFFSET(Import!$A$2,0,P$2+2,236,1),OFFSET(Import!$A$2,0,P$2,236,1),Circo2!P$3,Import_Communes,Circo2!$A49,Import_BV,Circo2!$B49)</f>
        <v>47</v>
      </c>
      <c r="Q49" s="36">
        <f t="shared" ca="1" si="17"/>
        <v>0.18503937007874016</v>
      </c>
      <c r="R49" s="37">
        <f t="shared" ca="1" si="18"/>
        <v>0.35877862595419846</v>
      </c>
      <c r="S49" s="35">
        <f ca="1">SUMIFS(OFFSET(Import!$A$2,0,S$2+2,236,1),OFFSET(Import!$A$2,0,S$2,236,1),Circo2!S$3,Import_Communes,Circo2!$A49,Import_BV,Circo2!$B49)</f>
        <v>57</v>
      </c>
      <c r="T49" s="36">
        <f t="shared" ca="1" si="19"/>
        <v>0.22440944881889763</v>
      </c>
      <c r="U49" s="37">
        <f t="shared" ca="1" si="20"/>
        <v>0.4351145038167939</v>
      </c>
      <c r="V49" s="35">
        <f ca="1">SUMIFS(OFFSET(Import!$A$2,0,V$2+2,236,1),OFFSET(Import!$A$2,0,V$2,236,1),Circo2!V$3,Import_Communes,Circo2!$A49,Import_BV,Circo2!$B49)</f>
        <v>0</v>
      </c>
      <c r="W49" s="36">
        <f t="shared" ca="1" si="21"/>
        <v>0</v>
      </c>
      <c r="X49" s="37">
        <f t="shared" ca="1" si="22"/>
        <v>0</v>
      </c>
      <c r="Y49" s="35">
        <f ca="1">SUMIFS(OFFSET(Import!$A$2,0,Y$2+2,236,1),OFFSET(Import!$A$2,0,Y$2,236,1),Circo2!Y$3,Import_Communes,Circo2!$A49,Import_BV,Circo2!$B49)</f>
        <v>1</v>
      </c>
      <c r="Z49" s="36">
        <f t="shared" ca="1" si="1"/>
        <v>3.937007874015748E-3</v>
      </c>
      <c r="AA49" s="37">
        <f t="shared" ca="1" si="2"/>
        <v>7.6335877862595417E-3</v>
      </c>
      <c r="AB49" s="35">
        <f ca="1">SUMIFS(OFFSET(Import!$A$2,0,AB$2+2,236,1),OFFSET(Import!$A$2,0,AB$2,236,1),Circo2!AB$3,Import_Communes,Circo2!$A49,Import_BV,Circo2!$B49)</f>
        <v>1</v>
      </c>
      <c r="AC49" s="36">
        <f t="shared" ca="1" si="3"/>
        <v>3.937007874015748E-3</v>
      </c>
      <c r="AD49" s="37">
        <f t="shared" ca="1" si="4"/>
        <v>7.6335877862595417E-3</v>
      </c>
      <c r="AE49" s="35">
        <f ca="1">SUMIFS(OFFSET(Import!$A$2,0,AE$2+2,236,1),OFFSET(Import!$A$2,0,AE$2,236,1),Circo2!AE$3,Import_Communes,Circo2!$A49,Import_BV,Circo2!$B49)</f>
        <v>1</v>
      </c>
      <c r="AF49" s="36">
        <f t="shared" ca="1" si="5"/>
        <v>3.937007874015748E-3</v>
      </c>
      <c r="AG49" s="37">
        <f t="shared" ca="1" si="6"/>
        <v>7.6335877862595417E-3</v>
      </c>
      <c r="AH49" s="35">
        <f ca="1">SUMIFS(OFFSET(Import!$A$2,0,AH$2+2,236,1),OFFSET(Import!$A$2,0,AH$2,236,1),Circo2!AH$3,Import_Communes,Circo2!$A49,Import_BV,Circo2!$B49)</f>
        <v>2</v>
      </c>
      <c r="AI49" s="36">
        <f t="shared" ca="1" si="7"/>
        <v>7.874015748031496E-3</v>
      </c>
      <c r="AJ49" s="37">
        <f t="shared" ca="1" si="8"/>
        <v>1.5267175572519083E-2</v>
      </c>
      <c r="AK49" s="35">
        <f ca="1">SUMIFS(OFFSET(Import!$A$2,0,AK$2+2,236,1),OFFSET(Import!$A$2,0,AK$2,236,1),Circo2!AK$3,Import_Communes,Circo2!$A49,Import_BV,Circo2!$B49)</f>
        <v>0</v>
      </c>
      <c r="AL49" s="36">
        <f t="shared" ca="1" si="9"/>
        <v>0</v>
      </c>
      <c r="AM49" s="37">
        <f t="shared" ca="1" si="10"/>
        <v>0</v>
      </c>
      <c r="AN49" s="35">
        <f ca="1">SUMIFS(OFFSET(Import!$A$2,0,AN$2+2,236,1),OFFSET(Import!$A$2,0,AN$2,236,1),Circo2!AN$3,Import_Communes,Circo2!$A49,Import_BV,Circo2!$B49)</f>
        <v>2</v>
      </c>
      <c r="AO49" s="36">
        <f t="shared" ca="1" si="11"/>
        <v>7.874015748031496E-3</v>
      </c>
      <c r="AP49" s="37">
        <f t="shared" ca="1" si="23"/>
        <v>1.5267175572519083E-2</v>
      </c>
    </row>
    <row r="50" spans="1:42" s="216" customFormat="1">
      <c r="A50" s="212" t="s">
        <v>138</v>
      </c>
      <c r="B50" s="213"/>
      <c r="C50" s="213">
        <f>SUM(C51:C51)</f>
        <v>416</v>
      </c>
      <c r="D50" s="213">
        <f>SUM(D51:D51)</f>
        <v>59</v>
      </c>
      <c r="E50" s="213">
        <f>SUM(E51:E51)</f>
        <v>357</v>
      </c>
      <c r="F50" s="214">
        <f>E50/C50</f>
        <v>0.85817307692307687</v>
      </c>
      <c r="G50" s="213">
        <f>SUM(G51:G51)</f>
        <v>0</v>
      </c>
      <c r="H50" s="213">
        <f>SUM(H51:H51)</f>
        <v>0</v>
      </c>
      <c r="I50" s="213">
        <f>SUM(I51:I51)</f>
        <v>357</v>
      </c>
      <c r="J50" s="212">
        <f ca="1">SUM(J51:J51)</f>
        <v>265</v>
      </c>
      <c r="K50" s="214">
        <f t="shared" ca="1" si="13"/>
        <v>0.63701923076923073</v>
      </c>
      <c r="L50" s="215">
        <f t="shared" ca="1" si="14"/>
        <v>0.74229691876750703</v>
      </c>
      <c r="M50" s="212">
        <f ca="1">SUM(M51:M51)</f>
        <v>2</v>
      </c>
      <c r="N50" s="214">
        <f t="shared" ca="1" si="15"/>
        <v>4.807692307692308E-3</v>
      </c>
      <c r="O50" s="215">
        <f t="shared" ca="1" si="16"/>
        <v>5.6022408963585435E-3</v>
      </c>
      <c r="P50" s="212">
        <f t="shared" ref="P50:AN50" ca="1" si="40">SUM(P51:P51)</f>
        <v>84</v>
      </c>
      <c r="Q50" s="214">
        <f t="shared" ca="1" si="17"/>
        <v>0.20192307692307693</v>
      </c>
      <c r="R50" s="215">
        <f t="shared" ca="1" si="18"/>
        <v>0.23529411764705882</v>
      </c>
      <c r="S50" s="212">
        <f t="shared" ca="1" si="40"/>
        <v>5</v>
      </c>
      <c r="T50" s="214">
        <f t="shared" ca="1" si="19"/>
        <v>1.201923076923077E-2</v>
      </c>
      <c r="U50" s="215">
        <f t="shared" ca="1" si="20"/>
        <v>1.4005602240896359E-2</v>
      </c>
      <c r="V50" s="212">
        <f t="shared" ca="1" si="40"/>
        <v>0</v>
      </c>
      <c r="W50" s="214">
        <f t="shared" ca="1" si="21"/>
        <v>0</v>
      </c>
      <c r="X50" s="215">
        <f t="shared" ca="1" si="40"/>
        <v>0</v>
      </c>
      <c r="Y50" s="212">
        <f t="shared" ca="1" si="40"/>
        <v>0</v>
      </c>
      <c r="Z50" s="214">
        <f t="shared" ca="1" si="1"/>
        <v>0</v>
      </c>
      <c r="AA50" s="215">
        <f t="shared" ca="1" si="2"/>
        <v>0</v>
      </c>
      <c r="AB50" s="212">
        <f t="shared" ca="1" si="40"/>
        <v>0</v>
      </c>
      <c r="AC50" s="214">
        <f t="shared" ca="1" si="3"/>
        <v>0</v>
      </c>
      <c r="AD50" s="215">
        <f t="shared" ca="1" si="4"/>
        <v>0</v>
      </c>
      <c r="AE50" s="212">
        <f t="shared" ca="1" si="40"/>
        <v>0</v>
      </c>
      <c r="AF50" s="214">
        <f t="shared" ca="1" si="5"/>
        <v>0</v>
      </c>
      <c r="AG50" s="215">
        <f t="shared" ca="1" si="6"/>
        <v>0</v>
      </c>
      <c r="AH50" s="212">
        <f t="shared" ca="1" si="40"/>
        <v>0</v>
      </c>
      <c r="AI50" s="214">
        <f t="shared" ca="1" si="7"/>
        <v>0</v>
      </c>
      <c r="AJ50" s="215">
        <f t="shared" ca="1" si="8"/>
        <v>0</v>
      </c>
      <c r="AK50" s="212">
        <f t="shared" ca="1" si="40"/>
        <v>1</v>
      </c>
      <c r="AL50" s="214">
        <f t="shared" ca="1" si="9"/>
        <v>2.403846153846154E-3</v>
      </c>
      <c r="AM50" s="215">
        <f t="shared" ca="1" si="10"/>
        <v>2.8011204481792717E-3</v>
      </c>
      <c r="AN50" s="212">
        <f t="shared" ca="1" si="40"/>
        <v>0</v>
      </c>
      <c r="AO50" s="214">
        <f t="shared" ca="1" si="11"/>
        <v>0</v>
      </c>
      <c r="AP50" s="215">
        <f t="shared" ca="1" si="23"/>
        <v>0</v>
      </c>
    </row>
    <row r="51" spans="1:42">
      <c r="A51" s="32" t="s">
        <v>73</v>
      </c>
      <c r="B51" s="33">
        <v>1</v>
      </c>
      <c r="C51" s="33">
        <f>SUMIFS(Import_Inscrits,Import_Communes,Circo2!$A51,Import_BV,Circo2!$B51)</f>
        <v>416</v>
      </c>
      <c r="D51" s="33">
        <f>SUMIFS(Import_Abstention,Import_Communes,Circo2!$A51,Import_BV,Circo2!$B51)</f>
        <v>59</v>
      </c>
      <c r="E51" s="33">
        <f>SUMIFS(Import_Votants,Import_Communes,Circo2!$A51,Import_BV,Circo2!$B51)</f>
        <v>357</v>
      </c>
      <c r="F51" s="34">
        <f t="shared" si="24"/>
        <v>0.85817307692307687</v>
      </c>
      <c r="G51" s="33">
        <f>SUMIFS(Import_Blancs,Import_Communes,Circo2!$A51,Import_BV,Circo2!$B51)</f>
        <v>0</v>
      </c>
      <c r="H51" s="33">
        <f>SUMIFS(Imports_Nuls,Import_Communes,Circo2!$A51,Import_BV,Circo2!$B51)</f>
        <v>0</v>
      </c>
      <c r="I51" s="33">
        <f>SUMIFS(Import_Exprimés,Import_Communes,Circo2!$A51,Import_BV,Circo2!$B51)</f>
        <v>357</v>
      </c>
      <c r="J51" s="35">
        <f ca="1">SUMIFS(OFFSET(Import!$A$2,0,J$2+2,236,1),OFFSET(Import!$A$2,0,J$2,236,1),Circo2!J$3,Import_Communes,Circo2!$A51,Import_BV,Circo2!$B51)</f>
        <v>265</v>
      </c>
      <c r="K51" s="36">
        <f t="shared" ca="1" si="13"/>
        <v>0.63701923076923073</v>
      </c>
      <c r="L51" s="37">
        <f t="shared" ca="1" si="14"/>
        <v>0.74229691876750703</v>
      </c>
      <c r="M51" s="35">
        <f ca="1">SUMIFS(OFFSET(Import!$A$2,0,M$2+2,236,1),OFFSET(Import!$A$2,0,M$2,236,1),Circo2!M$3,Import_Communes,Circo2!$A51,Import_BV,Circo2!$B51)</f>
        <v>2</v>
      </c>
      <c r="N51" s="36">
        <f t="shared" ca="1" si="15"/>
        <v>4.807692307692308E-3</v>
      </c>
      <c r="O51" s="37">
        <f t="shared" ca="1" si="16"/>
        <v>5.6022408963585435E-3</v>
      </c>
      <c r="P51" s="35">
        <f ca="1">SUMIFS(OFFSET(Import!$A$2,0,P$2+2,236,1),OFFSET(Import!$A$2,0,P$2,236,1),Circo2!P$3,Import_Communes,Circo2!$A51,Import_BV,Circo2!$B51)</f>
        <v>84</v>
      </c>
      <c r="Q51" s="36">
        <f t="shared" ca="1" si="17"/>
        <v>0.20192307692307693</v>
      </c>
      <c r="R51" s="37">
        <f t="shared" ca="1" si="18"/>
        <v>0.23529411764705882</v>
      </c>
      <c r="S51" s="35">
        <f ca="1">SUMIFS(OFFSET(Import!$A$2,0,S$2+2,236,1),OFFSET(Import!$A$2,0,S$2,236,1),Circo2!S$3,Import_Communes,Circo2!$A51,Import_BV,Circo2!$B51)</f>
        <v>5</v>
      </c>
      <c r="T51" s="36">
        <f t="shared" ca="1" si="19"/>
        <v>1.201923076923077E-2</v>
      </c>
      <c r="U51" s="37">
        <f t="shared" ca="1" si="20"/>
        <v>1.4005602240896359E-2</v>
      </c>
      <c r="V51" s="35">
        <f ca="1">SUMIFS(OFFSET(Import!$A$2,0,V$2+2,236,1),OFFSET(Import!$A$2,0,V$2,236,1),Circo2!V$3,Import_Communes,Circo2!$A51,Import_BV,Circo2!$B51)</f>
        <v>0</v>
      </c>
      <c r="W51" s="36">
        <f t="shared" ca="1" si="21"/>
        <v>0</v>
      </c>
      <c r="X51" s="37">
        <f t="shared" ca="1" si="22"/>
        <v>0</v>
      </c>
      <c r="Y51" s="35">
        <f ca="1">SUMIFS(OFFSET(Import!$A$2,0,Y$2+2,236,1),OFFSET(Import!$A$2,0,Y$2,236,1),Circo2!Y$3,Import_Communes,Circo2!$A51,Import_BV,Circo2!$B51)</f>
        <v>0</v>
      </c>
      <c r="Z51" s="36">
        <f t="shared" ca="1" si="1"/>
        <v>0</v>
      </c>
      <c r="AA51" s="37">
        <f t="shared" ca="1" si="2"/>
        <v>0</v>
      </c>
      <c r="AB51" s="35">
        <f ca="1">SUMIFS(OFFSET(Import!$A$2,0,AB$2+2,236,1),OFFSET(Import!$A$2,0,AB$2,236,1),Circo2!AB$3,Import_Communes,Circo2!$A51,Import_BV,Circo2!$B51)</f>
        <v>0</v>
      </c>
      <c r="AC51" s="36">
        <f t="shared" ca="1" si="3"/>
        <v>0</v>
      </c>
      <c r="AD51" s="37">
        <f t="shared" ca="1" si="4"/>
        <v>0</v>
      </c>
      <c r="AE51" s="35">
        <f ca="1">SUMIFS(OFFSET(Import!$A$2,0,AE$2+2,236,1),OFFSET(Import!$A$2,0,AE$2,236,1),Circo2!AE$3,Import_Communes,Circo2!$A51,Import_BV,Circo2!$B51)</f>
        <v>0</v>
      </c>
      <c r="AF51" s="36">
        <f t="shared" ca="1" si="5"/>
        <v>0</v>
      </c>
      <c r="AG51" s="37">
        <f t="shared" ca="1" si="6"/>
        <v>0</v>
      </c>
      <c r="AH51" s="35">
        <f ca="1">SUMIFS(OFFSET(Import!$A$2,0,AH$2+2,236,1),OFFSET(Import!$A$2,0,AH$2,236,1),Circo2!AH$3,Import_Communes,Circo2!$A51,Import_BV,Circo2!$B51)</f>
        <v>0</v>
      </c>
      <c r="AI51" s="36">
        <f t="shared" ca="1" si="7"/>
        <v>0</v>
      </c>
      <c r="AJ51" s="37">
        <f t="shared" ca="1" si="8"/>
        <v>0</v>
      </c>
      <c r="AK51" s="35">
        <f ca="1">SUMIFS(OFFSET(Import!$A$2,0,AK$2+2,236,1),OFFSET(Import!$A$2,0,AK$2,236,1),Circo2!AK$3,Import_Communes,Circo2!$A51,Import_BV,Circo2!$B51)</f>
        <v>1</v>
      </c>
      <c r="AL51" s="36">
        <f t="shared" ca="1" si="9"/>
        <v>2.403846153846154E-3</v>
      </c>
      <c r="AM51" s="37">
        <f t="shared" ca="1" si="10"/>
        <v>2.8011204481792717E-3</v>
      </c>
      <c r="AN51" s="35">
        <f ca="1">SUMIFS(OFFSET(Import!$A$2,0,AN$2+2,236,1),OFFSET(Import!$A$2,0,AN$2,236,1),Circo2!AN$3,Import_Communes,Circo2!$A51,Import_BV,Circo2!$B51)</f>
        <v>0</v>
      </c>
      <c r="AO51" s="36">
        <f t="shared" ca="1" si="11"/>
        <v>0</v>
      </c>
      <c r="AP51" s="37">
        <f t="shared" ca="1" si="23"/>
        <v>0</v>
      </c>
    </row>
    <row r="52" spans="1:42" s="216" customFormat="1">
      <c r="A52" s="212" t="s">
        <v>139</v>
      </c>
      <c r="B52" s="213"/>
      <c r="C52" s="213">
        <f t="shared" ref="C52:AN52" si="41">SUM(C53:C55)</f>
        <v>683</v>
      </c>
      <c r="D52" s="213">
        <f t="shared" si="41"/>
        <v>192</v>
      </c>
      <c r="E52" s="213">
        <f t="shared" si="41"/>
        <v>491</v>
      </c>
      <c r="F52" s="214">
        <f>E52/C52</f>
        <v>0.71888726207906295</v>
      </c>
      <c r="G52" s="213">
        <f t="shared" si="41"/>
        <v>6</v>
      </c>
      <c r="H52" s="213">
        <f t="shared" si="41"/>
        <v>3</v>
      </c>
      <c r="I52" s="213">
        <f t="shared" si="41"/>
        <v>482</v>
      </c>
      <c r="J52" s="212">
        <f t="shared" ca="1" si="41"/>
        <v>130</v>
      </c>
      <c r="K52" s="214">
        <f t="shared" ca="1" si="13"/>
        <v>0.19033674963396779</v>
      </c>
      <c r="L52" s="215">
        <f t="shared" ca="1" si="14"/>
        <v>0.26970954356846472</v>
      </c>
      <c r="M52" s="212">
        <f t="shared" ca="1" si="41"/>
        <v>2</v>
      </c>
      <c r="N52" s="214">
        <f t="shared" ca="1" si="15"/>
        <v>2.9282576866764276E-3</v>
      </c>
      <c r="O52" s="215">
        <f t="shared" ca="1" si="16"/>
        <v>4.1493775933609959E-3</v>
      </c>
      <c r="P52" s="212">
        <f t="shared" ca="1" si="41"/>
        <v>178</v>
      </c>
      <c r="Q52" s="214">
        <f t="shared" ca="1" si="17"/>
        <v>0.26061493411420206</v>
      </c>
      <c r="R52" s="215">
        <f t="shared" ca="1" si="18"/>
        <v>0.36929460580912865</v>
      </c>
      <c r="S52" s="212">
        <f t="shared" ca="1" si="41"/>
        <v>106</v>
      </c>
      <c r="T52" s="214">
        <f t="shared" ca="1" si="19"/>
        <v>0.15519765739385066</v>
      </c>
      <c r="U52" s="215">
        <f t="shared" ca="1" si="20"/>
        <v>0.21991701244813278</v>
      </c>
      <c r="V52" s="212">
        <f t="shared" ca="1" si="41"/>
        <v>1</v>
      </c>
      <c r="W52" s="214">
        <f t="shared" ca="1" si="21"/>
        <v>1.4641288433382138E-3</v>
      </c>
      <c r="X52" s="215">
        <f t="shared" ca="1" si="41"/>
        <v>8.4033613445378148E-3</v>
      </c>
      <c r="Y52" s="212">
        <f t="shared" ca="1" si="41"/>
        <v>5</v>
      </c>
      <c r="Z52" s="214">
        <f t="shared" ca="1" si="1"/>
        <v>7.320644216691069E-3</v>
      </c>
      <c r="AA52" s="215">
        <f t="shared" ca="1" si="2"/>
        <v>1.0373443983402489E-2</v>
      </c>
      <c r="AB52" s="212">
        <f t="shared" ca="1" si="41"/>
        <v>2</v>
      </c>
      <c r="AC52" s="214">
        <f t="shared" ca="1" si="3"/>
        <v>2.9282576866764276E-3</v>
      </c>
      <c r="AD52" s="215">
        <f t="shared" ca="1" si="4"/>
        <v>4.1493775933609959E-3</v>
      </c>
      <c r="AE52" s="212">
        <f t="shared" ca="1" si="41"/>
        <v>0</v>
      </c>
      <c r="AF52" s="214">
        <f t="shared" ca="1" si="5"/>
        <v>0</v>
      </c>
      <c r="AG52" s="215">
        <f t="shared" ca="1" si="6"/>
        <v>0</v>
      </c>
      <c r="AH52" s="212">
        <f t="shared" ca="1" si="41"/>
        <v>58</v>
      </c>
      <c r="AI52" s="214">
        <f t="shared" ca="1" si="7"/>
        <v>8.4919472913616401E-2</v>
      </c>
      <c r="AJ52" s="215">
        <f t="shared" ca="1" si="8"/>
        <v>0.12033195020746888</v>
      </c>
      <c r="AK52" s="212">
        <f t="shared" ca="1" si="41"/>
        <v>0</v>
      </c>
      <c r="AL52" s="214">
        <f t="shared" ca="1" si="9"/>
        <v>0</v>
      </c>
      <c r="AM52" s="215">
        <f t="shared" ca="1" si="10"/>
        <v>0</v>
      </c>
      <c r="AN52" s="212">
        <f t="shared" ca="1" si="41"/>
        <v>0</v>
      </c>
      <c r="AO52" s="214">
        <f t="shared" ca="1" si="11"/>
        <v>0</v>
      </c>
      <c r="AP52" s="215">
        <f t="shared" ca="1" si="23"/>
        <v>0</v>
      </c>
    </row>
    <row r="53" spans="1:42">
      <c r="A53" s="32" t="s">
        <v>75</v>
      </c>
      <c r="B53" s="33">
        <v>1</v>
      </c>
      <c r="C53" s="33">
        <f>SUMIFS(Import_Inscrits,Import_Communes,Circo2!$A53,Import_BV,Circo2!$B53)</f>
        <v>237</v>
      </c>
      <c r="D53" s="33">
        <f>SUMIFS(Import_Abstention,Import_Communes,Circo2!$A53,Import_BV,Circo2!$B53)</f>
        <v>41</v>
      </c>
      <c r="E53" s="33">
        <f>SUMIFS(Import_Votants,Import_Communes,Circo2!$A53,Import_BV,Circo2!$B53)</f>
        <v>196</v>
      </c>
      <c r="F53" s="34">
        <f t="shared" si="24"/>
        <v>0.8270042194092827</v>
      </c>
      <c r="G53" s="33">
        <f>SUMIFS(Import_Blancs,Import_Communes,Circo2!$A53,Import_BV,Circo2!$B53)</f>
        <v>4</v>
      </c>
      <c r="H53" s="33">
        <f>SUMIFS(Imports_Nuls,Import_Communes,Circo2!$A53,Import_BV,Circo2!$B53)</f>
        <v>3</v>
      </c>
      <c r="I53" s="33">
        <f>SUMIFS(Import_Exprimés,Import_Communes,Circo2!$A53,Import_BV,Circo2!$B53)</f>
        <v>189</v>
      </c>
      <c r="J53" s="35">
        <f ca="1">SUMIFS(OFFSET(Import!$A$2,0,J$2+2,236,1),OFFSET(Import!$A$2,0,J$2,236,1),Circo2!J$3,Import_Communes,Circo2!$A53,Import_BV,Circo2!$B53)</f>
        <v>47</v>
      </c>
      <c r="K53" s="36">
        <f t="shared" ca="1" si="13"/>
        <v>0.19831223628691982</v>
      </c>
      <c r="L53" s="37">
        <f t="shared" ca="1" si="14"/>
        <v>0.24867724867724866</v>
      </c>
      <c r="M53" s="35">
        <f ca="1">SUMIFS(OFFSET(Import!$A$2,0,M$2+2,236,1),OFFSET(Import!$A$2,0,M$2,236,1),Circo2!M$3,Import_Communes,Circo2!$A53,Import_BV,Circo2!$B53)</f>
        <v>1</v>
      </c>
      <c r="N53" s="36">
        <f t="shared" ca="1" si="15"/>
        <v>4.2194092827004216E-3</v>
      </c>
      <c r="O53" s="37">
        <f t="shared" ca="1" si="16"/>
        <v>5.2910052910052907E-3</v>
      </c>
      <c r="P53" s="35">
        <f ca="1">SUMIFS(OFFSET(Import!$A$2,0,P$2+2,236,1),OFFSET(Import!$A$2,0,P$2,236,1),Circo2!P$3,Import_Communes,Circo2!$A53,Import_BV,Circo2!$B53)</f>
        <v>84</v>
      </c>
      <c r="Q53" s="36">
        <f t="shared" ca="1" si="17"/>
        <v>0.35443037974683544</v>
      </c>
      <c r="R53" s="37">
        <f t="shared" ca="1" si="18"/>
        <v>0.44444444444444442</v>
      </c>
      <c r="S53" s="35">
        <f ca="1">SUMIFS(OFFSET(Import!$A$2,0,S$2+2,236,1),OFFSET(Import!$A$2,0,S$2,236,1),Circo2!S$3,Import_Communes,Circo2!$A53,Import_BV,Circo2!$B53)</f>
        <v>29</v>
      </c>
      <c r="T53" s="36">
        <f t="shared" ca="1" si="19"/>
        <v>0.12236286919831224</v>
      </c>
      <c r="U53" s="37">
        <f t="shared" ca="1" si="20"/>
        <v>0.15343915343915343</v>
      </c>
      <c r="V53" s="35">
        <f ca="1">SUMIFS(OFFSET(Import!$A$2,0,V$2+2,236,1),OFFSET(Import!$A$2,0,V$2,236,1),Circo2!V$3,Import_Communes,Circo2!$A53,Import_BV,Circo2!$B53)</f>
        <v>0</v>
      </c>
      <c r="W53" s="36">
        <f t="shared" ca="1" si="21"/>
        <v>0</v>
      </c>
      <c r="X53" s="37">
        <f t="shared" ca="1" si="22"/>
        <v>0</v>
      </c>
      <c r="Y53" s="35">
        <f ca="1">SUMIFS(OFFSET(Import!$A$2,0,Y$2+2,236,1),OFFSET(Import!$A$2,0,Y$2,236,1),Circo2!Y$3,Import_Communes,Circo2!$A53,Import_BV,Circo2!$B53)</f>
        <v>4</v>
      </c>
      <c r="Z53" s="36">
        <f t="shared" ca="1" si="1"/>
        <v>1.6877637130801686E-2</v>
      </c>
      <c r="AA53" s="37">
        <f t="shared" ca="1" si="2"/>
        <v>2.1164021164021163E-2</v>
      </c>
      <c r="AB53" s="35">
        <f ca="1">SUMIFS(OFFSET(Import!$A$2,0,AB$2+2,236,1),OFFSET(Import!$A$2,0,AB$2,236,1),Circo2!AB$3,Import_Communes,Circo2!$A53,Import_BV,Circo2!$B53)</f>
        <v>1</v>
      </c>
      <c r="AC53" s="36">
        <f t="shared" ca="1" si="3"/>
        <v>4.2194092827004216E-3</v>
      </c>
      <c r="AD53" s="37">
        <f t="shared" ca="1" si="4"/>
        <v>5.2910052910052907E-3</v>
      </c>
      <c r="AE53" s="35">
        <f ca="1">SUMIFS(OFFSET(Import!$A$2,0,AE$2+2,236,1),OFFSET(Import!$A$2,0,AE$2,236,1),Circo2!AE$3,Import_Communes,Circo2!$A53,Import_BV,Circo2!$B53)</f>
        <v>0</v>
      </c>
      <c r="AF53" s="36">
        <f t="shared" ca="1" si="5"/>
        <v>0</v>
      </c>
      <c r="AG53" s="37">
        <f t="shared" ca="1" si="6"/>
        <v>0</v>
      </c>
      <c r="AH53" s="35">
        <f ca="1">SUMIFS(OFFSET(Import!$A$2,0,AH$2+2,236,1),OFFSET(Import!$A$2,0,AH$2,236,1),Circo2!AH$3,Import_Communes,Circo2!$A53,Import_BV,Circo2!$B53)</f>
        <v>23</v>
      </c>
      <c r="AI53" s="36">
        <f t="shared" ca="1" si="7"/>
        <v>9.7046413502109699E-2</v>
      </c>
      <c r="AJ53" s="37">
        <f t="shared" ca="1" si="8"/>
        <v>0.12169312169312169</v>
      </c>
      <c r="AK53" s="35">
        <f ca="1">SUMIFS(OFFSET(Import!$A$2,0,AK$2+2,236,1),OFFSET(Import!$A$2,0,AK$2,236,1),Circo2!AK$3,Import_Communes,Circo2!$A53,Import_BV,Circo2!$B53)</f>
        <v>0</v>
      </c>
      <c r="AL53" s="36">
        <f t="shared" ca="1" si="9"/>
        <v>0</v>
      </c>
      <c r="AM53" s="37">
        <f t="shared" ca="1" si="10"/>
        <v>0</v>
      </c>
      <c r="AN53" s="35">
        <f ca="1">SUMIFS(OFFSET(Import!$A$2,0,AN$2+2,236,1),OFFSET(Import!$A$2,0,AN$2,236,1),Circo2!AN$3,Import_Communes,Circo2!$A53,Import_BV,Circo2!$B53)</f>
        <v>0</v>
      </c>
      <c r="AO53" s="36">
        <f t="shared" ca="1" si="11"/>
        <v>0</v>
      </c>
      <c r="AP53" s="37">
        <f t="shared" ca="1" si="23"/>
        <v>0</v>
      </c>
    </row>
    <row r="54" spans="1:42">
      <c r="A54" s="32" t="s">
        <v>75</v>
      </c>
      <c r="B54" s="33">
        <v>2</v>
      </c>
      <c r="C54" s="33">
        <f>SUMIFS(Import_Inscrits,Import_Communes,Circo2!$A54,Import_BV,Circo2!$B54)</f>
        <v>266</v>
      </c>
      <c r="D54" s="33">
        <f>SUMIFS(Import_Abstention,Import_Communes,Circo2!$A54,Import_BV,Circo2!$B54)</f>
        <v>90</v>
      </c>
      <c r="E54" s="33">
        <f>SUMIFS(Import_Votants,Import_Communes,Circo2!$A54,Import_BV,Circo2!$B54)</f>
        <v>176</v>
      </c>
      <c r="F54" s="34">
        <f t="shared" si="24"/>
        <v>0.66165413533834583</v>
      </c>
      <c r="G54" s="33">
        <f>SUMIFS(Import_Blancs,Import_Communes,Circo2!$A54,Import_BV,Circo2!$B54)</f>
        <v>2</v>
      </c>
      <c r="H54" s="33">
        <f>SUMIFS(Imports_Nuls,Import_Communes,Circo2!$A54,Import_BV,Circo2!$B54)</f>
        <v>0</v>
      </c>
      <c r="I54" s="33">
        <f>SUMIFS(Import_Exprimés,Import_Communes,Circo2!$A54,Import_BV,Circo2!$B54)</f>
        <v>174</v>
      </c>
      <c r="J54" s="35">
        <f ca="1">SUMIFS(OFFSET(Import!$A$2,0,J$2+2,236,1),OFFSET(Import!$A$2,0,J$2,236,1),Circo2!J$3,Import_Communes,Circo2!$A54,Import_BV,Circo2!$B54)</f>
        <v>44</v>
      </c>
      <c r="K54" s="36">
        <f t="shared" ca="1" si="13"/>
        <v>0.16541353383458646</v>
      </c>
      <c r="L54" s="37">
        <f t="shared" ca="1" si="14"/>
        <v>0.25287356321839083</v>
      </c>
      <c r="M54" s="35">
        <f ca="1">SUMIFS(OFFSET(Import!$A$2,0,M$2+2,236,1),OFFSET(Import!$A$2,0,M$2,236,1),Circo2!M$3,Import_Communes,Circo2!$A54,Import_BV,Circo2!$B54)</f>
        <v>1</v>
      </c>
      <c r="N54" s="36">
        <f t="shared" ca="1" si="15"/>
        <v>3.7593984962406013E-3</v>
      </c>
      <c r="O54" s="37">
        <f t="shared" ca="1" si="16"/>
        <v>5.7471264367816091E-3</v>
      </c>
      <c r="P54" s="35">
        <f ca="1">SUMIFS(OFFSET(Import!$A$2,0,P$2+2,236,1),OFFSET(Import!$A$2,0,P$2,236,1),Circo2!P$3,Import_Communes,Circo2!$A54,Import_BV,Circo2!$B54)</f>
        <v>56</v>
      </c>
      <c r="Q54" s="36">
        <f t="shared" ca="1" si="17"/>
        <v>0.21052631578947367</v>
      </c>
      <c r="R54" s="37">
        <f t="shared" ca="1" si="18"/>
        <v>0.32183908045977011</v>
      </c>
      <c r="S54" s="35">
        <f ca="1">SUMIFS(OFFSET(Import!$A$2,0,S$2+2,236,1),OFFSET(Import!$A$2,0,S$2,236,1),Circo2!S$3,Import_Communes,Circo2!$A54,Import_BV,Circo2!$B54)</f>
        <v>48</v>
      </c>
      <c r="T54" s="36">
        <f t="shared" ca="1" si="19"/>
        <v>0.18045112781954886</v>
      </c>
      <c r="U54" s="37">
        <f t="shared" ca="1" si="20"/>
        <v>0.27586206896551724</v>
      </c>
      <c r="V54" s="35">
        <f ca="1">SUMIFS(OFFSET(Import!$A$2,0,V$2+2,236,1),OFFSET(Import!$A$2,0,V$2,236,1),Circo2!V$3,Import_Communes,Circo2!$A54,Import_BV,Circo2!$B54)</f>
        <v>0</v>
      </c>
      <c r="W54" s="36">
        <f t="shared" ca="1" si="21"/>
        <v>0</v>
      </c>
      <c r="X54" s="37">
        <f t="shared" ca="1" si="22"/>
        <v>0</v>
      </c>
      <c r="Y54" s="35">
        <f ca="1">SUMIFS(OFFSET(Import!$A$2,0,Y$2+2,236,1),OFFSET(Import!$A$2,0,Y$2,236,1),Circo2!Y$3,Import_Communes,Circo2!$A54,Import_BV,Circo2!$B54)</f>
        <v>1</v>
      </c>
      <c r="Z54" s="36">
        <f t="shared" ca="1" si="1"/>
        <v>3.7593984962406013E-3</v>
      </c>
      <c r="AA54" s="37">
        <f t="shared" ca="1" si="2"/>
        <v>5.7471264367816091E-3</v>
      </c>
      <c r="AB54" s="35">
        <f ca="1">SUMIFS(OFFSET(Import!$A$2,0,AB$2+2,236,1),OFFSET(Import!$A$2,0,AB$2,236,1),Circo2!AB$3,Import_Communes,Circo2!$A54,Import_BV,Circo2!$B54)</f>
        <v>0</v>
      </c>
      <c r="AC54" s="36">
        <f t="shared" ca="1" si="3"/>
        <v>0</v>
      </c>
      <c r="AD54" s="37">
        <f t="shared" ca="1" si="4"/>
        <v>0</v>
      </c>
      <c r="AE54" s="35">
        <f ca="1">SUMIFS(OFFSET(Import!$A$2,0,AE$2+2,236,1),OFFSET(Import!$A$2,0,AE$2,236,1),Circo2!AE$3,Import_Communes,Circo2!$A54,Import_BV,Circo2!$B54)</f>
        <v>0</v>
      </c>
      <c r="AF54" s="36">
        <f t="shared" ca="1" si="5"/>
        <v>0</v>
      </c>
      <c r="AG54" s="37">
        <f t="shared" ca="1" si="6"/>
        <v>0</v>
      </c>
      <c r="AH54" s="35">
        <f ca="1">SUMIFS(OFFSET(Import!$A$2,0,AH$2+2,236,1),OFFSET(Import!$A$2,0,AH$2,236,1),Circo2!AH$3,Import_Communes,Circo2!$A54,Import_BV,Circo2!$B54)</f>
        <v>24</v>
      </c>
      <c r="AI54" s="36">
        <f t="shared" ca="1" si="7"/>
        <v>9.0225563909774431E-2</v>
      </c>
      <c r="AJ54" s="37">
        <f t="shared" ca="1" si="8"/>
        <v>0.13793103448275862</v>
      </c>
      <c r="AK54" s="35">
        <f ca="1">SUMIFS(OFFSET(Import!$A$2,0,AK$2+2,236,1),OFFSET(Import!$A$2,0,AK$2,236,1),Circo2!AK$3,Import_Communes,Circo2!$A54,Import_BV,Circo2!$B54)</f>
        <v>0</v>
      </c>
      <c r="AL54" s="36">
        <f t="shared" ca="1" si="9"/>
        <v>0</v>
      </c>
      <c r="AM54" s="37">
        <f t="shared" ca="1" si="10"/>
        <v>0</v>
      </c>
      <c r="AN54" s="35">
        <f ca="1">SUMIFS(OFFSET(Import!$A$2,0,AN$2+2,236,1),OFFSET(Import!$A$2,0,AN$2,236,1),Circo2!AN$3,Import_Communes,Circo2!$A54,Import_BV,Circo2!$B54)</f>
        <v>0</v>
      </c>
      <c r="AO54" s="36">
        <f t="shared" ca="1" si="11"/>
        <v>0</v>
      </c>
      <c r="AP54" s="37">
        <f t="shared" ca="1" si="23"/>
        <v>0</v>
      </c>
    </row>
    <row r="55" spans="1:42">
      <c r="A55" s="32" t="s">
        <v>75</v>
      </c>
      <c r="B55" s="33">
        <v>3</v>
      </c>
      <c r="C55" s="33">
        <f>SUMIFS(Import_Inscrits,Import_Communes,Circo2!$A55,Import_BV,Circo2!$B55)</f>
        <v>180</v>
      </c>
      <c r="D55" s="33">
        <f>SUMIFS(Import_Abstention,Import_Communes,Circo2!$A55,Import_BV,Circo2!$B55)</f>
        <v>61</v>
      </c>
      <c r="E55" s="33">
        <f>SUMIFS(Import_Votants,Import_Communes,Circo2!$A55,Import_BV,Circo2!$B55)</f>
        <v>119</v>
      </c>
      <c r="F55" s="34">
        <f t="shared" si="24"/>
        <v>0.66111111111111109</v>
      </c>
      <c r="G55" s="33">
        <f>SUMIFS(Import_Blancs,Import_Communes,Circo2!$A55,Import_BV,Circo2!$B55)</f>
        <v>0</v>
      </c>
      <c r="H55" s="33">
        <f>SUMIFS(Imports_Nuls,Import_Communes,Circo2!$A55,Import_BV,Circo2!$B55)</f>
        <v>0</v>
      </c>
      <c r="I55" s="33">
        <f>SUMIFS(Import_Exprimés,Import_Communes,Circo2!$A55,Import_BV,Circo2!$B55)</f>
        <v>119</v>
      </c>
      <c r="J55" s="35">
        <f ca="1">SUMIFS(OFFSET(Import!$A$2,0,J$2+2,236,1),OFFSET(Import!$A$2,0,J$2,236,1),Circo2!J$3,Import_Communes,Circo2!$A55,Import_BV,Circo2!$B55)</f>
        <v>39</v>
      </c>
      <c r="K55" s="36">
        <f t="shared" ca="1" si="13"/>
        <v>0.21666666666666667</v>
      </c>
      <c r="L55" s="37">
        <f t="shared" ca="1" si="14"/>
        <v>0.32773109243697479</v>
      </c>
      <c r="M55" s="35">
        <f ca="1">SUMIFS(OFFSET(Import!$A$2,0,M$2+2,236,1),OFFSET(Import!$A$2,0,M$2,236,1),Circo2!M$3,Import_Communes,Circo2!$A55,Import_BV,Circo2!$B55)</f>
        <v>0</v>
      </c>
      <c r="N55" s="36">
        <f t="shared" ca="1" si="15"/>
        <v>0</v>
      </c>
      <c r="O55" s="37">
        <f t="shared" ca="1" si="16"/>
        <v>0</v>
      </c>
      <c r="P55" s="35">
        <f ca="1">SUMIFS(OFFSET(Import!$A$2,0,P$2+2,236,1),OFFSET(Import!$A$2,0,P$2,236,1),Circo2!P$3,Import_Communes,Circo2!$A55,Import_BV,Circo2!$B55)</f>
        <v>38</v>
      </c>
      <c r="Q55" s="36">
        <f t="shared" ca="1" si="17"/>
        <v>0.21111111111111111</v>
      </c>
      <c r="R55" s="37">
        <f t="shared" ca="1" si="18"/>
        <v>0.31932773109243695</v>
      </c>
      <c r="S55" s="35">
        <f ca="1">SUMIFS(OFFSET(Import!$A$2,0,S$2+2,236,1),OFFSET(Import!$A$2,0,S$2,236,1),Circo2!S$3,Import_Communes,Circo2!$A55,Import_BV,Circo2!$B55)</f>
        <v>29</v>
      </c>
      <c r="T55" s="36">
        <f t="shared" ca="1" si="19"/>
        <v>0.16111111111111112</v>
      </c>
      <c r="U55" s="37">
        <f t="shared" ca="1" si="20"/>
        <v>0.24369747899159663</v>
      </c>
      <c r="V55" s="35">
        <f ca="1">SUMIFS(OFFSET(Import!$A$2,0,V$2+2,236,1),OFFSET(Import!$A$2,0,V$2,236,1),Circo2!V$3,Import_Communes,Circo2!$A55,Import_BV,Circo2!$B55)</f>
        <v>1</v>
      </c>
      <c r="W55" s="36">
        <f t="shared" ca="1" si="21"/>
        <v>5.5555555555555558E-3</v>
      </c>
      <c r="X55" s="37">
        <f t="shared" ca="1" si="22"/>
        <v>8.4033613445378148E-3</v>
      </c>
      <c r="Y55" s="35">
        <f ca="1">SUMIFS(OFFSET(Import!$A$2,0,Y$2+2,236,1),OFFSET(Import!$A$2,0,Y$2,236,1),Circo2!Y$3,Import_Communes,Circo2!$A55,Import_BV,Circo2!$B55)</f>
        <v>0</v>
      </c>
      <c r="Z55" s="36">
        <f t="shared" ca="1" si="1"/>
        <v>0</v>
      </c>
      <c r="AA55" s="37">
        <f t="shared" ca="1" si="2"/>
        <v>0</v>
      </c>
      <c r="AB55" s="35">
        <f ca="1">SUMIFS(OFFSET(Import!$A$2,0,AB$2+2,236,1),OFFSET(Import!$A$2,0,AB$2,236,1),Circo2!AB$3,Import_Communes,Circo2!$A55,Import_BV,Circo2!$B55)</f>
        <v>1</v>
      </c>
      <c r="AC55" s="36">
        <f t="shared" ca="1" si="3"/>
        <v>5.5555555555555558E-3</v>
      </c>
      <c r="AD55" s="37">
        <f t="shared" ca="1" si="4"/>
        <v>8.4033613445378148E-3</v>
      </c>
      <c r="AE55" s="35">
        <f ca="1">SUMIFS(OFFSET(Import!$A$2,0,AE$2+2,236,1),OFFSET(Import!$A$2,0,AE$2,236,1),Circo2!AE$3,Import_Communes,Circo2!$A55,Import_BV,Circo2!$B55)</f>
        <v>0</v>
      </c>
      <c r="AF55" s="36">
        <f t="shared" ca="1" si="5"/>
        <v>0</v>
      </c>
      <c r="AG55" s="37">
        <f t="shared" ca="1" si="6"/>
        <v>0</v>
      </c>
      <c r="AH55" s="35">
        <f ca="1">SUMIFS(OFFSET(Import!$A$2,0,AH$2+2,236,1),OFFSET(Import!$A$2,0,AH$2,236,1),Circo2!AH$3,Import_Communes,Circo2!$A55,Import_BV,Circo2!$B55)</f>
        <v>11</v>
      </c>
      <c r="AI55" s="36">
        <f t="shared" ca="1" si="7"/>
        <v>6.1111111111111109E-2</v>
      </c>
      <c r="AJ55" s="37">
        <f t="shared" ca="1" si="8"/>
        <v>9.2436974789915971E-2</v>
      </c>
      <c r="AK55" s="35">
        <f ca="1">SUMIFS(OFFSET(Import!$A$2,0,AK$2+2,236,1),OFFSET(Import!$A$2,0,AK$2,236,1),Circo2!AK$3,Import_Communes,Circo2!$A55,Import_BV,Circo2!$B55)</f>
        <v>0</v>
      </c>
      <c r="AL55" s="36">
        <f t="shared" ca="1" si="9"/>
        <v>0</v>
      </c>
      <c r="AM55" s="37">
        <f t="shared" ca="1" si="10"/>
        <v>0</v>
      </c>
      <c r="AN55" s="35">
        <f ca="1">SUMIFS(OFFSET(Import!$A$2,0,AN$2+2,236,1),OFFSET(Import!$A$2,0,AN$2,236,1),Circo2!AN$3,Import_Communes,Circo2!$A55,Import_BV,Circo2!$B55)</f>
        <v>0</v>
      </c>
      <c r="AO55" s="36">
        <f t="shared" ca="1" si="11"/>
        <v>0</v>
      </c>
      <c r="AP55" s="37">
        <f t="shared" ca="1" si="23"/>
        <v>0</v>
      </c>
    </row>
    <row r="56" spans="1:42" s="216" customFormat="1">
      <c r="A56" s="212" t="s">
        <v>140</v>
      </c>
      <c r="B56" s="213"/>
      <c r="C56" s="213">
        <f>SUM(C57:C59)</f>
        <v>1988</v>
      </c>
      <c r="D56" s="213">
        <f t="shared" ref="D56:E56" si="42">SUM(D57:D59)</f>
        <v>603</v>
      </c>
      <c r="E56" s="213">
        <f t="shared" si="42"/>
        <v>1385</v>
      </c>
      <c r="F56" s="214">
        <f>E56/C56</f>
        <v>0.69668008048289742</v>
      </c>
      <c r="G56" s="213">
        <f t="shared" ref="G56:J56" si="43">SUM(G57:G59)</f>
        <v>6</v>
      </c>
      <c r="H56" s="213">
        <f t="shared" si="43"/>
        <v>8</v>
      </c>
      <c r="I56" s="213">
        <f t="shared" si="43"/>
        <v>1371</v>
      </c>
      <c r="J56" s="212">
        <f t="shared" ca="1" si="43"/>
        <v>382</v>
      </c>
      <c r="K56" s="214">
        <f t="shared" ca="1" si="13"/>
        <v>0.19215291750503019</v>
      </c>
      <c r="L56" s="215">
        <f t="shared" ca="1" si="14"/>
        <v>0.27862873814733768</v>
      </c>
      <c r="M56" s="212">
        <f t="shared" ref="M56" ca="1" si="44">SUM(M57:M59)</f>
        <v>5</v>
      </c>
      <c r="N56" s="214">
        <f t="shared" ca="1" si="15"/>
        <v>2.5150905432595573E-3</v>
      </c>
      <c r="O56" s="215">
        <f t="shared" ca="1" si="16"/>
        <v>3.6469730123997084E-3</v>
      </c>
      <c r="P56" s="212">
        <f t="shared" ref="P56:AN56" ca="1" si="45">SUM(P57:P59)</f>
        <v>756</v>
      </c>
      <c r="Q56" s="214">
        <f t="shared" ca="1" si="17"/>
        <v>0.38028169014084506</v>
      </c>
      <c r="R56" s="215">
        <f t="shared" ca="1" si="18"/>
        <v>0.55142231947483589</v>
      </c>
      <c r="S56" s="212">
        <f t="shared" ca="1" si="45"/>
        <v>141</v>
      </c>
      <c r="T56" s="214">
        <f t="shared" ca="1" si="19"/>
        <v>7.0925553319919524E-2</v>
      </c>
      <c r="U56" s="215">
        <f t="shared" ca="1" si="20"/>
        <v>0.10284463894967177</v>
      </c>
      <c r="V56" s="212">
        <f t="shared" ca="1" si="45"/>
        <v>6</v>
      </c>
      <c r="W56" s="214">
        <f t="shared" ca="1" si="21"/>
        <v>3.0181086519114686E-3</v>
      </c>
      <c r="X56" s="215">
        <f t="shared" ca="1" si="45"/>
        <v>1.0829416614027386E-2</v>
      </c>
      <c r="Y56" s="212">
        <f t="shared" ca="1" si="45"/>
        <v>7</v>
      </c>
      <c r="Z56" s="214">
        <f t="shared" ca="1" si="1"/>
        <v>3.5211267605633804E-3</v>
      </c>
      <c r="AA56" s="215">
        <f t="shared" ca="1" si="2"/>
        <v>5.1057622173595919E-3</v>
      </c>
      <c r="AB56" s="212">
        <f t="shared" ca="1" si="45"/>
        <v>11</v>
      </c>
      <c r="AC56" s="214">
        <f t="shared" ca="1" si="3"/>
        <v>5.533199195171026E-3</v>
      </c>
      <c r="AD56" s="215">
        <f t="shared" ca="1" si="4"/>
        <v>8.023340627279359E-3</v>
      </c>
      <c r="AE56" s="212">
        <f t="shared" ca="1" si="45"/>
        <v>12</v>
      </c>
      <c r="AF56" s="214">
        <f t="shared" ca="1" si="5"/>
        <v>6.0362173038229373E-3</v>
      </c>
      <c r="AG56" s="215">
        <f t="shared" ca="1" si="6"/>
        <v>8.7527352297592995E-3</v>
      </c>
      <c r="AH56" s="212">
        <f t="shared" ca="1" si="45"/>
        <v>38</v>
      </c>
      <c r="AI56" s="214">
        <f t="shared" ca="1" si="7"/>
        <v>1.9114688128772636E-2</v>
      </c>
      <c r="AJ56" s="215">
        <f t="shared" ca="1" si="8"/>
        <v>2.7716994894237783E-2</v>
      </c>
      <c r="AK56" s="212">
        <f t="shared" ca="1" si="45"/>
        <v>8</v>
      </c>
      <c r="AL56" s="214">
        <f t="shared" ca="1" si="9"/>
        <v>4.0241448692152921E-3</v>
      </c>
      <c r="AM56" s="215">
        <f t="shared" ca="1" si="10"/>
        <v>5.8351568198395333E-3</v>
      </c>
      <c r="AN56" s="212">
        <f t="shared" ca="1" si="45"/>
        <v>5</v>
      </c>
      <c r="AO56" s="214">
        <f t="shared" ca="1" si="11"/>
        <v>2.5150905432595573E-3</v>
      </c>
      <c r="AP56" s="215">
        <f t="shared" ca="1" si="23"/>
        <v>3.6469730123997084E-3</v>
      </c>
    </row>
    <row r="57" spans="1:42">
      <c r="A57" s="32" t="s">
        <v>76</v>
      </c>
      <c r="B57" s="33">
        <v>1</v>
      </c>
      <c r="C57" s="33">
        <f>SUMIFS(Import_Inscrits,Import_Communes,Circo2!$A57,Import_BV,Circo2!$B57)</f>
        <v>978</v>
      </c>
      <c r="D57" s="33">
        <f>SUMIFS(Import_Abstention,Import_Communes,Circo2!$A57,Import_BV,Circo2!$B57)</f>
        <v>256</v>
      </c>
      <c r="E57" s="33">
        <f>SUMIFS(Import_Votants,Import_Communes,Circo2!$A57,Import_BV,Circo2!$B57)</f>
        <v>722</v>
      </c>
      <c r="F57" s="34">
        <f t="shared" si="24"/>
        <v>0.73824130879345606</v>
      </c>
      <c r="G57" s="33">
        <f>SUMIFS(Import_Blancs,Import_Communes,Circo2!$A57,Import_BV,Circo2!$B57)</f>
        <v>5</v>
      </c>
      <c r="H57" s="33">
        <f>SUMIFS(Imports_Nuls,Import_Communes,Circo2!$A57,Import_BV,Circo2!$B57)</f>
        <v>4</v>
      </c>
      <c r="I57" s="33">
        <f>SUMIFS(Import_Exprimés,Import_Communes,Circo2!$A57,Import_BV,Circo2!$B57)</f>
        <v>713</v>
      </c>
      <c r="J57" s="35">
        <f ca="1">SUMIFS(OFFSET(Import!$A$2,0,J$2+2,236,1),OFFSET(Import!$A$2,0,J$2,236,1),Circo2!J$3,Import_Communes,Circo2!$A57,Import_BV,Circo2!$B57)</f>
        <v>193</v>
      </c>
      <c r="K57" s="36">
        <f t="shared" ca="1" si="13"/>
        <v>0.19734151329243355</v>
      </c>
      <c r="L57" s="37">
        <f t="shared" ca="1" si="14"/>
        <v>0.27068723702664799</v>
      </c>
      <c r="M57" s="35">
        <f ca="1">SUMIFS(OFFSET(Import!$A$2,0,M$2+2,236,1),OFFSET(Import!$A$2,0,M$2,236,1),Circo2!M$3,Import_Communes,Circo2!$A57,Import_BV,Circo2!$B57)</f>
        <v>4</v>
      </c>
      <c r="N57" s="36">
        <f t="shared" ca="1" si="15"/>
        <v>4.0899795501022499E-3</v>
      </c>
      <c r="O57" s="37">
        <f t="shared" ca="1" si="16"/>
        <v>5.6100981767180924E-3</v>
      </c>
      <c r="P57" s="35">
        <f ca="1">SUMIFS(OFFSET(Import!$A$2,0,P$2+2,236,1),OFFSET(Import!$A$2,0,P$2,236,1),Circo2!P$3,Import_Communes,Circo2!$A57,Import_BV,Circo2!$B57)</f>
        <v>410</v>
      </c>
      <c r="Q57" s="36">
        <f t="shared" ca="1" si="17"/>
        <v>0.41922290388548056</v>
      </c>
      <c r="R57" s="37">
        <f t="shared" ca="1" si="18"/>
        <v>0.57503506311360453</v>
      </c>
      <c r="S57" s="35">
        <f ca="1">SUMIFS(OFFSET(Import!$A$2,0,S$2+2,236,1),OFFSET(Import!$A$2,0,S$2,236,1),Circo2!S$3,Import_Communes,Circo2!$A57,Import_BV,Circo2!$B57)</f>
        <v>58</v>
      </c>
      <c r="T57" s="36">
        <f t="shared" ca="1" si="19"/>
        <v>5.9304703476482618E-2</v>
      </c>
      <c r="U57" s="37">
        <f t="shared" ca="1" si="20"/>
        <v>8.134642356241234E-2</v>
      </c>
      <c r="V57" s="35">
        <f ca="1">SUMIFS(OFFSET(Import!$A$2,0,V$2+2,236,1),OFFSET(Import!$A$2,0,V$2,236,1),Circo2!V$3,Import_Communes,Circo2!$A57,Import_BV,Circo2!$B57)</f>
        <v>5</v>
      </c>
      <c r="W57" s="36">
        <f t="shared" ca="1" si="21"/>
        <v>5.1124744376278121E-3</v>
      </c>
      <c r="X57" s="37">
        <f t="shared" ca="1" si="22"/>
        <v>7.0126227208976155E-3</v>
      </c>
      <c r="Y57" s="35">
        <f ca="1">SUMIFS(OFFSET(Import!$A$2,0,Y$2+2,236,1),OFFSET(Import!$A$2,0,Y$2,236,1),Circo2!Y$3,Import_Communes,Circo2!$A57,Import_BV,Circo2!$B57)</f>
        <v>3</v>
      </c>
      <c r="Z57" s="36">
        <f t="shared" ca="1" si="1"/>
        <v>3.0674846625766872E-3</v>
      </c>
      <c r="AA57" s="37">
        <f t="shared" ca="1" si="2"/>
        <v>4.2075736325385693E-3</v>
      </c>
      <c r="AB57" s="35">
        <f ca="1">SUMIFS(OFFSET(Import!$A$2,0,AB$2+2,236,1),OFFSET(Import!$A$2,0,AB$2,236,1),Circo2!AB$3,Import_Communes,Circo2!$A57,Import_BV,Circo2!$B57)</f>
        <v>9</v>
      </c>
      <c r="AC57" s="36">
        <f t="shared" ca="1" si="3"/>
        <v>9.202453987730062E-3</v>
      </c>
      <c r="AD57" s="37">
        <f t="shared" ca="1" si="4"/>
        <v>1.2622720897615708E-2</v>
      </c>
      <c r="AE57" s="35">
        <f ca="1">SUMIFS(OFFSET(Import!$A$2,0,AE$2+2,236,1),OFFSET(Import!$A$2,0,AE$2,236,1),Circo2!AE$3,Import_Communes,Circo2!$A57,Import_BV,Circo2!$B57)</f>
        <v>9</v>
      </c>
      <c r="AF57" s="36">
        <f t="shared" ca="1" si="5"/>
        <v>9.202453987730062E-3</v>
      </c>
      <c r="AG57" s="37">
        <f t="shared" ca="1" si="6"/>
        <v>1.2622720897615708E-2</v>
      </c>
      <c r="AH57" s="35">
        <f ca="1">SUMIFS(OFFSET(Import!$A$2,0,AH$2+2,236,1),OFFSET(Import!$A$2,0,AH$2,236,1),Circo2!AH$3,Import_Communes,Circo2!$A57,Import_BV,Circo2!$B57)</f>
        <v>16</v>
      </c>
      <c r="AI57" s="36">
        <f t="shared" ca="1" si="7"/>
        <v>1.6359918200408999E-2</v>
      </c>
      <c r="AJ57" s="37">
        <f t="shared" ca="1" si="8"/>
        <v>2.244039270687237E-2</v>
      </c>
      <c r="AK57" s="35">
        <f ca="1">SUMIFS(OFFSET(Import!$A$2,0,AK$2+2,236,1),OFFSET(Import!$A$2,0,AK$2,236,1),Circo2!AK$3,Import_Communes,Circo2!$A57,Import_BV,Circo2!$B57)</f>
        <v>4</v>
      </c>
      <c r="AL57" s="36">
        <f t="shared" ca="1" si="9"/>
        <v>4.0899795501022499E-3</v>
      </c>
      <c r="AM57" s="37">
        <f t="shared" ca="1" si="10"/>
        <v>5.6100981767180924E-3</v>
      </c>
      <c r="AN57" s="35">
        <f ca="1">SUMIFS(OFFSET(Import!$A$2,0,AN$2+2,236,1),OFFSET(Import!$A$2,0,AN$2,236,1),Circo2!AN$3,Import_Communes,Circo2!$A57,Import_BV,Circo2!$B57)</f>
        <v>2</v>
      </c>
      <c r="AO57" s="36">
        <f t="shared" ca="1" si="11"/>
        <v>2.0449897750511249E-3</v>
      </c>
      <c r="AP57" s="37">
        <f t="shared" ca="1" si="23"/>
        <v>2.8050490883590462E-3</v>
      </c>
    </row>
    <row r="58" spans="1:42">
      <c r="A58" s="32" t="s">
        <v>76</v>
      </c>
      <c r="B58" s="33">
        <v>2</v>
      </c>
      <c r="C58" s="33">
        <f>SUMIFS(Import_Inscrits,Import_Communes,Circo2!$A58,Import_BV,Circo2!$B58)</f>
        <v>645</v>
      </c>
      <c r="D58" s="33">
        <f>SUMIFS(Import_Abstention,Import_Communes,Circo2!$A58,Import_BV,Circo2!$B58)</f>
        <v>248</v>
      </c>
      <c r="E58" s="33">
        <f>SUMIFS(Import_Votants,Import_Communes,Circo2!$A58,Import_BV,Circo2!$B58)</f>
        <v>397</v>
      </c>
      <c r="F58" s="34">
        <f t="shared" ref="F58" si="46">E58/C58</f>
        <v>0.61550387596899225</v>
      </c>
      <c r="G58" s="33">
        <f>SUMIFS(Import_Blancs,Import_Communes,Circo2!$A58,Import_BV,Circo2!$B58)</f>
        <v>0</v>
      </c>
      <c r="H58" s="33">
        <f>SUMIFS(Imports_Nuls,Import_Communes,Circo2!$A58,Import_BV,Circo2!$B58)</f>
        <v>1</v>
      </c>
      <c r="I58" s="33">
        <f>SUMIFS(Import_Exprimés,Import_Communes,Circo2!$A58,Import_BV,Circo2!$B58)</f>
        <v>396</v>
      </c>
      <c r="J58" s="35">
        <f ca="1">SUMIFS(OFFSET(Import!$A$2,0,J$2+2,236,1),OFFSET(Import!$A$2,0,J$2,236,1),Circo2!J$3,Import_Communes,Circo2!$A58,Import_BV,Circo2!$B58)</f>
        <v>114</v>
      </c>
      <c r="K58" s="36">
        <f t="shared" ca="1" si="13"/>
        <v>0.17674418604651163</v>
      </c>
      <c r="L58" s="37">
        <f t="shared" ca="1" si="14"/>
        <v>0.2878787878787879</v>
      </c>
      <c r="M58" s="35">
        <f ca="1">SUMIFS(OFFSET(Import!$A$2,0,M$2+2,236,1),OFFSET(Import!$A$2,0,M$2,236,1),Circo2!M$3,Import_Communes,Circo2!$A58,Import_BV,Circo2!$B58)</f>
        <v>1</v>
      </c>
      <c r="N58" s="36">
        <f t="shared" ca="1" si="15"/>
        <v>1.5503875968992248E-3</v>
      </c>
      <c r="O58" s="37">
        <f t="shared" ca="1" si="16"/>
        <v>2.5252525252525255E-3</v>
      </c>
      <c r="P58" s="35">
        <f ca="1">SUMIFS(OFFSET(Import!$A$2,0,P$2+2,236,1),OFFSET(Import!$A$2,0,P$2,236,1),Circo2!P$3,Import_Communes,Circo2!$A58,Import_BV,Circo2!$B58)</f>
        <v>193</v>
      </c>
      <c r="Q58" s="36">
        <f t="shared" ca="1" si="17"/>
        <v>0.2992248062015504</v>
      </c>
      <c r="R58" s="37">
        <f t="shared" ca="1" si="18"/>
        <v>0.48737373737373735</v>
      </c>
      <c r="S58" s="35">
        <f ca="1">SUMIFS(OFFSET(Import!$A$2,0,S$2+2,236,1),OFFSET(Import!$A$2,0,S$2,236,1),Circo2!S$3,Import_Communes,Circo2!$A58,Import_BV,Circo2!$B58)</f>
        <v>65</v>
      </c>
      <c r="T58" s="36">
        <f t="shared" ca="1" si="19"/>
        <v>0.10077519379844961</v>
      </c>
      <c r="U58" s="37">
        <f t="shared" ca="1" si="20"/>
        <v>0.16414141414141414</v>
      </c>
      <c r="V58" s="35">
        <f ca="1">SUMIFS(OFFSET(Import!$A$2,0,V$2+2,236,1),OFFSET(Import!$A$2,0,V$2,236,1),Circo2!V$3,Import_Communes,Circo2!$A58,Import_BV,Circo2!$B58)</f>
        <v>0</v>
      </c>
      <c r="W58" s="36">
        <f t="shared" ca="1" si="21"/>
        <v>0</v>
      </c>
      <c r="X58" s="37">
        <f t="shared" ca="1" si="22"/>
        <v>0</v>
      </c>
      <c r="Y58" s="35">
        <f ca="1">SUMIFS(OFFSET(Import!$A$2,0,Y$2+2,236,1),OFFSET(Import!$A$2,0,Y$2,236,1),Circo2!Y$3,Import_Communes,Circo2!$A58,Import_BV,Circo2!$B58)</f>
        <v>2</v>
      </c>
      <c r="Z58" s="36">
        <f t="shared" ca="1" si="1"/>
        <v>3.1007751937984496E-3</v>
      </c>
      <c r="AA58" s="37">
        <f t="shared" ca="1" si="2"/>
        <v>5.0505050505050509E-3</v>
      </c>
      <c r="AB58" s="35">
        <f ca="1">SUMIFS(OFFSET(Import!$A$2,0,AB$2+2,236,1),OFFSET(Import!$A$2,0,AB$2,236,1),Circo2!AB$3,Import_Communes,Circo2!$A58,Import_BV,Circo2!$B58)</f>
        <v>2</v>
      </c>
      <c r="AC58" s="36">
        <f t="shared" ca="1" si="3"/>
        <v>3.1007751937984496E-3</v>
      </c>
      <c r="AD58" s="37">
        <f t="shared" ca="1" si="4"/>
        <v>5.0505050505050509E-3</v>
      </c>
      <c r="AE58" s="35">
        <f ca="1">SUMIFS(OFFSET(Import!$A$2,0,AE$2+2,236,1),OFFSET(Import!$A$2,0,AE$2,236,1),Circo2!AE$3,Import_Communes,Circo2!$A58,Import_BV,Circo2!$B58)</f>
        <v>1</v>
      </c>
      <c r="AF58" s="36">
        <f t="shared" ca="1" si="5"/>
        <v>1.5503875968992248E-3</v>
      </c>
      <c r="AG58" s="37">
        <f t="shared" ca="1" si="6"/>
        <v>2.5252525252525255E-3</v>
      </c>
      <c r="AH58" s="35">
        <f ca="1">SUMIFS(OFFSET(Import!$A$2,0,AH$2+2,236,1),OFFSET(Import!$A$2,0,AH$2,236,1),Circo2!AH$3,Import_Communes,Circo2!$A58,Import_BV,Circo2!$B58)</f>
        <v>14</v>
      </c>
      <c r="AI58" s="36">
        <f t="shared" ca="1" si="7"/>
        <v>2.1705426356589147E-2</v>
      </c>
      <c r="AJ58" s="37">
        <f t="shared" ca="1" si="8"/>
        <v>3.5353535353535352E-2</v>
      </c>
      <c r="AK58" s="35">
        <f ca="1">SUMIFS(OFFSET(Import!$A$2,0,AK$2+2,236,1),OFFSET(Import!$A$2,0,AK$2,236,1),Circo2!AK$3,Import_Communes,Circo2!$A58,Import_BV,Circo2!$B58)</f>
        <v>2</v>
      </c>
      <c r="AL58" s="36">
        <f t="shared" ca="1" si="9"/>
        <v>3.1007751937984496E-3</v>
      </c>
      <c r="AM58" s="37">
        <f t="shared" ca="1" si="10"/>
        <v>5.0505050505050509E-3</v>
      </c>
      <c r="AN58" s="35">
        <f ca="1">SUMIFS(OFFSET(Import!$A$2,0,AN$2+2,236,1),OFFSET(Import!$A$2,0,AN$2,236,1),Circo2!AN$3,Import_Communes,Circo2!$A58,Import_BV,Circo2!$B58)</f>
        <v>2</v>
      </c>
      <c r="AO58" s="36">
        <f t="shared" ca="1" si="11"/>
        <v>3.1007751937984496E-3</v>
      </c>
      <c r="AP58" s="37">
        <f t="shared" ca="1" si="23"/>
        <v>5.0505050505050509E-3</v>
      </c>
    </row>
    <row r="59" spans="1:42">
      <c r="A59" s="32" t="s">
        <v>76</v>
      </c>
      <c r="B59" s="33">
        <v>3</v>
      </c>
      <c r="C59" s="33">
        <f>SUMIFS(Import_Inscrits,Import_Communes,Circo2!$A59,Import_BV,Circo2!$B59)</f>
        <v>365</v>
      </c>
      <c r="D59" s="33">
        <f>SUMIFS(Import_Abstention,Import_Communes,Circo2!$A59,Import_BV,Circo2!$B59)</f>
        <v>99</v>
      </c>
      <c r="E59" s="33">
        <f>SUMIFS(Import_Votants,Import_Communes,Circo2!$A59,Import_BV,Circo2!$B59)</f>
        <v>266</v>
      </c>
      <c r="F59" s="34">
        <f t="shared" si="24"/>
        <v>0.72876712328767124</v>
      </c>
      <c r="G59" s="33">
        <f>SUMIFS(Import_Blancs,Import_Communes,Circo2!$A59,Import_BV,Circo2!$B59)</f>
        <v>1</v>
      </c>
      <c r="H59" s="33">
        <f>SUMIFS(Imports_Nuls,Import_Communes,Circo2!$A59,Import_BV,Circo2!$B59)</f>
        <v>3</v>
      </c>
      <c r="I59" s="33">
        <f>SUMIFS(Import_Exprimés,Import_Communes,Circo2!$A59,Import_BV,Circo2!$B59)</f>
        <v>262</v>
      </c>
      <c r="J59" s="35">
        <f ca="1">SUMIFS(OFFSET(Import!$A$2,0,J$2+2,236,1),OFFSET(Import!$A$2,0,J$2,236,1),Circo2!J$3,Import_Communes,Circo2!$A59,Import_BV,Circo2!$B59)</f>
        <v>75</v>
      </c>
      <c r="K59" s="36">
        <f t="shared" ca="1" si="13"/>
        <v>0.20547945205479451</v>
      </c>
      <c r="L59" s="37">
        <f t="shared" ca="1" si="14"/>
        <v>0.2862595419847328</v>
      </c>
      <c r="M59" s="35">
        <f ca="1">SUMIFS(OFFSET(Import!$A$2,0,M$2+2,236,1),OFFSET(Import!$A$2,0,M$2,236,1),Circo2!M$3,Import_Communes,Circo2!$A59,Import_BV,Circo2!$B59)</f>
        <v>0</v>
      </c>
      <c r="N59" s="36">
        <f t="shared" ca="1" si="15"/>
        <v>0</v>
      </c>
      <c r="O59" s="37">
        <f t="shared" ca="1" si="16"/>
        <v>0</v>
      </c>
      <c r="P59" s="35">
        <f ca="1">SUMIFS(OFFSET(Import!$A$2,0,P$2+2,236,1),OFFSET(Import!$A$2,0,P$2,236,1),Circo2!P$3,Import_Communes,Circo2!$A59,Import_BV,Circo2!$B59)</f>
        <v>153</v>
      </c>
      <c r="Q59" s="36">
        <f t="shared" ca="1" si="17"/>
        <v>0.41917808219178082</v>
      </c>
      <c r="R59" s="37">
        <f t="shared" ca="1" si="18"/>
        <v>0.58396946564885499</v>
      </c>
      <c r="S59" s="35">
        <f ca="1">SUMIFS(OFFSET(Import!$A$2,0,S$2+2,236,1),OFFSET(Import!$A$2,0,S$2,236,1),Circo2!S$3,Import_Communes,Circo2!$A59,Import_BV,Circo2!$B59)</f>
        <v>18</v>
      </c>
      <c r="T59" s="36">
        <f t="shared" ca="1" si="19"/>
        <v>4.9315068493150684E-2</v>
      </c>
      <c r="U59" s="37">
        <f t="shared" ca="1" si="20"/>
        <v>6.8702290076335881E-2</v>
      </c>
      <c r="V59" s="35">
        <f ca="1">SUMIFS(OFFSET(Import!$A$2,0,V$2+2,236,1),OFFSET(Import!$A$2,0,V$2,236,1),Circo2!V$3,Import_Communes,Circo2!$A59,Import_BV,Circo2!$B59)</f>
        <v>1</v>
      </c>
      <c r="W59" s="36">
        <f t="shared" ca="1" si="21"/>
        <v>2.7397260273972603E-3</v>
      </c>
      <c r="X59" s="37">
        <f t="shared" ca="1" si="22"/>
        <v>3.8167938931297708E-3</v>
      </c>
      <c r="Y59" s="35">
        <f ca="1">SUMIFS(OFFSET(Import!$A$2,0,Y$2+2,236,1),OFFSET(Import!$A$2,0,Y$2,236,1),Circo2!Y$3,Import_Communes,Circo2!$A59,Import_BV,Circo2!$B59)</f>
        <v>2</v>
      </c>
      <c r="Z59" s="36">
        <f t="shared" ca="1" si="1"/>
        <v>5.4794520547945206E-3</v>
      </c>
      <c r="AA59" s="37">
        <f t="shared" ca="1" si="2"/>
        <v>7.6335877862595417E-3</v>
      </c>
      <c r="AB59" s="35">
        <f ca="1">SUMIFS(OFFSET(Import!$A$2,0,AB$2+2,236,1),OFFSET(Import!$A$2,0,AB$2,236,1),Circo2!AB$3,Import_Communes,Circo2!$A59,Import_BV,Circo2!$B59)</f>
        <v>0</v>
      </c>
      <c r="AC59" s="36">
        <f t="shared" ca="1" si="3"/>
        <v>0</v>
      </c>
      <c r="AD59" s="37">
        <f t="shared" ca="1" si="4"/>
        <v>0</v>
      </c>
      <c r="AE59" s="35">
        <f ca="1">SUMIFS(OFFSET(Import!$A$2,0,AE$2+2,236,1),OFFSET(Import!$A$2,0,AE$2,236,1),Circo2!AE$3,Import_Communes,Circo2!$A59,Import_BV,Circo2!$B59)</f>
        <v>2</v>
      </c>
      <c r="AF59" s="36">
        <f t="shared" ca="1" si="5"/>
        <v>5.4794520547945206E-3</v>
      </c>
      <c r="AG59" s="37">
        <f t="shared" ca="1" si="6"/>
        <v>7.6335877862595417E-3</v>
      </c>
      <c r="AH59" s="35">
        <f ca="1">SUMIFS(OFFSET(Import!$A$2,0,AH$2+2,236,1),OFFSET(Import!$A$2,0,AH$2,236,1),Circo2!AH$3,Import_Communes,Circo2!$A59,Import_BV,Circo2!$B59)</f>
        <v>8</v>
      </c>
      <c r="AI59" s="36">
        <f t="shared" ca="1" si="7"/>
        <v>2.1917808219178082E-2</v>
      </c>
      <c r="AJ59" s="37">
        <f t="shared" ca="1" si="8"/>
        <v>3.0534351145038167E-2</v>
      </c>
      <c r="AK59" s="35">
        <f ca="1">SUMIFS(OFFSET(Import!$A$2,0,AK$2+2,236,1),OFFSET(Import!$A$2,0,AK$2,236,1),Circo2!AK$3,Import_Communes,Circo2!$A59,Import_BV,Circo2!$B59)</f>
        <v>2</v>
      </c>
      <c r="AL59" s="36">
        <f t="shared" ca="1" si="9"/>
        <v>5.4794520547945206E-3</v>
      </c>
      <c r="AM59" s="37">
        <f t="shared" ca="1" si="10"/>
        <v>7.6335877862595417E-3</v>
      </c>
      <c r="AN59" s="35">
        <f ca="1">SUMIFS(OFFSET(Import!$A$2,0,AN$2+2,236,1),OFFSET(Import!$A$2,0,AN$2,236,1),Circo2!AN$3,Import_Communes,Circo2!$A59,Import_BV,Circo2!$B59)</f>
        <v>1</v>
      </c>
      <c r="AO59" s="36">
        <f t="shared" ca="1" si="11"/>
        <v>2.7397260273972603E-3</v>
      </c>
      <c r="AP59" s="37">
        <f t="shared" ca="1" si="23"/>
        <v>3.8167938931297708E-3</v>
      </c>
    </row>
    <row r="60" spans="1:42" s="216" customFormat="1">
      <c r="A60" s="212" t="s">
        <v>141</v>
      </c>
      <c r="B60" s="213"/>
      <c r="C60" s="213">
        <f>SUM(C61:C68)</f>
        <v>10300</v>
      </c>
      <c r="D60" s="213">
        <f t="shared" ref="D60:E60" si="47">SUM(D61:D68)</f>
        <v>6747</v>
      </c>
      <c r="E60" s="213">
        <f t="shared" si="47"/>
        <v>3553</v>
      </c>
      <c r="F60" s="214">
        <f>E60/C60</f>
        <v>0.34495145631067964</v>
      </c>
      <c r="G60" s="213">
        <f>SUM(G61:G68)</f>
        <v>38</v>
      </c>
      <c r="H60" s="213">
        <f t="shared" ref="H60:J60" si="48">SUM(H61:H68)</f>
        <v>31</v>
      </c>
      <c r="I60" s="213">
        <f t="shared" si="48"/>
        <v>3484</v>
      </c>
      <c r="J60" s="212">
        <f t="shared" ca="1" si="48"/>
        <v>843</v>
      </c>
      <c r="K60" s="214">
        <f t="shared" ca="1" si="13"/>
        <v>8.1844660194174759E-2</v>
      </c>
      <c r="L60" s="215">
        <f t="shared" ca="1" si="14"/>
        <v>0.24196326061997703</v>
      </c>
      <c r="M60" s="212">
        <f t="shared" ref="M60" ca="1" si="49">SUM(M61:M68)</f>
        <v>54</v>
      </c>
      <c r="N60" s="214">
        <f t="shared" ca="1" si="15"/>
        <v>5.2427184466019416E-3</v>
      </c>
      <c r="O60" s="215">
        <f t="shared" ca="1" si="16"/>
        <v>1.5499425947187142E-2</v>
      </c>
      <c r="P60" s="212">
        <f t="shared" ref="P60:AN60" ca="1" si="50">SUM(P61:P68)</f>
        <v>947</v>
      </c>
      <c r="Q60" s="214">
        <f t="shared" ca="1" si="17"/>
        <v>9.1941747572815535E-2</v>
      </c>
      <c r="R60" s="215">
        <f t="shared" ca="1" si="18"/>
        <v>0.27181400688863377</v>
      </c>
      <c r="S60" s="212">
        <f t="shared" ca="1" si="50"/>
        <v>606</v>
      </c>
      <c r="T60" s="214">
        <f t="shared" ca="1" si="19"/>
        <v>5.883495145631068E-2</v>
      </c>
      <c r="U60" s="215">
        <f t="shared" ca="1" si="20"/>
        <v>0.17393800229621126</v>
      </c>
      <c r="V60" s="212">
        <f t="shared" ca="1" si="50"/>
        <v>41</v>
      </c>
      <c r="W60" s="214">
        <f t="shared" ca="1" si="21"/>
        <v>3.9805825242718446E-3</v>
      </c>
      <c r="X60" s="215">
        <f t="shared" ca="1" si="50"/>
        <v>0.10946632147254694</v>
      </c>
      <c r="Y60" s="212">
        <f t="shared" ca="1" si="50"/>
        <v>9</v>
      </c>
      <c r="Z60" s="214">
        <f t="shared" ca="1" si="1"/>
        <v>8.737864077669903E-4</v>
      </c>
      <c r="AA60" s="215">
        <f t="shared" ca="1" si="2"/>
        <v>2.5832376578645237E-3</v>
      </c>
      <c r="AB60" s="212">
        <f t="shared" ca="1" si="50"/>
        <v>99</v>
      </c>
      <c r="AC60" s="214">
        <f t="shared" ca="1" si="3"/>
        <v>9.6116504854368932E-3</v>
      </c>
      <c r="AD60" s="215">
        <f t="shared" ca="1" si="4"/>
        <v>2.8415614236509758E-2</v>
      </c>
      <c r="AE60" s="212">
        <f t="shared" ca="1" si="50"/>
        <v>56</v>
      </c>
      <c r="AF60" s="214">
        <f t="shared" ca="1" si="5"/>
        <v>5.4368932038834951E-3</v>
      </c>
      <c r="AG60" s="215">
        <f t="shared" ca="1" si="6"/>
        <v>1.6073478760045924E-2</v>
      </c>
      <c r="AH60" s="212">
        <f t="shared" ca="1" si="50"/>
        <v>796</v>
      </c>
      <c r="AI60" s="214">
        <f t="shared" ca="1" si="7"/>
        <v>7.7281553398058256E-2</v>
      </c>
      <c r="AJ60" s="215">
        <f t="shared" ca="1" si="8"/>
        <v>0.22847301951779564</v>
      </c>
      <c r="AK60" s="212">
        <f t="shared" ca="1" si="50"/>
        <v>11</v>
      </c>
      <c r="AL60" s="214">
        <f t="shared" ca="1" si="9"/>
        <v>1.0679611650485437E-3</v>
      </c>
      <c r="AM60" s="215">
        <f t="shared" ca="1" si="10"/>
        <v>3.1572904707233064E-3</v>
      </c>
      <c r="AN60" s="212">
        <f t="shared" ca="1" si="50"/>
        <v>22</v>
      </c>
      <c r="AO60" s="214">
        <f t="shared" ca="1" si="11"/>
        <v>2.1359223300970874E-3</v>
      </c>
      <c r="AP60" s="215">
        <f t="shared" ca="1" si="23"/>
        <v>6.3145809414466127E-3</v>
      </c>
    </row>
    <row r="61" spans="1:42">
      <c r="A61" s="32" t="s">
        <v>79</v>
      </c>
      <c r="B61" s="33">
        <v>1</v>
      </c>
      <c r="C61" s="33">
        <f>SUMIFS(Import_Inscrits,Import_Communes,Circo2!$A61,Import_BV,Circo2!$B61)</f>
        <v>1141</v>
      </c>
      <c r="D61" s="33">
        <f>SUMIFS(Import_Abstention,Import_Communes,Circo2!$A61,Import_BV,Circo2!$B61)</f>
        <v>768</v>
      </c>
      <c r="E61" s="33">
        <f>SUMIFS(Import_Votants,Import_Communes,Circo2!$A61,Import_BV,Circo2!$B61)</f>
        <v>373</v>
      </c>
      <c r="F61" s="34">
        <f t="shared" si="24"/>
        <v>0.32690622261174407</v>
      </c>
      <c r="G61" s="33">
        <f>SUMIFS(Import_Blancs,Import_Communes,Circo2!$A61,Import_BV,Circo2!$B61)</f>
        <v>1</v>
      </c>
      <c r="H61" s="33">
        <f>SUMIFS(Imports_Nuls,Import_Communes,Circo2!$A61,Import_BV,Circo2!$B61)</f>
        <v>2</v>
      </c>
      <c r="I61" s="33">
        <f>SUMIFS(Import_Exprimés,Import_Communes,Circo2!$A61,Import_BV,Circo2!$B61)</f>
        <v>370</v>
      </c>
      <c r="J61" s="35">
        <f ca="1">SUMIFS(OFFSET(Import!$A$2,0,J$2+2,236,1),OFFSET(Import!$A$2,0,J$2,236,1),Circo2!J$3,Import_Communes,Circo2!$A61,Import_BV,Circo2!$B61)</f>
        <v>57</v>
      </c>
      <c r="K61" s="36">
        <f t="shared" ca="1" si="13"/>
        <v>4.9956178790534621E-2</v>
      </c>
      <c r="L61" s="37">
        <f t="shared" ca="1" si="14"/>
        <v>0.15405405405405406</v>
      </c>
      <c r="M61" s="35">
        <f ca="1">SUMIFS(OFFSET(Import!$A$2,0,M$2+2,236,1),OFFSET(Import!$A$2,0,M$2,236,1),Circo2!M$3,Import_Communes,Circo2!$A61,Import_BV,Circo2!$B61)</f>
        <v>5</v>
      </c>
      <c r="N61" s="36">
        <f t="shared" ca="1" si="15"/>
        <v>4.3821209465381246E-3</v>
      </c>
      <c r="O61" s="37">
        <f t="shared" ca="1" si="16"/>
        <v>1.3513513513513514E-2</v>
      </c>
      <c r="P61" s="35">
        <f ca="1">SUMIFS(OFFSET(Import!$A$2,0,P$2+2,236,1),OFFSET(Import!$A$2,0,P$2,236,1),Circo2!P$3,Import_Communes,Circo2!$A61,Import_BV,Circo2!$B61)</f>
        <v>74</v>
      </c>
      <c r="Q61" s="36">
        <f t="shared" ca="1" si="17"/>
        <v>6.4855390008764238E-2</v>
      </c>
      <c r="R61" s="37">
        <f t="shared" ca="1" si="18"/>
        <v>0.2</v>
      </c>
      <c r="S61" s="35">
        <f ca="1">SUMIFS(OFFSET(Import!$A$2,0,S$2+2,236,1),OFFSET(Import!$A$2,0,S$2,236,1),Circo2!S$3,Import_Communes,Circo2!$A61,Import_BV,Circo2!$B61)</f>
        <v>64</v>
      </c>
      <c r="T61" s="36">
        <f t="shared" ca="1" si="19"/>
        <v>5.6091148115687994E-2</v>
      </c>
      <c r="U61" s="37">
        <f t="shared" ca="1" si="20"/>
        <v>0.17297297297297298</v>
      </c>
      <c r="V61" s="35">
        <f ca="1">SUMIFS(OFFSET(Import!$A$2,0,V$2+2,236,1),OFFSET(Import!$A$2,0,V$2,236,1),Circo2!V$3,Import_Communes,Circo2!$A61,Import_BV,Circo2!$B61)</f>
        <v>6</v>
      </c>
      <c r="W61" s="36">
        <f t="shared" ca="1" si="21"/>
        <v>5.2585451358457495E-3</v>
      </c>
      <c r="X61" s="37">
        <f t="shared" ca="1" si="22"/>
        <v>1.6216216216216217E-2</v>
      </c>
      <c r="Y61" s="35">
        <f ca="1">SUMIFS(OFFSET(Import!$A$2,0,Y$2+2,236,1),OFFSET(Import!$A$2,0,Y$2,236,1),Circo2!Y$3,Import_Communes,Circo2!$A61,Import_BV,Circo2!$B61)</f>
        <v>1</v>
      </c>
      <c r="Z61" s="36">
        <f t="shared" ca="1" si="1"/>
        <v>8.7642418930762491E-4</v>
      </c>
      <c r="AA61" s="37">
        <f t="shared" ca="1" si="2"/>
        <v>2.7027027027027029E-3</v>
      </c>
      <c r="AB61" s="35">
        <f ca="1">SUMIFS(OFFSET(Import!$A$2,0,AB$2+2,236,1),OFFSET(Import!$A$2,0,AB$2,236,1),Circo2!AB$3,Import_Communes,Circo2!$A61,Import_BV,Circo2!$B61)</f>
        <v>15</v>
      </c>
      <c r="AC61" s="36">
        <f t="shared" ca="1" si="3"/>
        <v>1.3146362839614373E-2</v>
      </c>
      <c r="AD61" s="37">
        <f t="shared" ca="1" si="4"/>
        <v>4.0540540540540543E-2</v>
      </c>
      <c r="AE61" s="35">
        <f ca="1">SUMIFS(OFFSET(Import!$A$2,0,AE$2+2,236,1),OFFSET(Import!$A$2,0,AE$2,236,1),Circo2!AE$3,Import_Communes,Circo2!$A61,Import_BV,Circo2!$B61)</f>
        <v>11</v>
      </c>
      <c r="AF61" s="36">
        <f t="shared" ca="1" si="5"/>
        <v>9.6406660823838732E-3</v>
      </c>
      <c r="AG61" s="37">
        <f t="shared" ca="1" si="6"/>
        <v>2.9729729729729731E-2</v>
      </c>
      <c r="AH61" s="35">
        <f ca="1">SUMIFS(OFFSET(Import!$A$2,0,AH$2+2,236,1),OFFSET(Import!$A$2,0,AH$2,236,1),Circo2!AH$3,Import_Communes,Circo2!$A61,Import_BV,Circo2!$B61)</f>
        <v>132</v>
      </c>
      <c r="AI61" s="36">
        <f t="shared" ca="1" si="7"/>
        <v>0.11568799298860649</v>
      </c>
      <c r="AJ61" s="37">
        <f t="shared" ca="1" si="8"/>
        <v>0.35675675675675678</v>
      </c>
      <c r="AK61" s="35">
        <f ca="1">SUMIFS(OFFSET(Import!$A$2,0,AK$2+2,236,1),OFFSET(Import!$A$2,0,AK$2,236,1),Circo2!AK$3,Import_Communes,Circo2!$A61,Import_BV,Circo2!$B61)</f>
        <v>0</v>
      </c>
      <c r="AL61" s="36">
        <f t="shared" ca="1" si="9"/>
        <v>0</v>
      </c>
      <c r="AM61" s="37">
        <f t="shared" ca="1" si="10"/>
        <v>0</v>
      </c>
      <c r="AN61" s="35">
        <f ca="1">SUMIFS(OFFSET(Import!$A$2,0,AN$2+2,236,1),OFFSET(Import!$A$2,0,AN$2,236,1),Circo2!AN$3,Import_Communes,Circo2!$A61,Import_BV,Circo2!$B61)</f>
        <v>5</v>
      </c>
      <c r="AO61" s="36">
        <f t="shared" ca="1" si="11"/>
        <v>4.3821209465381246E-3</v>
      </c>
      <c r="AP61" s="37">
        <f t="shared" ca="1" si="23"/>
        <v>1.3513513513513514E-2</v>
      </c>
    </row>
    <row r="62" spans="1:42">
      <c r="A62" s="32" t="s">
        <v>79</v>
      </c>
      <c r="B62" s="33">
        <v>2</v>
      </c>
      <c r="C62" s="33">
        <f>SUMIFS(Import_Inscrits,Import_Communes,Circo2!$A62,Import_BV,Circo2!$B62)</f>
        <v>1005</v>
      </c>
      <c r="D62" s="33">
        <f>SUMIFS(Import_Abstention,Import_Communes,Circo2!$A62,Import_BV,Circo2!$B62)</f>
        <v>692</v>
      </c>
      <c r="E62" s="33">
        <f>SUMIFS(Import_Votants,Import_Communes,Circo2!$A62,Import_BV,Circo2!$B62)</f>
        <v>313</v>
      </c>
      <c r="F62" s="34">
        <f t="shared" ref="F62:F65" si="51">E62/C62</f>
        <v>0.31144278606965176</v>
      </c>
      <c r="G62" s="33">
        <f>SUMIFS(Import_Blancs,Import_Communes,Circo2!$A62,Import_BV,Circo2!$B62)</f>
        <v>5</v>
      </c>
      <c r="H62" s="33">
        <f>SUMIFS(Imports_Nuls,Import_Communes,Circo2!$A62,Import_BV,Circo2!$B62)</f>
        <v>3</v>
      </c>
      <c r="I62" s="33">
        <f>SUMIFS(Import_Exprimés,Import_Communes,Circo2!$A62,Import_BV,Circo2!$B62)</f>
        <v>305</v>
      </c>
      <c r="J62" s="35">
        <f ca="1">SUMIFS(OFFSET(Import!$A$2,0,J$2+2,236,1),OFFSET(Import!$A$2,0,J$2,236,1),Circo2!J$3,Import_Communes,Circo2!$A62,Import_BV,Circo2!$B62)</f>
        <v>41</v>
      </c>
      <c r="K62" s="36">
        <f t="shared" ca="1" si="13"/>
        <v>4.0796019900497513E-2</v>
      </c>
      <c r="L62" s="37">
        <f t="shared" ca="1" si="14"/>
        <v>0.13442622950819672</v>
      </c>
      <c r="M62" s="35">
        <f ca="1">SUMIFS(OFFSET(Import!$A$2,0,M$2+2,236,1),OFFSET(Import!$A$2,0,M$2,236,1),Circo2!M$3,Import_Communes,Circo2!$A62,Import_BV,Circo2!$B62)</f>
        <v>10</v>
      </c>
      <c r="N62" s="36">
        <f t="shared" ca="1" si="15"/>
        <v>9.9502487562189053E-3</v>
      </c>
      <c r="O62" s="37">
        <f t="shared" ca="1" si="16"/>
        <v>3.2786885245901641E-2</v>
      </c>
      <c r="P62" s="35">
        <f ca="1">SUMIFS(OFFSET(Import!$A$2,0,P$2+2,236,1),OFFSET(Import!$A$2,0,P$2,236,1),Circo2!P$3,Import_Communes,Circo2!$A62,Import_BV,Circo2!$B62)</f>
        <v>101</v>
      </c>
      <c r="Q62" s="36">
        <f t="shared" ca="1" si="17"/>
        <v>0.10049751243781095</v>
      </c>
      <c r="R62" s="37">
        <f t="shared" ca="1" si="18"/>
        <v>0.33114754098360655</v>
      </c>
      <c r="S62" s="35">
        <f ca="1">SUMIFS(OFFSET(Import!$A$2,0,S$2+2,236,1),OFFSET(Import!$A$2,0,S$2,236,1),Circo2!S$3,Import_Communes,Circo2!$A62,Import_BV,Circo2!$B62)</f>
        <v>25</v>
      </c>
      <c r="T62" s="36">
        <f t="shared" ca="1" si="19"/>
        <v>2.4875621890547265E-2</v>
      </c>
      <c r="U62" s="37">
        <f t="shared" ca="1" si="20"/>
        <v>8.1967213114754092E-2</v>
      </c>
      <c r="V62" s="35">
        <f ca="1">SUMIFS(OFFSET(Import!$A$2,0,V$2+2,236,1),OFFSET(Import!$A$2,0,V$2,236,1),Circo2!V$3,Import_Communes,Circo2!$A62,Import_BV,Circo2!$B62)</f>
        <v>9</v>
      </c>
      <c r="W62" s="36">
        <f t="shared" ca="1" si="21"/>
        <v>8.9552238805970154E-3</v>
      </c>
      <c r="X62" s="37">
        <f t="shared" ca="1" si="22"/>
        <v>2.9508196721311476E-2</v>
      </c>
      <c r="Y62" s="35">
        <f ca="1">SUMIFS(OFFSET(Import!$A$2,0,Y$2+2,236,1),OFFSET(Import!$A$2,0,Y$2,236,1),Circo2!Y$3,Import_Communes,Circo2!$A62,Import_BV,Circo2!$B62)</f>
        <v>1</v>
      </c>
      <c r="Z62" s="36">
        <f t="shared" ca="1" si="1"/>
        <v>9.9502487562189048E-4</v>
      </c>
      <c r="AA62" s="37">
        <f t="shared" ca="1" si="2"/>
        <v>3.2786885245901639E-3</v>
      </c>
      <c r="AB62" s="35">
        <f ca="1">SUMIFS(OFFSET(Import!$A$2,0,AB$2+2,236,1),OFFSET(Import!$A$2,0,AB$2,236,1),Circo2!AB$3,Import_Communes,Circo2!$A62,Import_BV,Circo2!$B62)</f>
        <v>12</v>
      </c>
      <c r="AC62" s="36">
        <f t="shared" ca="1" si="3"/>
        <v>1.1940298507462687E-2</v>
      </c>
      <c r="AD62" s="37">
        <f t="shared" ca="1" si="4"/>
        <v>3.9344262295081971E-2</v>
      </c>
      <c r="AE62" s="35">
        <f ca="1">SUMIFS(OFFSET(Import!$A$2,0,AE$2+2,236,1),OFFSET(Import!$A$2,0,AE$2,236,1),Circo2!AE$3,Import_Communes,Circo2!$A62,Import_BV,Circo2!$B62)</f>
        <v>7</v>
      </c>
      <c r="AF62" s="36">
        <f t="shared" ca="1" si="5"/>
        <v>6.965174129353234E-3</v>
      </c>
      <c r="AG62" s="37">
        <f t="shared" ca="1" si="6"/>
        <v>2.2950819672131147E-2</v>
      </c>
      <c r="AH62" s="35">
        <f ca="1">SUMIFS(OFFSET(Import!$A$2,0,AH$2+2,236,1),OFFSET(Import!$A$2,0,AH$2,236,1),Circo2!AH$3,Import_Communes,Circo2!$A62,Import_BV,Circo2!$B62)</f>
        <v>93</v>
      </c>
      <c r="AI62" s="36">
        <f t="shared" ca="1" si="7"/>
        <v>9.2537313432835819E-2</v>
      </c>
      <c r="AJ62" s="37">
        <f t="shared" ca="1" si="8"/>
        <v>0.30491803278688523</v>
      </c>
      <c r="AK62" s="35">
        <f ca="1">SUMIFS(OFFSET(Import!$A$2,0,AK$2+2,236,1),OFFSET(Import!$A$2,0,AK$2,236,1),Circo2!AK$3,Import_Communes,Circo2!$A62,Import_BV,Circo2!$B62)</f>
        <v>1</v>
      </c>
      <c r="AL62" s="36">
        <f t="shared" ca="1" si="9"/>
        <v>9.9502487562189048E-4</v>
      </c>
      <c r="AM62" s="37">
        <f t="shared" ca="1" si="10"/>
        <v>3.2786885245901639E-3</v>
      </c>
      <c r="AN62" s="35">
        <f ca="1">SUMIFS(OFFSET(Import!$A$2,0,AN$2+2,236,1),OFFSET(Import!$A$2,0,AN$2,236,1),Circo2!AN$3,Import_Communes,Circo2!$A62,Import_BV,Circo2!$B62)</f>
        <v>5</v>
      </c>
      <c r="AO62" s="36">
        <f t="shared" ca="1" si="11"/>
        <v>4.9751243781094526E-3</v>
      </c>
      <c r="AP62" s="37">
        <f t="shared" ca="1" si="23"/>
        <v>1.6393442622950821E-2</v>
      </c>
    </row>
    <row r="63" spans="1:42">
      <c r="A63" s="32" t="s">
        <v>79</v>
      </c>
      <c r="B63" s="33">
        <v>3</v>
      </c>
      <c r="C63" s="33">
        <f>SUMIFS(Import_Inscrits,Import_Communes,Circo2!$A63,Import_BV,Circo2!$B63)</f>
        <v>1464</v>
      </c>
      <c r="D63" s="33">
        <f>SUMIFS(Import_Abstention,Import_Communes,Circo2!$A63,Import_BV,Circo2!$B63)</f>
        <v>974</v>
      </c>
      <c r="E63" s="33">
        <f>SUMIFS(Import_Votants,Import_Communes,Circo2!$A63,Import_BV,Circo2!$B63)</f>
        <v>490</v>
      </c>
      <c r="F63" s="34">
        <f t="shared" si="51"/>
        <v>0.33469945355191255</v>
      </c>
      <c r="G63" s="33">
        <f>SUMIFS(Import_Blancs,Import_Communes,Circo2!$A63,Import_BV,Circo2!$B63)</f>
        <v>5</v>
      </c>
      <c r="H63" s="33">
        <f>SUMIFS(Imports_Nuls,Import_Communes,Circo2!$A63,Import_BV,Circo2!$B63)</f>
        <v>5</v>
      </c>
      <c r="I63" s="33">
        <f>SUMIFS(Import_Exprimés,Import_Communes,Circo2!$A63,Import_BV,Circo2!$B63)</f>
        <v>480</v>
      </c>
      <c r="J63" s="35">
        <f ca="1">SUMIFS(OFFSET(Import!$A$2,0,J$2+2,236,1),OFFSET(Import!$A$2,0,J$2,236,1),Circo2!J$3,Import_Communes,Circo2!$A63,Import_BV,Circo2!$B63)</f>
        <v>85</v>
      </c>
      <c r="K63" s="36">
        <f t="shared" ca="1" si="13"/>
        <v>5.8060109289617488E-2</v>
      </c>
      <c r="L63" s="37">
        <f t="shared" ca="1" si="14"/>
        <v>0.17708333333333334</v>
      </c>
      <c r="M63" s="35">
        <f ca="1">SUMIFS(OFFSET(Import!$A$2,0,M$2+2,236,1),OFFSET(Import!$A$2,0,M$2,236,1),Circo2!M$3,Import_Communes,Circo2!$A63,Import_BV,Circo2!$B63)</f>
        <v>8</v>
      </c>
      <c r="N63" s="36">
        <f t="shared" ca="1" si="15"/>
        <v>5.4644808743169399E-3</v>
      </c>
      <c r="O63" s="37">
        <f t="shared" ca="1" si="16"/>
        <v>1.6666666666666666E-2</v>
      </c>
      <c r="P63" s="35">
        <f ca="1">SUMIFS(OFFSET(Import!$A$2,0,P$2+2,236,1),OFFSET(Import!$A$2,0,P$2,236,1),Circo2!P$3,Import_Communes,Circo2!$A63,Import_BV,Circo2!$B63)</f>
        <v>148</v>
      </c>
      <c r="Q63" s="36">
        <f t="shared" ca="1" si="17"/>
        <v>0.10109289617486339</v>
      </c>
      <c r="R63" s="37">
        <f t="shared" ca="1" si="18"/>
        <v>0.30833333333333335</v>
      </c>
      <c r="S63" s="35">
        <f ca="1">SUMIFS(OFFSET(Import!$A$2,0,S$2+2,236,1),OFFSET(Import!$A$2,0,S$2,236,1),Circo2!S$3,Import_Communes,Circo2!$A63,Import_BV,Circo2!$B63)</f>
        <v>54</v>
      </c>
      <c r="T63" s="36">
        <f t="shared" ca="1" si="19"/>
        <v>3.6885245901639344E-2</v>
      </c>
      <c r="U63" s="37">
        <f t="shared" ca="1" si="20"/>
        <v>0.1125</v>
      </c>
      <c r="V63" s="35">
        <f ca="1">SUMIFS(OFFSET(Import!$A$2,0,V$2+2,236,1),OFFSET(Import!$A$2,0,V$2,236,1),Circo2!V$3,Import_Communes,Circo2!$A63,Import_BV,Circo2!$B63)</f>
        <v>8</v>
      </c>
      <c r="W63" s="36">
        <f t="shared" ca="1" si="21"/>
        <v>5.4644808743169399E-3</v>
      </c>
      <c r="X63" s="37">
        <f t="shared" ca="1" si="22"/>
        <v>1.6666666666666666E-2</v>
      </c>
      <c r="Y63" s="35">
        <f ca="1">SUMIFS(OFFSET(Import!$A$2,0,Y$2+2,236,1),OFFSET(Import!$A$2,0,Y$2,236,1),Circo2!Y$3,Import_Communes,Circo2!$A63,Import_BV,Circo2!$B63)</f>
        <v>3</v>
      </c>
      <c r="Z63" s="36">
        <f t="shared" ca="1" si="1"/>
        <v>2.0491803278688526E-3</v>
      </c>
      <c r="AA63" s="37">
        <f t="shared" ca="1" si="2"/>
        <v>6.2500000000000003E-3</v>
      </c>
      <c r="AB63" s="35">
        <f ca="1">SUMIFS(OFFSET(Import!$A$2,0,AB$2+2,236,1),OFFSET(Import!$A$2,0,AB$2,236,1),Circo2!AB$3,Import_Communes,Circo2!$A63,Import_BV,Circo2!$B63)</f>
        <v>10</v>
      </c>
      <c r="AC63" s="36">
        <f t="shared" ca="1" si="3"/>
        <v>6.8306010928961746E-3</v>
      </c>
      <c r="AD63" s="37">
        <f t="shared" ca="1" si="4"/>
        <v>2.0833333333333332E-2</v>
      </c>
      <c r="AE63" s="35">
        <f ca="1">SUMIFS(OFFSET(Import!$A$2,0,AE$2+2,236,1),OFFSET(Import!$A$2,0,AE$2,236,1),Circo2!AE$3,Import_Communes,Circo2!$A63,Import_BV,Circo2!$B63)</f>
        <v>10</v>
      </c>
      <c r="AF63" s="36">
        <f t="shared" ca="1" si="5"/>
        <v>6.8306010928961746E-3</v>
      </c>
      <c r="AG63" s="37">
        <f t="shared" ca="1" si="6"/>
        <v>2.0833333333333332E-2</v>
      </c>
      <c r="AH63" s="35">
        <f ca="1">SUMIFS(OFFSET(Import!$A$2,0,AH$2+2,236,1),OFFSET(Import!$A$2,0,AH$2,236,1),Circo2!AH$3,Import_Communes,Circo2!$A63,Import_BV,Circo2!$B63)</f>
        <v>144</v>
      </c>
      <c r="AI63" s="36">
        <f t="shared" ca="1" si="7"/>
        <v>9.8360655737704916E-2</v>
      </c>
      <c r="AJ63" s="37">
        <f t="shared" ca="1" si="8"/>
        <v>0.3</v>
      </c>
      <c r="AK63" s="35">
        <f ca="1">SUMIFS(OFFSET(Import!$A$2,0,AK$2+2,236,1),OFFSET(Import!$A$2,0,AK$2,236,1),Circo2!AK$3,Import_Communes,Circo2!$A63,Import_BV,Circo2!$B63)</f>
        <v>3</v>
      </c>
      <c r="AL63" s="36">
        <f t="shared" ca="1" si="9"/>
        <v>2.0491803278688526E-3</v>
      </c>
      <c r="AM63" s="37">
        <f t="shared" ca="1" si="10"/>
        <v>6.2500000000000003E-3</v>
      </c>
      <c r="AN63" s="35">
        <f ca="1">SUMIFS(OFFSET(Import!$A$2,0,AN$2+2,236,1),OFFSET(Import!$A$2,0,AN$2,236,1),Circo2!AN$3,Import_Communes,Circo2!$A63,Import_BV,Circo2!$B63)</f>
        <v>7</v>
      </c>
      <c r="AO63" s="36">
        <f t="shared" ca="1" si="11"/>
        <v>4.7814207650273225E-3</v>
      </c>
      <c r="AP63" s="37">
        <f t="shared" ca="1" si="23"/>
        <v>1.4583333333333334E-2</v>
      </c>
    </row>
    <row r="64" spans="1:42">
      <c r="A64" s="32" t="s">
        <v>79</v>
      </c>
      <c r="B64" s="33">
        <v>4</v>
      </c>
      <c r="C64" s="33">
        <f>SUMIFS(Import_Inscrits,Import_Communes,Circo2!$A64,Import_BV,Circo2!$B64)</f>
        <v>1182</v>
      </c>
      <c r="D64" s="33">
        <f>SUMIFS(Import_Abstention,Import_Communes,Circo2!$A64,Import_BV,Circo2!$B64)</f>
        <v>789</v>
      </c>
      <c r="E64" s="33">
        <f>SUMIFS(Import_Votants,Import_Communes,Circo2!$A64,Import_BV,Circo2!$B64)</f>
        <v>393</v>
      </c>
      <c r="F64" s="34">
        <f t="shared" si="51"/>
        <v>0.33248730964467005</v>
      </c>
      <c r="G64" s="33">
        <f>SUMIFS(Import_Blancs,Import_Communes,Circo2!$A64,Import_BV,Circo2!$B64)</f>
        <v>13</v>
      </c>
      <c r="H64" s="33">
        <f>SUMIFS(Imports_Nuls,Import_Communes,Circo2!$A64,Import_BV,Circo2!$B64)</f>
        <v>4</v>
      </c>
      <c r="I64" s="33">
        <f>SUMIFS(Import_Exprimés,Import_Communes,Circo2!$A64,Import_BV,Circo2!$B64)</f>
        <v>376</v>
      </c>
      <c r="J64" s="35">
        <f ca="1">SUMIFS(OFFSET(Import!$A$2,0,J$2+2,236,1),OFFSET(Import!$A$2,0,J$2,236,1),Circo2!J$3,Import_Communes,Circo2!$A64,Import_BV,Circo2!$B64)</f>
        <v>71</v>
      </c>
      <c r="K64" s="36">
        <f t="shared" ca="1" si="13"/>
        <v>6.006768189509306E-2</v>
      </c>
      <c r="L64" s="37">
        <f t="shared" ca="1" si="14"/>
        <v>0.18882978723404256</v>
      </c>
      <c r="M64" s="35">
        <f ca="1">SUMIFS(OFFSET(Import!$A$2,0,M$2+2,236,1),OFFSET(Import!$A$2,0,M$2,236,1),Circo2!M$3,Import_Communes,Circo2!$A64,Import_BV,Circo2!$B64)</f>
        <v>17</v>
      </c>
      <c r="N64" s="36">
        <f t="shared" ca="1" si="15"/>
        <v>1.4382402707275803E-2</v>
      </c>
      <c r="O64" s="37">
        <f t="shared" ca="1" si="16"/>
        <v>4.5212765957446811E-2</v>
      </c>
      <c r="P64" s="35">
        <f ca="1">SUMIFS(OFFSET(Import!$A$2,0,P$2+2,236,1),OFFSET(Import!$A$2,0,P$2,236,1),Circo2!P$3,Import_Communes,Circo2!$A64,Import_BV,Circo2!$B64)</f>
        <v>106</v>
      </c>
      <c r="Q64" s="36">
        <f t="shared" ca="1" si="17"/>
        <v>8.9678510998307953E-2</v>
      </c>
      <c r="R64" s="37">
        <f t="shared" ca="1" si="18"/>
        <v>0.28191489361702127</v>
      </c>
      <c r="S64" s="35">
        <f ca="1">SUMIFS(OFFSET(Import!$A$2,0,S$2+2,236,1),OFFSET(Import!$A$2,0,S$2,236,1),Circo2!S$3,Import_Communes,Circo2!$A64,Import_BV,Circo2!$B64)</f>
        <v>40</v>
      </c>
      <c r="T64" s="36">
        <f t="shared" ca="1" si="19"/>
        <v>3.3840947546531303E-2</v>
      </c>
      <c r="U64" s="37">
        <f t="shared" ca="1" si="20"/>
        <v>0.10638297872340426</v>
      </c>
      <c r="V64" s="35">
        <f ca="1">SUMIFS(OFFSET(Import!$A$2,0,V$2+2,236,1),OFFSET(Import!$A$2,0,V$2,236,1),Circo2!V$3,Import_Communes,Circo2!$A64,Import_BV,Circo2!$B64)</f>
        <v>16</v>
      </c>
      <c r="W64" s="36">
        <f t="shared" ca="1" si="21"/>
        <v>1.3536379018612521E-2</v>
      </c>
      <c r="X64" s="37">
        <f t="shared" ca="1" si="22"/>
        <v>4.2553191489361701E-2</v>
      </c>
      <c r="Y64" s="35">
        <f ca="1">SUMIFS(OFFSET(Import!$A$2,0,Y$2+2,236,1),OFFSET(Import!$A$2,0,Y$2,236,1),Circo2!Y$3,Import_Communes,Circo2!$A64,Import_BV,Circo2!$B64)</f>
        <v>1</v>
      </c>
      <c r="Z64" s="36">
        <f t="shared" ca="1" si="1"/>
        <v>8.4602368866328254E-4</v>
      </c>
      <c r="AA64" s="37">
        <f t="shared" ca="1" si="2"/>
        <v>2.6595744680851063E-3</v>
      </c>
      <c r="AB64" s="35">
        <f ca="1">SUMIFS(OFFSET(Import!$A$2,0,AB$2+2,236,1),OFFSET(Import!$A$2,0,AB$2,236,1),Circo2!AB$3,Import_Communes,Circo2!$A64,Import_BV,Circo2!$B64)</f>
        <v>19</v>
      </c>
      <c r="AC64" s="36">
        <f t="shared" ca="1" si="3"/>
        <v>1.6074450084602367E-2</v>
      </c>
      <c r="AD64" s="37">
        <f t="shared" ca="1" si="4"/>
        <v>5.0531914893617018E-2</v>
      </c>
      <c r="AE64" s="35">
        <f ca="1">SUMIFS(OFFSET(Import!$A$2,0,AE$2+2,236,1),OFFSET(Import!$A$2,0,AE$2,236,1),Circo2!AE$3,Import_Communes,Circo2!$A64,Import_BV,Circo2!$B64)</f>
        <v>6</v>
      </c>
      <c r="AF64" s="36">
        <f t="shared" ca="1" si="5"/>
        <v>5.076142131979695E-3</v>
      </c>
      <c r="AG64" s="37">
        <f t="shared" ca="1" si="6"/>
        <v>1.5957446808510637E-2</v>
      </c>
      <c r="AH64" s="35">
        <f ca="1">SUMIFS(OFFSET(Import!$A$2,0,AH$2+2,236,1),OFFSET(Import!$A$2,0,AH$2,236,1),Circo2!AH$3,Import_Communes,Circo2!$A64,Import_BV,Circo2!$B64)</f>
        <v>94</v>
      </c>
      <c r="AI64" s="36">
        <f t="shared" ca="1" si="7"/>
        <v>7.952622673434856E-2</v>
      </c>
      <c r="AJ64" s="37">
        <f t="shared" ca="1" si="8"/>
        <v>0.25</v>
      </c>
      <c r="AK64" s="35">
        <f ca="1">SUMIFS(OFFSET(Import!$A$2,0,AK$2+2,236,1),OFFSET(Import!$A$2,0,AK$2,236,1),Circo2!AK$3,Import_Communes,Circo2!$A64,Import_BV,Circo2!$B64)</f>
        <v>2</v>
      </c>
      <c r="AL64" s="36">
        <f t="shared" ca="1" si="9"/>
        <v>1.6920473773265651E-3</v>
      </c>
      <c r="AM64" s="37">
        <f t="shared" ca="1" si="10"/>
        <v>5.3191489361702126E-3</v>
      </c>
      <c r="AN64" s="35">
        <f ca="1">SUMIFS(OFFSET(Import!$A$2,0,AN$2+2,236,1),OFFSET(Import!$A$2,0,AN$2,236,1),Circo2!AN$3,Import_Communes,Circo2!$A64,Import_BV,Circo2!$B64)</f>
        <v>4</v>
      </c>
      <c r="AO64" s="36">
        <f t="shared" ca="1" si="11"/>
        <v>3.3840947546531302E-3</v>
      </c>
      <c r="AP64" s="37">
        <f t="shared" ca="1" si="23"/>
        <v>1.0638297872340425E-2</v>
      </c>
    </row>
    <row r="65" spans="1:42">
      <c r="A65" s="32" t="s">
        <v>79</v>
      </c>
      <c r="B65" s="33">
        <v>5</v>
      </c>
      <c r="C65" s="33">
        <f>SUMIFS(Import_Inscrits,Import_Communes,Circo2!$A65,Import_BV,Circo2!$B65)</f>
        <v>1697</v>
      </c>
      <c r="D65" s="33">
        <f>SUMIFS(Import_Abstention,Import_Communes,Circo2!$A65,Import_BV,Circo2!$B65)</f>
        <v>1149</v>
      </c>
      <c r="E65" s="33">
        <f>SUMIFS(Import_Votants,Import_Communes,Circo2!$A65,Import_BV,Circo2!$B65)</f>
        <v>548</v>
      </c>
      <c r="F65" s="34">
        <f t="shared" si="51"/>
        <v>0.3229228049499116</v>
      </c>
      <c r="G65" s="33">
        <f>SUMIFS(Import_Blancs,Import_Communes,Circo2!$A65,Import_BV,Circo2!$B65)</f>
        <v>5</v>
      </c>
      <c r="H65" s="33">
        <f>SUMIFS(Imports_Nuls,Import_Communes,Circo2!$A65,Import_BV,Circo2!$B65)</f>
        <v>5</v>
      </c>
      <c r="I65" s="33">
        <f>SUMIFS(Import_Exprimés,Import_Communes,Circo2!$A65,Import_BV,Circo2!$B65)</f>
        <v>538</v>
      </c>
      <c r="J65" s="35">
        <f ca="1">SUMIFS(OFFSET(Import!$A$2,0,J$2+2,236,1),OFFSET(Import!$A$2,0,J$2,236,1),Circo2!J$3,Import_Communes,Circo2!$A65,Import_BV,Circo2!$B65)</f>
        <v>163</v>
      </c>
      <c r="K65" s="36">
        <f t="shared" ca="1" si="13"/>
        <v>9.6051856216853276E-2</v>
      </c>
      <c r="L65" s="37">
        <f t="shared" ca="1" si="14"/>
        <v>0.30297397769516726</v>
      </c>
      <c r="M65" s="35">
        <f ca="1">SUMIFS(OFFSET(Import!$A$2,0,M$2+2,236,1),OFFSET(Import!$A$2,0,M$2,236,1),Circo2!M$3,Import_Communes,Circo2!$A65,Import_BV,Circo2!$B65)</f>
        <v>9</v>
      </c>
      <c r="N65" s="36">
        <f t="shared" ca="1" si="15"/>
        <v>5.3034767236299352E-3</v>
      </c>
      <c r="O65" s="37">
        <f t="shared" ca="1" si="16"/>
        <v>1.6728624535315983E-2</v>
      </c>
      <c r="P65" s="35">
        <f ca="1">SUMIFS(OFFSET(Import!$A$2,0,P$2+2,236,1),OFFSET(Import!$A$2,0,P$2,236,1),Circo2!P$3,Import_Communes,Circo2!$A65,Import_BV,Circo2!$B65)</f>
        <v>149</v>
      </c>
      <c r="Q65" s="36">
        <f t="shared" ca="1" si="17"/>
        <v>8.7802003535651152E-2</v>
      </c>
      <c r="R65" s="37">
        <f t="shared" ca="1" si="18"/>
        <v>0.27695167286245354</v>
      </c>
      <c r="S65" s="35">
        <f ca="1">SUMIFS(OFFSET(Import!$A$2,0,S$2+2,236,1),OFFSET(Import!$A$2,0,S$2,236,1),Circo2!S$3,Import_Communes,Circo2!$A65,Import_BV,Circo2!$B65)</f>
        <v>143</v>
      </c>
      <c r="T65" s="36">
        <f t="shared" ca="1" si="19"/>
        <v>8.4266352386564519E-2</v>
      </c>
      <c r="U65" s="37">
        <f t="shared" ca="1" si="20"/>
        <v>0.26579925650557623</v>
      </c>
      <c r="V65" s="35">
        <f ca="1">SUMIFS(OFFSET(Import!$A$2,0,V$2+2,236,1),OFFSET(Import!$A$2,0,V$2,236,1),Circo2!V$3,Import_Communes,Circo2!$A65,Import_BV,Circo2!$B65)</f>
        <v>0</v>
      </c>
      <c r="W65" s="36">
        <f t="shared" ca="1" si="21"/>
        <v>0</v>
      </c>
      <c r="X65" s="37">
        <f t="shared" ca="1" si="22"/>
        <v>0</v>
      </c>
      <c r="Y65" s="35">
        <f ca="1">SUMIFS(OFFSET(Import!$A$2,0,Y$2+2,236,1),OFFSET(Import!$A$2,0,Y$2,236,1),Circo2!Y$3,Import_Communes,Circo2!$A65,Import_BV,Circo2!$B65)</f>
        <v>3</v>
      </c>
      <c r="Z65" s="36">
        <f t="shared" ca="1" si="1"/>
        <v>1.7678255745433118E-3</v>
      </c>
      <c r="AA65" s="37">
        <f t="shared" ca="1" si="2"/>
        <v>5.5762081784386614E-3</v>
      </c>
      <c r="AB65" s="35">
        <f ca="1">SUMIFS(OFFSET(Import!$A$2,0,AB$2+2,236,1),OFFSET(Import!$A$2,0,AB$2,236,1),Circo2!AB$3,Import_Communes,Circo2!$A65,Import_BV,Circo2!$B65)</f>
        <v>8</v>
      </c>
      <c r="AC65" s="36">
        <f t="shared" ca="1" si="3"/>
        <v>4.7142015321154978E-3</v>
      </c>
      <c r="AD65" s="37">
        <f t="shared" ca="1" si="4"/>
        <v>1.4869888475836431E-2</v>
      </c>
      <c r="AE65" s="35">
        <f ca="1">SUMIFS(OFFSET(Import!$A$2,0,AE$2+2,236,1),OFFSET(Import!$A$2,0,AE$2,236,1),Circo2!AE$3,Import_Communes,Circo2!$A65,Import_BV,Circo2!$B65)</f>
        <v>3</v>
      </c>
      <c r="AF65" s="36">
        <f t="shared" ca="1" si="5"/>
        <v>1.7678255745433118E-3</v>
      </c>
      <c r="AG65" s="37">
        <f t="shared" ca="1" si="6"/>
        <v>5.5762081784386614E-3</v>
      </c>
      <c r="AH65" s="35">
        <f ca="1">SUMIFS(OFFSET(Import!$A$2,0,AH$2+2,236,1),OFFSET(Import!$A$2,0,AH$2,236,1),Circo2!AH$3,Import_Communes,Circo2!$A65,Import_BV,Circo2!$B65)</f>
        <v>57</v>
      </c>
      <c r="AI65" s="36">
        <f t="shared" ca="1" si="7"/>
        <v>3.358868591632292E-2</v>
      </c>
      <c r="AJ65" s="37">
        <f t="shared" ca="1" si="8"/>
        <v>0.10594795539033457</v>
      </c>
      <c r="AK65" s="35">
        <f ca="1">SUMIFS(OFFSET(Import!$A$2,0,AK$2+2,236,1),OFFSET(Import!$A$2,0,AK$2,236,1),Circo2!AK$3,Import_Communes,Circo2!$A65,Import_BV,Circo2!$B65)</f>
        <v>2</v>
      </c>
      <c r="AL65" s="36">
        <f t="shared" ca="1" si="9"/>
        <v>1.1785503830288745E-3</v>
      </c>
      <c r="AM65" s="37">
        <f t="shared" ca="1" si="10"/>
        <v>3.7174721189591076E-3</v>
      </c>
      <c r="AN65" s="35">
        <f ca="1">SUMIFS(OFFSET(Import!$A$2,0,AN$2+2,236,1),OFFSET(Import!$A$2,0,AN$2,236,1),Circo2!AN$3,Import_Communes,Circo2!$A65,Import_BV,Circo2!$B65)</f>
        <v>1</v>
      </c>
      <c r="AO65" s="36">
        <f t="shared" ca="1" si="11"/>
        <v>5.8927519151443723E-4</v>
      </c>
      <c r="AP65" s="37">
        <f t="shared" ca="1" si="23"/>
        <v>1.8587360594795538E-3</v>
      </c>
    </row>
    <row r="66" spans="1:42">
      <c r="A66" s="32" t="s">
        <v>79</v>
      </c>
      <c r="B66" s="33">
        <v>6</v>
      </c>
      <c r="C66" s="33">
        <f>SUMIFS(Import_Inscrits,Import_Communes,Circo2!$A66,Import_BV,Circo2!$B66)</f>
        <v>1566</v>
      </c>
      <c r="D66" s="33">
        <f>SUMIFS(Import_Abstention,Import_Communes,Circo2!$A66,Import_BV,Circo2!$B66)</f>
        <v>962</v>
      </c>
      <c r="E66" s="33">
        <f>SUMIFS(Import_Votants,Import_Communes,Circo2!$A66,Import_BV,Circo2!$B66)</f>
        <v>604</v>
      </c>
      <c r="F66" s="34">
        <f t="shared" si="24"/>
        <v>0.38569604086845466</v>
      </c>
      <c r="G66" s="33">
        <f>SUMIFS(Import_Blancs,Import_Communes,Circo2!$A66,Import_BV,Circo2!$B66)</f>
        <v>7</v>
      </c>
      <c r="H66" s="33">
        <f>SUMIFS(Imports_Nuls,Import_Communes,Circo2!$A66,Import_BV,Circo2!$B66)</f>
        <v>5</v>
      </c>
      <c r="I66" s="33">
        <f>SUMIFS(Import_Exprimés,Import_Communes,Circo2!$A66,Import_BV,Circo2!$B66)</f>
        <v>592</v>
      </c>
      <c r="J66" s="35">
        <f ca="1">SUMIFS(OFFSET(Import!$A$2,0,J$2+2,236,1),OFFSET(Import!$A$2,0,J$2,236,1),Circo2!J$3,Import_Communes,Circo2!$A66,Import_BV,Circo2!$B66)</f>
        <v>118</v>
      </c>
      <c r="K66" s="36">
        <f t="shared" ca="1" si="13"/>
        <v>7.5351213282247767E-2</v>
      </c>
      <c r="L66" s="37">
        <f t="shared" ca="1" si="14"/>
        <v>0.19932432432432431</v>
      </c>
      <c r="M66" s="35">
        <f ca="1">SUMIFS(OFFSET(Import!$A$2,0,M$2+2,236,1),OFFSET(Import!$A$2,0,M$2,236,1),Circo2!M$3,Import_Communes,Circo2!$A66,Import_BV,Circo2!$B66)</f>
        <v>2</v>
      </c>
      <c r="N66" s="36">
        <f t="shared" ca="1" si="15"/>
        <v>1.277139208173691E-3</v>
      </c>
      <c r="O66" s="37">
        <f t="shared" ca="1" si="16"/>
        <v>3.3783783783783786E-3</v>
      </c>
      <c r="P66" s="35">
        <f ca="1">SUMIFS(OFFSET(Import!$A$2,0,P$2+2,236,1),OFFSET(Import!$A$2,0,P$2,236,1),Circo2!P$3,Import_Communes,Circo2!$A66,Import_BV,Circo2!$B66)</f>
        <v>229</v>
      </c>
      <c r="Q66" s="36">
        <f t="shared" ca="1" si="17"/>
        <v>0.14623243933588762</v>
      </c>
      <c r="R66" s="37">
        <f t="shared" ca="1" si="18"/>
        <v>0.38682432432432434</v>
      </c>
      <c r="S66" s="35">
        <f ca="1">SUMIFS(OFFSET(Import!$A$2,0,S$2+2,236,1),OFFSET(Import!$A$2,0,S$2,236,1),Circo2!S$3,Import_Communes,Circo2!$A66,Import_BV,Circo2!$B66)</f>
        <v>120</v>
      </c>
      <c r="T66" s="36">
        <f t="shared" ca="1" si="19"/>
        <v>7.662835249042145E-2</v>
      </c>
      <c r="U66" s="37">
        <f t="shared" ca="1" si="20"/>
        <v>0.20270270270270271</v>
      </c>
      <c r="V66" s="35">
        <f ca="1">SUMIFS(OFFSET(Import!$A$2,0,V$2+2,236,1),OFFSET(Import!$A$2,0,V$2,236,1),Circo2!V$3,Import_Communes,Circo2!$A66,Import_BV,Circo2!$B66)</f>
        <v>1</v>
      </c>
      <c r="W66" s="36">
        <f t="shared" ca="1" si="21"/>
        <v>6.3856960408684551E-4</v>
      </c>
      <c r="X66" s="37">
        <f t="shared" ca="1" si="22"/>
        <v>1.6891891891891893E-3</v>
      </c>
      <c r="Y66" s="35">
        <f ca="1">SUMIFS(OFFSET(Import!$A$2,0,Y$2+2,236,1),OFFSET(Import!$A$2,0,Y$2,236,1),Circo2!Y$3,Import_Communes,Circo2!$A66,Import_BV,Circo2!$B66)</f>
        <v>0</v>
      </c>
      <c r="Z66" s="36">
        <f t="shared" ca="1" si="1"/>
        <v>0</v>
      </c>
      <c r="AA66" s="37">
        <f t="shared" ca="1" si="2"/>
        <v>0</v>
      </c>
      <c r="AB66" s="35">
        <f ca="1">SUMIFS(OFFSET(Import!$A$2,0,AB$2+2,236,1),OFFSET(Import!$A$2,0,AB$2,236,1),Circo2!AB$3,Import_Communes,Circo2!$A66,Import_BV,Circo2!$B66)</f>
        <v>5</v>
      </c>
      <c r="AC66" s="36">
        <f t="shared" ca="1" si="3"/>
        <v>3.1928480204342275E-3</v>
      </c>
      <c r="AD66" s="37">
        <f t="shared" ca="1" si="4"/>
        <v>8.4459459459459464E-3</v>
      </c>
      <c r="AE66" s="35">
        <f ca="1">SUMIFS(OFFSET(Import!$A$2,0,AE$2+2,236,1),OFFSET(Import!$A$2,0,AE$2,236,1),Circo2!AE$3,Import_Communes,Circo2!$A66,Import_BV,Circo2!$B66)</f>
        <v>6</v>
      </c>
      <c r="AF66" s="36">
        <f t="shared" ca="1" si="5"/>
        <v>3.8314176245210726E-3</v>
      </c>
      <c r="AG66" s="37">
        <f t="shared" ca="1" si="6"/>
        <v>1.0135135135135136E-2</v>
      </c>
      <c r="AH66" s="35">
        <f ca="1">SUMIFS(OFFSET(Import!$A$2,0,AH$2+2,236,1),OFFSET(Import!$A$2,0,AH$2,236,1),Circo2!AH$3,Import_Communes,Circo2!$A66,Import_BV,Circo2!$B66)</f>
        <v>111</v>
      </c>
      <c r="AI66" s="36">
        <f t="shared" ca="1" si="7"/>
        <v>7.0881226053639848E-2</v>
      </c>
      <c r="AJ66" s="37">
        <f t="shared" ca="1" si="8"/>
        <v>0.1875</v>
      </c>
      <c r="AK66" s="35">
        <f ca="1">SUMIFS(OFFSET(Import!$A$2,0,AK$2+2,236,1),OFFSET(Import!$A$2,0,AK$2,236,1),Circo2!AK$3,Import_Communes,Circo2!$A66,Import_BV,Circo2!$B66)</f>
        <v>0</v>
      </c>
      <c r="AL66" s="36">
        <f t="shared" ca="1" si="9"/>
        <v>0</v>
      </c>
      <c r="AM66" s="37">
        <f t="shared" ca="1" si="10"/>
        <v>0</v>
      </c>
      <c r="AN66" s="35">
        <f ca="1">SUMIFS(OFFSET(Import!$A$2,0,AN$2+2,236,1),OFFSET(Import!$A$2,0,AN$2,236,1),Circo2!AN$3,Import_Communes,Circo2!$A66,Import_BV,Circo2!$B66)</f>
        <v>0</v>
      </c>
      <c r="AO66" s="36">
        <f t="shared" ca="1" si="11"/>
        <v>0</v>
      </c>
      <c r="AP66" s="37">
        <f t="shared" ca="1" si="23"/>
        <v>0</v>
      </c>
    </row>
    <row r="67" spans="1:42">
      <c r="A67" s="32" t="s">
        <v>79</v>
      </c>
      <c r="B67" s="33">
        <v>7</v>
      </c>
      <c r="C67" s="33">
        <f>SUMIFS(Import_Inscrits,Import_Communes,Circo2!$A67,Import_BV,Circo2!$B67)</f>
        <v>1049</v>
      </c>
      <c r="D67" s="33">
        <f>SUMIFS(Import_Abstention,Import_Communes,Circo2!$A67,Import_BV,Circo2!$B67)</f>
        <v>691</v>
      </c>
      <c r="E67" s="33">
        <f>SUMIFS(Import_Votants,Import_Communes,Circo2!$A67,Import_BV,Circo2!$B67)</f>
        <v>358</v>
      </c>
      <c r="F67" s="34">
        <f t="shared" si="24"/>
        <v>0.34127740705433746</v>
      </c>
      <c r="G67" s="33">
        <f>SUMIFS(Import_Blancs,Import_Communes,Circo2!$A67,Import_BV,Circo2!$B67)</f>
        <v>2</v>
      </c>
      <c r="H67" s="33">
        <f>SUMIFS(Imports_Nuls,Import_Communes,Circo2!$A67,Import_BV,Circo2!$B67)</f>
        <v>3</v>
      </c>
      <c r="I67" s="33">
        <f>SUMIFS(Import_Exprimés,Import_Communes,Circo2!$A67,Import_BV,Circo2!$B67)</f>
        <v>353</v>
      </c>
      <c r="J67" s="35">
        <f ca="1">SUMIFS(OFFSET(Import!$A$2,0,J$2+2,236,1),OFFSET(Import!$A$2,0,J$2,236,1),Circo2!J$3,Import_Communes,Circo2!$A67,Import_BV,Circo2!$B67)</f>
        <v>123</v>
      </c>
      <c r="K67" s="36">
        <f t="shared" ca="1" si="13"/>
        <v>0.11725452812202097</v>
      </c>
      <c r="L67" s="37">
        <f t="shared" ca="1" si="14"/>
        <v>0.34844192634560905</v>
      </c>
      <c r="M67" s="35">
        <f ca="1">SUMIFS(OFFSET(Import!$A$2,0,M$2+2,236,1),OFFSET(Import!$A$2,0,M$2,236,1),Circo2!M$3,Import_Communes,Circo2!$A67,Import_BV,Circo2!$B67)</f>
        <v>1</v>
      </c>
      <c r="N67" s="36">
        <f t="shared" ca="1" si="15"/>
        <v>9.5328884652049568E-4</v>
      </c>
      <c r="O67" s="37">
        <f t="shared" ca="1" si="16"/>
        <v>2.8328611898016999E-3</v>
      </c>
      <c r="P67" s="35">
        <f ca="1">SUMIFS(OFFSET(Import!$A$2,0,P$2+2,236,1),OFFSET(Import!$A$2,0,P$2,236,1),Circo2!P$3,Import_Communes,Circo2!$A67,Import_BV,Circo2!$B67)</f>
        <v>54</v>
      </c>
      <c r="Q67" s="36">
        <f t="shared" ca="1" si="17"/>
        <v>5.1477597712106769E-2</v>
      </c>
      <c r="R67" s="37">
        <f t="shared" ca="1" si="18"/>
        <v>0.15297450424929179</v>
      </c>
      <c r="S67" s="35">
        <f ca="1">SUMIFS(OFFSET(Import!$A$2,0,S$2+2,236,1),OFFSET(Import!$A$2,0,S$2,236,1),Circo2!S$3,Import_Communes,Circo2!$A67,Import_BV,Circo2!$B67)</f>
        <v>78</v>
      </c>
      <c r="T67" s="36">
        <f t="shared" ca="1" si="19"/>
        <v>7.4356530028598669E-2</v>
      </c>
      <c r="U67" s="37">
        <f t="shared" ca="1" si="20"/>
        <v>0.22096317280453256</v>
      </c>
      <c r="V67" s="35">
        <f ca="1">SUMIFS(OFFSET(Import!$A$2,0,V$2+2,236,1),OFFSET(Import!$A$2,0,V$2,236,1),Circo2!V$3,Import_Communes,Circo2!$A67,Import_BV,Circo2!$B67)</f>
        <v>1</v>
      </c>
      <c r="W67" s="36">
        <f t="shared" ca="1" si="21"/>
        <v>9.5328884652049568E-4</v>
      </c>
      <c r="X67" s="37">
        <f t="shared" ca="1" si="22"/>
        <v>2.8328611898016999E-3</v>
      </c>
      <c r="Y67" s="35">
        <f ca="1">SUMIFS(OFFSET(Import!$A$2,0,Y$2+2,236,1),OFFSET(Import!$A$2,0,Y$2,236,1),Circo2!Y$3,Import_Communes,Circo2!$A67,Import_BV,Circo2!$B67)</f>
        <v>0</v>
      </c>
      <c r="Z67" s="36">
        <f t="shared" ca="1" si="1"/>
        <v>0</v>
      </c>
      <c r="AA67" s="37">
        <f t="shared" ca="1" si="2"/>
        <v>0</v>
      </c>
      <c r="AB67" s="35">
        <f ca="1">SUMIFS(OFFSET(Import!$A$2,0,AB$2+2,236,1),OFFSET(Import!$A$2,0,AB$2,236,1),Circo2!AB$3,Import_Communes,Circo2!$A67,Import_BV,Circo2!$B67)</f>
        <v>11</v>
      </c>
      <c r="AC67" s="36">
        <f t="shared" ca="1" si="3"/>
        <v>1.0486177311725452E-2</v>
      </c>
      <c r="AD67" s="37">
        <f t="shared" ca="1" si="4"/>
        <v>3.1161473087818695E-2</v>
      </c>
      <c r="AE67" s="35">
        <f ca="1">SUMIFS(OFFSET(Import!$A$2,0,AE$2+2,236,1),OFFSET(Import!$A$2,0,AE$2,236,1),Circo2!AE$3,Import_Communes,Circo2!$A67,Import_BV,Circo2!$B67)</f>
        <v>8</v>
      </c>
      <c r="AF67" s="36">
        <f t="shared" ca="1" si="5"/>
        <v>7.6263107721639654E-3</v>
      </c>
      <c r="AG67" s="37">
        <f t="shared" ca="1" si="6"/>
        <v>2.2662889518413599E-2</v>
      </c>
      <c r="AH67" s="35">
        <f ca="1">SUMIFS(OFFSET(Import!$A$2,0,AH$2+2,236,1),OFFSET(Import!$A$2,0,AH$2,236,1),Circo2!AH$3,Import_Communes,Circo2!$A67,Import_BV,Circo2!$B67)</f>
        <v>76</v>
      </c>
      <c r="AI67" s="36">
        <f t="shared" ca="1" si="7"/>
        <v>7.2449952335557677E-2</v>
      </c>
      <c r="AJ67" s="37">
        <f t="shared" ca="1" si="8"/>
        <v>0.21529745042492918</v>
      </c>
      <c r="AK67" s="35">
        <f ca="1">SUMIFS(OFFSET(Import!$A$2,0,AK$2+2,236,1),OFFSET(Import!$A$2,0,AK$2,236,1),Circo2!AK$3,Import_Communes,Circo2!$A67,Import_BV,Circo2!$B67)</f>
        <v>1</v>
      </c>
      <c r="AL67" s="36">
        <f t="shared" ca="1" si="9"/>
        <v>9.5328884652049568E-4</v>
      </c>
      <c r="AM67" s="37">
        <f t="shared" ca="1" si="10"/>
        <v>2.8328611898016999E-3</v>
      </c>
      <c r="AN67" s="35">
        <f ca="1">SUMIFS(OFFSET(Import!$A$2,0,AN$2+2,236,1),OFFSET(Import!$A$2,0,AN$2,236,1),Circo2!AN$3,Import_Communes,Circo2!$A67,Import_BV,Circo2!$B67)</f>
        <v>0</v>
      </c>
      <c r="AO67" s="36">
        <f t="shared" ca="1" si="11"/>
        <v>0</v>
      </c>
      <c r="AP67" s="37">
        <f t="shared" ca="1" si="23"/>
        <v>0</v>
      </c>
    </row>
    <row r="68" spans="1:42">
      <c r="A68" s="32" t="s">
        <v>79</v>
      </c>
      <c r="B68" s="33">
        <v>8</v>
      </c>
      <c r="C68" s="33">
        <f>SUMIFS(Import_Inscrits,Import_Communes,Circo2!$A68,Import_BV,Circo2!$B68)</f>
        <v>1196</v>
      </c>
      <c r="D68" s="33">
        <f>SUMIFS(Import_Abstention,Import_Communes,Circo2!$A68,Import_BV,Circo2!$B68)</f>
        <v>722</v>
      </c>
      <c r="E68" s="33">
        <f>SUMIFS(Import_Votants,Import_Communes,Circo2!$A68,Import_BV,Circo2!$B68)</f>
        <v>474</v>
      </c>
      <c r="F68" s="34">
        <f t="shared" si="24"/>
        <v>0.39632107023411373</v>
      </c>
      <c r="G68" s="33">
        <f>SUMIFS(Import_Blancs,Import_Communes,Circo2!$A68,Import_BV,Circo2!$B68)</f>
        <v>0</v>
      </c>
      <c r="H68" s="33">
        <f>SUMIFS(Imports_Nuls,Import_Communes,Circo2!$A68,Import_BV,Circo2!$B68)</f>
        <v>4</v>
      </c>
      <c r="I68" s="33">
        <f>SUMIFS(Import_Exprimés,Import_Communes,Circo2!$A68,Import_BV,Circo2!$B68)</f>
        <v>470</v>
      </c>
      <c r="J68" s="35">
        <f ca="1">SUMIFS(OFFSET(Import!$A$2,0,J$2+2,236,1),OFFSET(Import!$A$2,0,J$2,236,1),Circo2!J$3,Import_Communes,Circo2!$A68,Import_BV,Circo2!$B68)</f>
        <v>185</v>
      </c>
      <c r="K68" s="36">
        <f t="shared" ca="1" si="13"/>
        <v>0.15468227424749165</v>
      </c>
      <c r="L68" s="37">
        <f t="shared" ca="1" si="14"/>
        <v>0.39361702127659576</v>
      </c>
      <c r="M68" s="35">
        <f ca="1">SUMIFS(OFFSET(Import!$A$2,0,M$2+2,236,1),OFFSET(Import!$A$2,0,M$2,236,1),Circo2!M$3,Import_Communes,Circo2!$A68,Import_BV,Circo2!$B68)</f>
        <v>2</v>
      </c>
      <c r="N68" s="36">
        <f t="shared" ca="1" si="15"/>
        <v>1.6722408026755853E-3</v>
      </c>
      <c r="O68" s="37">
        <f t="shared" ca="1" si="16"/>
        <v>4.2553191489361703E-3</v>
      </c>
      <c r="P68" s="35">
        <f ca="1">SUMIFS(OFFSET(Import!$A$2,0,P$2+2,236,1),OFFSET(Import!$A$2,0,P$2,236,1),Circo2!P$3,Import_Communes,Circo2!$A68,Import_BV,Circo2!$B68)</f>
        <v>86</v>
      </c>
      <c r="Q68" s="36">
        <f t="shared" ca="1" si="17"/>
        <v>7.1906354515050161E-2</v>
      </c>
      <c r="R68" s="37">
        <f t="shared" ca="1" si="18"/>
        <v>0.18297872340425531</v>
      </c>
      <c r="S68" s="35">
        <f ca="1">SUMIFS(OFFSET(Import!$A$2,0,S$2+2,236,1),OFFSET(Import!$A$2,0,S$2,236,1),Circo2!S$3,Import_Communes,Circo2!$A68,Import_BV,Circo2!$B68)</f>
        <v>82</v>
      </c>
      <c r="T68" s="36">
        <f t="shared" ca="1" si="19"/>
        <v>6.8561872909698993E-2</v>
      </c>
      <c r="U68" s="37">
        <f t="shared" ca="1" si="20"/>
        <v>0.17446808510638298</v>
      </c>
      <c r="V68" s="35">
        <f ca="1">SUMIFS(OFFSET(Import!$A$2,0,V$2+2,236,1),OFFSET(Import!$A$2,0,V$2,236,1),Circo2!V$3,Import_Communes,Circo2!$A68,Import_BV,Circo2!$B68)</f>
        <v>0</v>
      </c>
      <c r="W68" s="36">
        <f t="shared" ca="1" si="21"/>
        <v>0</v>
      </c>
      <c r="X68" s="37">
        <f t="shared" ca="1" si="22"/>
        <v>0</v>
      </c>
      <c r="Y68" s="35">
        <f ca="1">SUMIFS(OFFSET(Import!$A$2,0,Y$2+2,236,1),OFFSET(Import!$A$2,0,Y$2,236,1),Circo2!Y$3,Import_Communes,Circo2!$A68,Import_BV,Circo2!$B68)</f>
        <v>0</v>
      </c>
      <c r="Z68" s="36">
        <f t="shared" ca="1" si="1"/>
        <v>0</v>
      </c>
      <c r="AA68" s="37">
        <f t="shared" ca="1" si="2"/>
        <v>0</v>
      </c>
      <c r="AB68" s="35">
        <f ca="1">SUMIFS(OFFSET(Import!$A$2,0,AB$2+2,236,1),OFFSET(Import!$A$2,0,AB$2,236,1),Circo2!AB$3,Import_Communes,Circo2!$A68,Import_BV,Circo2!$B68)</f>
        <v>19</v>
      </c>
      <c r="AC68" s="36">
        <f t="shared" ca="1" si="3"/>
        <v>1.588628762541806E-2</v>
      </c>
      <c r="AD68" s="37">
        <f t="shared" ca="1" si="4"/>
        <v>4.042553191489362E-2</v>
      </c>
      <c r="AE68" s="35">
        <f ca="1">SUMIFS(OFFSET(Import!$A$2,0,AE$2+2,236,1),OFFSET(Import!$A$2,0,AE$2,236,1),Circo2!AE$3,Import_Communes,Circo2!$A68,Import_BV,Circo2!$B68)</f>
        <v>5</v>
      </c>
      <c r="AF68" s="36">
        <f t="shared" ca="1" si="5"/>
        <v>4.180602006688963E-3</v>
      </c>
      <c r="AG68" s="37">
        <f t="shared" ca="1" si="6"/>
        <v>1.0638297872340425E-2</v>
      </c>
      <c r="AH68" s="35">
        <f ca="1">SUMIFS(OFFSET(Import!$A$2,0,AH$2+2,236,1),OFFSET(Import!$A$2,0,AH$2,236,1),Circo2!AH$3,Import_Communes,Circo2!$A68,Import_BV,Circo2!$B68)</f>
        <v>89</v>
      </c>
      <c r="AI68" s="36">
        <f t="shared" ca="1" si="7"/>
        <v>7.4414715719063551E-2</v>
      </c>
      <c r="AJ68" s="37">
        <f t="shared" ca="1" si="8"/>
        <v>0.18936170212765957</v>
      </c>
      <c r="AK68" s="35">
        <f ca="1">SUMIFS(OFFSET(Import!$A$2,0,AK$2+2,236,1),OFFSET(Import!$A$2,0,AK$2,236,1),Circo2!AK$3,Import_Communes,Circo2!$A68,Import_BV,Circo2!$B68)</f>
        <v>2</v>
      </c>
      <c r="AL68" s="36">
        <f t="shared" ca="1" si="9"/>
        <v>1.6722408026755853E-3</v>
      </c>
      <c r="AM68" s="37">
        <f t="shared" ca="1" si="10"/>
        <v>4.2553191489361703E-3</v>
      </c>
      <c r="AN68" s="35">
        <f ca="1">SUMIFS(OFFSET(Import!$A$2,0,AN$2+2,236,1),OFFSET(Import!$A$2,0,AN$2,236,1),Circo2!AN$3,Import_Communes,Circo2!$A68,Import_BV,Circo2!$B68)</f>
        <v>0</v>
      </c>
      <c r="AO68" s="36">
        <f t="shared" ca="1" si="11"/>
        <v>0</v>
      </c>
      <c r="AP68" s="37">
        <f t="shared" ca="1" si="23"/>
        <v>0</v>
      </c>
    </row>
    <row r="69" spans="1:42" s="216" customFormat="1">
      <c r="A69" s="212" t="s">
        <v>142</v>
      </c>
      <c r="B69" s="213"/>
      <c r="C69" s="213">
        <f>SUM(C70:C72)</f>
        <v>6194</v>
      </c>
      <c r="D69" s="213">
        <f>SUM(D70:D72)</f>
        <v>3867</v>
      </c>
      <c r="E69" s="213">
        <f>SUM(E70:E72)</f>
        <v>2327</v>
      </c>
      <c r="F69" s="214">
        <f>E69/C69</f>
        <v>0.37568614788505006</v>
      </c>
      <c r="G69" s="213">
        <f>SUM(G70:G72)</f>
        <v>20</v>
      </c>
      <c r="H69" s="213">
        <f>SUM(H70:H72)</f>
        <v>32</v>
      </c>
      <c r="I69" s="213">
        <f>SUM(I70:I72)</f>
        <v>2275</v>
      </c>
      <c r="J69" s="212">
        <f ca="1">SUM(J70:J72)</f>
        <v>748</v>
      </c>
      <c r="K69" s="214">
        <f t="shared" ca="1" si="13"/>
        <v>0.12076202776880852</v>
      </c>
      <c r="L69" s="215">
        <f t="shared" ca="1" si="14"/>
        <v>0.32879120879120877</v>
      </c>
      <c r="M69" s="212">
        <f ca="1">SUM(M70:M72)</f>
        <v>30</v>
      </c>
      <c r="N69" s="214">
        <f t="shared" ca="1" si="15"/>
        <v>4.8433968356474009E-3</v>
      </c>
      <c r="O69" s="215">
        <f t="shared" ca="1" si="16"/>
        <v>1.3186813186813187E-2</v>
      </c>
      <c r="P69" s="212">
        <f t="shared" ref="P69:AN69" ca="1" si="52">SUM(P70:P72)</f>
        <v>803</v>
      </c>
      <c r="Q69" s="214">
        <f t="shared" ca="1" si="17"/>
        <v>0.12964158863416209</v>
      </c>
      <c r="R69" s="215">
        <f t="shared" ca="1" si="18"/>
        <v>0.35296703296703297</v>
      </c>
      <c r="S69" s="212">
        <f t="shared" ca="1" si="52"/>
        <v>418</v>
      </c>
      <c r="T69" s="214">
        <f t="shared" ca="1" si="19"/>
        <v>6.7484662576687116E-2</v>
      </c>
      <c r="U69" s="215">
        <f t="shared" ca="1" si="20"/>
        <v>0.18373626373626373</v>
      </c>
      <c r="V69" s="212">
        <f t="shared" ca="1" si="52"/>
        <v>26</v>
      </c>
      <c r="W69" s="214">
        <f t="shared" ca="1" si="21"/>
        <v>4.1976105908944142E-3</v>
      </c>
      <c r="X69" s="215">
        <f t="shared" ca="1" si="52"/>
        <v>3.4929996247792645E-2</v>
      </c>
      <c r="Y69" s="212">
        <f t="shared" ca="1" si="52"/>
        <v>6</v>
      </c>
      <c r="Z69" s="214">
        <f t="shared" ca="1" si="1"/>
        <v>9.686793671294801E-4</v>
      </c>
      <c r="AA69" s="215">
        <f t="shared" ca="1" si="2"/>
        <v>2.6373626373626374E-3</v>
      </c>
      <c r="AB69" s="212">
        <f t="shared" ca="1" si="52"/>
        <v>150</v>
      </c>
      <c r="AC69" s="214">
        <f t="shared" ca="1" si="3"/>
        <v>2.4216984178237002E-2</v>
      </c>
      <c r="AD69" s="215">
        <f t="shared" ca="1" si="4"/>
        <v>6.5934065934065936E-2</v>
      </c>
      <c r="AE69" s="212">
        <f t="shared" ca="1" si="52"/>
        <v>16</v>
      </c>
      <c r="AF69" s="214">
        <f t="shared" ca="1" si="5"/>
        <v>2.5831449790119469E-3</v>
      </c>
      <c r="AG69" s="215">
        <f t="shared" ca="1" si="6"/>
        <v>7.032967032967033E-3</v>
      </c>
      <c r="AH69" s="212">
        <f t="shared" ca="1" si="52"/>
        <v>69</v>
      </c>
      <c r="AI69" s="214">
        <f t="shared" ca="1" si="7"/>
        <v>1.1139812721989021E-2</v>
      </c>
      <c r="AJ69" s="215">
        <f t="shared" ca="1" si="8"/>
        <v>3.0329670329670329E-2</v>
      </c>
      <c r="AK69" s="212">
        <f t="shared" ca="1" si="52"/>
        <v>3</v>
      </c>
      <c r="AL69" s="214">
        <f t="shared" ca="1" si="9"/>
        <v>4.8433968356474005E-4</v>
      </c>
      <c r="AM69" s="215">
        <f t="shared" ca="1" si="10"/>
        <v>1.3186813186813187E-3</v>
      </c>
      <c r="AN69" s="212">
        <f t="shared" ca="1" si="52"/>
        <v>6</v>
      </c>
      <c r="AO69" s="214">
        <f t="shared" ca="1" si="11"/>
        <v>9.686793671294801E-4</v>
      </c>
      <c r="AP69" s="215">
        <f t="shared" ca="1" si="23"/>
        <v>2.6373626373626374E-3</v>
      </c>
    </row>
    <row r="70" spans="1:42">
      <c r="A70" s="32" t="s">
        <v>80</v>
      </c>
      <c r="B70" s="33">
        <v>1</v>
      </c>
      <c r="C70" s="33">
        <f>SUMIFS(Import_Inscrits,Import_Communes,Circo2!$A70,Import_BV,Circo2!$B70)</f>
        <v>2427</v>
      </c>
      <c r="D70" s="33">
        <f>SUMIFS(Import_Abstention,Import_Communes,Circo2!$A70,Import_BV,Circo2!$B70)</f>
        <v>1486</v>
      </c>
      <c r="E70" s="33">
        <f>SUMIFS(Import_Votants,Import_Communes,Circo2!$A70,Import_BV,Circo2!$B70)</f>
        <v>941</v>
      </c>
      <c r="F70" s="34">
        <f t="shared" si="24"/>
        <v>0.38772146683147918</v>
      </c>
      <c r="G70" s="33">
        <f>SUMIFS(Import_Blancs,Import_Communes,Circo2!$A70,Import_BV,Circo2!$B70)</f>
        <v>20</v>
      </c>
      <c r="H70" s="33">
        <f>SUMIFS(Imports_Nuls,Import_Communes,Circo2!$A70,Import_BV,Circo2!$B70)</f>
        <v>8</v>
      </c>
      <c r="I70" s="33">
        <f>SUMIFS(Import_Exprimés,Import_Communes,Circo2!$A70,Import_BV,Circo2!$B70)</f>
        <v>913</v>
      </c>
      <c r="J70" s="35">
        <f ca="1">SUMIFS(OFFSET(Import!$A$2,0,J$2+2,236,1),OFFSET(Import!$A$2,0,J$2,236,1),Circo2!J$3,Import_Communes,Circo2!$A70,Import_BV,Circo2!$B70)</f>
        <v>270</v>
      </c>
      <c r="K70" s="36">
        <f t="shared" ca="1" si="13"/>
        <v>0.11124845488257108</v>
      </c>
      <c r="L70" s="37">
        <f t="shared" ca="1" si="14"/>
        <v>0.29572836801752467</v>
      </c>
      <c r="M70" s="35">
        <f ca="1">SUMIFS(OFFSET(Import!$A$2,0,M$2+2,236,1),OFFSET(Import!$A$2,0,M$2,236,1),Circo2!M$3,Import_Communes,Circo2!$A70,Import_BV,Circo2!$B70)</f>
        <v>21</v>
      </c>
      <c r="N70" s="36">
        <f t="shared" ca="1" si="15"/>
        <v>8.65265760197775E-3</v>
      </c>
      <c r="O70" s="37">
        <f t="shared" ca="1" si="16"/>
        <v>2.3001095290251915E-2</v>
      </c>
      <c r="P70" s="35">
        <f ca="1">SUMIFS(OFFSET(Import!$A$2,0,P$2+2,236,1),OFFSET(Import!$A$2,0,P$2,236,1),Circo2!P$3,Import_Communes,Circo2!$A70,Import_BV,Circo2!$B70)</f>
        <v>296</v>
      </c>
      <c r="Q70" s="36">
        <f t="shared" ca="1" si="17"/>
        <v>0.12196126905644829</v>
      </c>
      <c r="R70" s="37">
        <f t="shared" ca="1" si="18"/>
        <v>0.32420591456736036</v>
      </c>
      <c r="S70" s="35">
        <f ca="1">SUMIFS(OFFSET(Import!$A$2,0,S$2+2,236,1),OFFSET(Import!$A$2,0,S$2,236,1),Circo2!S$3,Import_Communes,Circo2!$A70,Import_BV,Circo2!$B70)</f>
        <v>166</v>
      </c>
      <c r="T70" s="36">
        <f t="shared" ca="1" si="19"/>
        <v>6.8397198187062219E-2</v>
      </c>
      <c r="U70" s="37">
        <f t="shared" ca="1" si="20"/>
        <v>0.18181818181818182</v>
      </c>
      <c r="V70" s="35">
        <f ca="1">SUMIFS(OFFSET(Import!$A$2,0,V$2+2,236,1),OFFSET(Import!$A$2,0,V$2,236,1),Circo2!V$3,Import_Communes,Circo2!$A70,Import_BV,Circo2!$B70)</f>
        <v>12</v>
      </c>
      <c r="W70" s="36">
        <f t="shared" ca="1" si="21"/>
        <v>4.944375772558714E-3</v>
      </c>
      <c r="X70" s="37">
        <f t="shared" ca="1" si="22"/>
        <v>1.3143483023001095E-2</v>
      </c>
      <c r="Y70" s="35">
        <f ca="1">SUMIFS(OFFSET(Import!$A$2,0,Y$2+2,236,1),OFFSET(Import!$A$2,0,Y$2,236,1),Circo2!Y$3,Import_Communes,Circo2!$A70,Import_BV,Circo2!$B70)</f>
        <v>2</v>
      </c>
      <c r="Z70" s="36">
        <f t="shared" ca="1" si="1"/>
        <v>8.2406262875978574E-4</v>
      </c>
      <c r="AA70" s="37">
        <f t="shared" ca="1" si="2"/>
        <v>2.1905805038335158E-3</v>
      </c>
      <c r="AB70" s="35">
        <f ca="1">SUMIFS(OFFSET(Import!$A$2,0,AB$2+2,236,1),OFFSET(Import!$A$2,0,AB$2,236,1),Circo2!AB$3,Import_Communes,Circo2!$A70,Import_BV,Circo2!$B70)</f>
        <v>97</v>
      </c>
      <c r="AC70" s="36">
        <f t="shared" ca="1" si="3"/>
        <v>3.996703749484961E-2</v>
      </c>
      <c r="AD70" s="37">
        <f t="shared" ca="1" si="4"/>
        <v>0.10624315443592552</v>
      </c>
      <c r="AE70" s="35">
        <f ca="1">SUMIFS(OFFSET(Import!$A$2,0,AE$2+2,236,1),OFFSET(Import!$A$2,0,AE$2,236,1),Circo2!AE$3,Import_Communes,Circo2!$A70,Import_BV,Circo2!$B70)</f>
        <v>10</v>
      </c>
      <c r="AF70" s="36">
        <f t="shared" ca="1" si="5"/>
        <v>4.1203131437989289E-3</v>
      </c>
      <c r="AG70" s="37">
        <f t="shared" ca="1" si="6"/>
        <v>1.0952902519167579E-2</v>
      </c>
      <c r="AH70" s="35">
        <f ca="1">SUMIFS(OFFSET(Import!$A$2,0,AH$2+2,236,1),OFFSET(Import!$A$2,0,AH$2,236,1),Circo2!AH$3,Import_Communes,Circo2!$A70,Import_BV,Circo2!$B70)</f>
        <v>33</v>
      </c>
      <c r="AI70" s="36">
        <f t="shared" ca="1" si="7"/>
        <v>1.3597033374536464E-2</v>
      </c>
      <c r="AJ70" s="37">
        <f t="shared" ca="1" si="8"/>
        <v>3.614457831325301E-2</v>
      </c>
      <c r="AK70" s="35">
        <f ca="1">SUMIFS(OFFSET(Import!$A$2,0,AK$2+2,236,1),OFFSET(Import!$A$2,0,AK$2,236,1),Circo2!AK$3,Import_Communes,Circo2!$A70,Import_BV,Circo2!$B70)</f>
        <v>2</v>
      </c>
      <c r="AL70" s="36">
        <f t="shared" ca="1" si="9"/>
        <v>8.2406262875978574E-4</v>
      </c>
      <c r="AM70" s="37">
        <f t="shared" ca="1" si="10"/>
        <v>2.1905805038335158E-3</v>
      </c>
      <c r="AN70" s="35">
        <f ca="1">SUMIFS(OFFSET(Import!$A$2,0,AN$2+2,236,1),OFFSET(Import!$A$2,0,AN$2,236,1),Circo2!AN$3,Import_Communes,Circo2!$A70,Import_BV,Circo2!$B70)</f>
        <v>4</v>
      </c>
      <c r="AO70" s="36">
        <f t="shared" ca="1" si="11"/>
        <v>1.6481252575195715E-3</v>
      </c>
      <c r="AP70" s="37">
        <f t="shared" ca="1" si="23"/>
        <v>4.3811610076670317E-3</v>
      </c>
    </row>
    <row r="71" spans="1:42">
      <c r="A71" s="32" t="s">
        <v>80</v>
      </c>
      <c r="B71" s="33">
        <v>2</v>
      </c>
      <c r="C71" s="33">
        <f>SUMIFS(Import_Inscrits,Import_Communes,Circo2!$A71,Import_BV,Circo2!$B71)</f>
        <v>2329</v>
      </c>
      <c r="D71" s="33">
        <f>SUMIFS(Import_Abstention,Import_Communes,Circo2!$A71,Import_BV,Circo2!$B71)</f>
        <v>1418</v>
      </c>
      <c r="E71" s="33">
        <f>SUMIFS(Import_Votants,Import_Communes,Circo2!$A71,Import_BV,Circo2!$B71)</f>
        <v>911</v>
      </c>
      <c r="F71" s="34">
        <f t="shared" si="24"/>
        <v>0.39115500214684412</v>
      </c>
      <c r="G71" s="33">
        <f>SUMIFS(Import_Blancs,Import_Communes,Circo2!$A71,Import_BV,Circo2!$B71)</f>
        <v>0</v>
      </c>
      <c r="H71" s="33">
        <f>SUMIFS(Imports_Nuls,Import_Communes,Circo2!$A71,Import_BV,Circo2!$B71)</f>
        <v>16</v>
      </c>
      <c r="I71" s="33">
        <f>SUMIFS(Import_Exprimés,Import_Communes,Circo2!$A71,Import_BV,Circo2!$B71)</f>
        <v>895</v>
      </c>
      <c r="J71" s="35">
        <f ca="1">SUMIFS(OFFSET(Import!$A$2,0,J$2+2,236,1),OFFSET(Import!$A$2,0,J$2,236,1),Circo2!J$3,Import_Communes,Circo2!$A71,Import_BV,Circo2!$B71)</f>
        <v>316</v>
      </c>
      <c r="K71" s="36">
        <f t="shared" ref="K71:K81" ca="1" si="53">$J71/$C71</f>
        <v>0.1356805495920996</v>
      </c>
      <c r="L71" s="37">
        <f t="shared" ref="L71:L81" ca="1" si="54">J71/$I71</f>
        <v>0.35307262569832404</v>
      </c>
      <c r="M71" s="35">
        <f ca="1">SUMIFS(OFFSET(Import!$A$2,0,M$2+2,236,1),OFFSET(Import!$A$2,0,M$2,236,1),Circo2!M$3,Import_Communes,Circo2!$A71,Import_BV,Circo2!$B71)</f>
        <v>4</v>
      </c>
      <c r="N71" s="36">
        <f t="shared" ref="N71:N81" ca="1" si="55">$M71/$C71</f>
        <v>1.7174753112924003E-3</v>
      </c>
      <c r="O71" s="37">
        <f t="shared" ref="O71:O81" ca="1" si="56">$M71/$I71</f>
        <v>4.4692737430167594E-3</v>
      </c>
      <c r="P71" s="35">
        <f ca="1">SUMIFS(OFFSET(Import!$A$2,0,P$2+2,236,1),OFFSET(Import!$A$2,0,P$2,236,1),Circo2!P$3,Import_Communes,Circo2!$A71,Import_BV,Circo2!$B71)</f>
        <v>365</v>
      </c>
      <c r="Q71" s="36">
        <f t="shared" ref="Q71:Q81" ca="1" si="57">$P71/$C71</f>
        <v>0.1567196221554315</v>
      </c>
      <c r="R71" s="37">
        <f t="shared" ref="R71:R81" ca="1" si="58">$P71/$I71</f>
        <v>0.40782122905027934</v>
      </c>
      <c r="S71" s="35">
        <f ca="1">SUMIFS(OFFSET(Import!$A$2,0,S$2+2,236,1),OFFSET(Import!$A$2,0,S$2,236,1),Circo2!S$3,Import_Communes,Circo2!$A71,Import_BV,Circo2!$B71)</f>
        <v>148</v>
      </c>
      <c r="T71" s="36">
        <f t="shared" ref="T71:T81" ca="1" si="59">$S71/$C71</f>
        <v>6.3546586517818804E-2</v>
      </c>
      <c r="U71" s="37">
        <f t="shared" ref="U71:U81" ca="1" si="60">$S71/$I71</f>
        <v>0.1653631284916201</v>
      </c>
      <c r="V71" s="35">
        <f ca="1">SUMIFS(OFFSET(Import!$A$2,0,V$2+2,236,1),OFFSET(Import!$A$2,0,V$2,236,1),Circo2!V$3,Import_Communes,Circo2!$A71,Import_BV,Circo2!$B71)</f>
        <v>8</v>
      </c>
      <c r="W71" s="36">
        <f t="shared" ca="1" si="21"/>
        <v>3.4349506225848005E-3</v>
      </c>
      <c r="X71" s="37">
        <f t="shared" ca="1" si="22"/>
        <v>8.9385474860335188E-3</v>
      </c>
      <c r="Y71" s="35">
        <f ca="1">SUMIFS(OFFSET(Import!$A$2,0,Y$2+2,236,1),OFFSET(Import!$A$2,0,Y$2,236,1),Circo2!Y$3,Import_Communes,Circo2!$A71,Import_BV,Circo2!$B71)</f>
        <v>3</v>
      </c>
      <c r="Z71" s="36">
        <f t="shared" ca="1" si="1"/>
        <v>1.2881064834693002E-3</v>
      </c>
      <c r="AA71" s="37">
        <f t="shared" ca="1" si="2"/>
        <v>3.3519553072625698E-3</v>
      </c>
      <c r="AB71" s="35">
        <f ca="1">SUMIFS(OFFSET(Import!$A$2,0,AB$2+2,236,1),OFFSET(Import!$A$2,0,AB$2,236,1),Circo2!AB$3,Import_Communes,Circo2!$A71,Import_BV,Circo2!$B71)</f>
        <v>27</v>
      </c>
      <c r="AC71" s="36">
        <f t="shared" ca="1" si="3"/>
        <v>1.1592958351223702E-2</v>
      </c>
      <c r="AD71" s="37">
        <f t="shared" ca="1" si="4"/>
        <v>3.0167597765363128E-2</v>
      </c>
      <c r="AE71" s="35">
        <f ca="1">SUMIFS(OFFSET(Import!$A$2,0,AE$2+2,236,1),OFFSET(Import!$A$2,0,AE$2,236,1),Circo2!AE$3,Import_Communes,Circo2!$A71,Import_BV,Circo2!$B71)</f>
        <v>1</v>
      </c>
      <c r="AF71" s="36">
        <f t="shared" ca="1" si="5"/>
        <v>4.2936882782310007E-4</v>
      </c>
      <c r="AG71" s="37">
        <f t="shared" ca="1" si="6"/>
        <v>1.1173184357541898E-3</v>
      </c>
      <c r="AH71" s="35">
        <f ca="1">SUMIFS(OFFSET(Import!$A$2,0,AH$2+2,236,1),OFFSET(Import!$A$2,0,AH$2,236,1),Circo2!AH$3,Import_Communes,Circo2!$A71,Import_BV,Circo2!$B71)</f>
        <v>22</v>
      </c>
      <c r="AI71" s="36">
        <f t="shared" ca="1" si="7"/>
        <v>9.446114212108201E-3</v>
      </c>
      <c r="AJ71" s="37">
        <f t="shared" ca="1" si="8"/>
        <v>2.4581005586592177E-2</v>
      </c>
      <c r="AK71" s="35">
        <f ca="1">SUMIFS(OFFSET(Import!$A$2,0,AK$2+2,236,1),OFFSET(Import!$A$2,0,AK$2,236,1),Circo2!AK$3,Import_Communes,Circo2!$A71,Import_BV,Circo2!$B71)</f>
        <v>0</v>
      </c>
      <c r="AL71" s="36">
        <f t="shared" ca="1" si="9"/>
        <v>0</v>
      </c>
      <c r="AM71" s="37">
        <f t="shared" ca="1" si="10"/>
        <v>0</v>
      </c>
      <c r="AN71" s="35">
        <f ca="1">SUMIFS(OFFSET(Import!$A$2,0,AN$2+2,236,1),OFFSET(Import!$A$2,0,AN$2,236,1),Circo2!AN$3,Import_Communes,Circo2!$A71,Import_BV,Circo2!$B71)</f>
        <v>1</v>
      </c>
      <c r="AO71" s="36">
        <f t="shared" ca="1" si="11"/>
        <v>4.2936882782310007E-4</v>
      </c>
      <c r="AP71" s="37">
        <f t="shared" ca="1" si="23"/>
        <v>1.1173184357541898E-3</v>
      </c>
    </row>
    <row r="72" spans="1:42">
      <c r="A72" s="32" t="s">
        <v>80</v>
      </c>
      <c r="B72" s="33">
        <v>3</v>
      </c>
      <c r="C72" s="33">
        <f>SUMIFS(Import_Inscrits,Import_Communes,Circo2!$A72,Import_BV,Circo2!$B72)</f>
        <v>1438</v>
      </c>
      <c r="D72" s="33">
        <f>SUMIFS(Import_Abstention,Import_Communes,Circo2!$A72,Import_BV,Circo2!$B72)</f>
        <v>963</v>
      </c>
      <c r="E72" s="33">
        <f>SUMIFS(Import_Votants,Import_Communes,Circo2!$A72,Import_BV,Circo2!$B72)</f>
        <v>475</v>
      </c>
      <c r="F72" s="34">
        <f t="shared" si="24"/>
        <v>0.33031988873435325</v>
      </c>
      <c r="G72" s="33">
        <f>SUMIFS(Import_Blancs,Import_Communes,Circo2!$A72,Import_BV,Circo2!$B72)</f>
        <v>0</v>
      </c>
      <c r="H72" s="33">
        <f>SUMIFS(Imports_Nuls,Import_Communes,Circo2!$A72,Import_BV,Circo2!$B72)</f>
        <v>8</v>
      </c>
      <c r="I72" s="33">
        <f>SUMIFS(Import_Exprimés,Import_Communes,Circo2!$A72,Import_BV,Circo2!$B72)</f>
        <v>467</v>
      </c>
      <c r="J72" s="35">
        <f ca="1">SUMIFS(OFFSET(Import!$A$2,0,J$2+2,236,1),OFFSET(Import!$A$2,0,J$2,236,1),Circo2!J$3,Import_Communes,Circo2!$A72,Import_BV,Circo2!$B72)</f>
        <v>162</v>
      </c>
      <c r="K72" s="36">
        <f t="shared" ca="1" si="53"/>
        <v>0.11265646731571627</v>
      </c>
      <c r="L72" s="37">
        <f t="shared" ca="1" si="54"/>
        <v>0.34689507494646682</v>
      </c>
      <c r="M72" s="35">
        <f ca="1">SUMIFS(OFFSET(Import!$A$2,0,M$2+2,236,1),OFFSET(Import!$A$2,0,M$2,236,1),Circo2!M$3,Import_Communes,Circo2!$A72,Import_BV,Circo2!$B72)</f>
        <v>5</v>
      </c>
      <c r="N72" s="36">
        <f t="shared" ca="1" si="55"/>
        <v>3.4770514603616135E-3</v>
      </c>
      <c r="O72" s="37">
        <f t="shared" ca="1" si="56"/>
        <v>1.0706638115631691E-2</v>
      </c>
      <c r="P72" s="35">
        <f ca="1">SUMIFS(OFFSET(Import!$A$2,0,P$2+2,236,1),OFFSET(Import!$A$2,0,P$2,236,1),Circo2!P$3,Import_Communes,Circo2!$A72,Import_BV,Circo2!$B72)</f>
        <v>142</v>
      </c>
      <c r="Q72" s="36">
        <f t="shared" ca="1" si="57"/>
        <v>9.8748261474269822E-2</v>
      </c>
      <c r="R72" s="37">
        <f t="shared" ca="1" si="58"/>
        <v>0.30406852248394006</v>
      </c>
      <c r="S72" s="35">
        <f ca="1">SUMIFS(OFFSET(Import!$A$2,0,S$2+2,236,1),OFFSET(Import!$A$2,0,S$2,236,1),Circo2!S$3,Import_Communes,Circo2!$A72,Import_BV,Circo2!$B72)</f>
        <v>104</v>
      </c>
      <c r="T72" s="36">
        <f t="shared" ca="1" si="59"/>
        <v>7.2322670375521564E-2</v>
      </c>
      <c r="U72" s="37">
        <f t="shared" ca="1" si="60"/>
        <v>0.22269807280513917</v>
      </c>
      <c r="V72" s="35">
        <f ca="1">SUMIFS(OFFSET(Import!$A$2,0,V$2+2,236,1),OFFSET(Import!$A$2,0,V$2,236,1),Circo2!V$3,Import_Communes,Circo2!$A72,Import_BV,Circo2!$B72)</f>
        <v>6</v>
      </c>
      <c r="W72" s="36">
        <f t="shared" ca="1" si="21"/>
        <v>4.172461752433936E-3</v>
      </c>
      <c r="X72" s="37">
        <f t="shared" ca="1" si="22"/>
        <v>1.284796573875803E-2</v>
      </c>
      <c r="Y72" s="35">
        <f ca="1">SUMIFS(OFFSET(Import!$A$2,0,Y$2+2,236,1),OFFSET(Import!$A$2,0,Y$2,236,1),Circo2!Y$3,Import_Communes,Circo2!$A72,Import_BV,Circo2!$B72)</f>
        <v>1</v>
      </c>
      <c r="Z72" s="36">
        <f t="shared" ca="1" si="1"/>
        <v>6.9541029207232264E-4</v>
      </c>
      <c r="AA72" s="37">
        <f t="shared" ca="1" si="2"/>
        <v>2.1413276231263384E-3</v>
      </c>
      <c r="AB72" s="35">
        <f ca="1">SUMIFS(OFFSET(Import!$A$2,0,AB$2+2,236,1),OFFSET(Import!$A$2,0,AB$2,236,1),Circo2!AB$3,Import_Communes,Circo2!$A72,Import_BV,Circo2!$B72)</f>
        <v>26</v>
      </c>
      <c r="AC72" s="36">
        <f t="shared" ca="1" si="3"/>
        <v>1.8080667593880391E-2</v>
      </c>
      <c r="AD72" s="37">
        <f t="shared" ca="1" si="4"/>
        <v>5.5674518201284794E-2</v>
      </c>
      <c r="AE72" s="35">
        <f ca="1">SUMIFS(OFFSET(Import!$A$2,0,AE$2+2,236,1),OFFSET(Import!$A$2,0,AE$2,236,1),Circo2!AE$3,Import_Communes,Circo2!$A72,Import_BV,Circo2!$B72)</f>
        <v>5</v>
      </c>
      <c r="AF72" s="36">
        <f t="shared" ca="1" si="5"/>
        <v>3.4770514603616135E-3</v>
      </c>
      <c r="AG72" s="37">
        <f t="shared" ca="1" si="6"/>
        <v>1.0706638115631691E-2</v>
      </c>
      <c r="AH72" s="35">
        <f ca="1">SUMIFS(OFFSET(Import!$A$2,0,AH$2+2,236,1),OFFSET(Import!$A$2,0,AH$2,236,1),Circo2!AH$3,Import_Communes,Circo2!$A72,Import_BV,Circo2!$B72)</f>
        <v>14</v>
      </c>
      <c r="AI72" s="36">
        <f t="shared" ca="1" si="7"/>
        <v>9.7357440890125171E-3</v>
      </c>
      <c r="AJ72" s="37">
        <f t="shared" ca="1" si="8"/>
        <v>2.9978586723768737E-2</v>
      </c>
      <c r="AK72" s="35">
        <f ca="1">SUMIFS(OFFSET(Import!$A$2,0,AK$2+2,236,1),OFFSET(Import!$A$2,0,AK$2,236,1),Circo2!AK$3,Import_Communes,Circo2!$A72,Import_BV,Circo2!$B72)</f>
        <v>1</v>
      </c>
      <c r="AL72" s="36">
        <f t="shared" ca="1" si="9"/>
        <v>6.9541029207232264E-4</v>
      </c>
      <c r="AM72" s="37">
        <f t="shared" ca="1" si="10"/>
        <v>2.1413276231263384E-3</v>
      </c>
      <c r="AN72" s="35">
        <f ca="1">SUMIFS(OFFSET(Import!$A$2,0,AN$2+2,236,1),OFFSET(Import!$A$2,0,AN$2,236,1),Circo2!AN$3,Import_Communes,Circo2!$A72,Import_BV,Circo2!$B72)</f>
        <v>1</v>
      </c>
      <c r="AO72" s="36">
        <f t="shared" ca="1" si="11"/>
        <v>6.9541029207232264E-4</v>
      </c>
      <c r="AP72" s="37">
        <f t="shared" ca="1" si="23"/>
        <v>2.1413276231263384E-3</v>
      </c>
    </row>
    <row r="73" spans="1:42" s="216" customFormat="1">
      <c r="A73" s="212" t="s">
        <v>143</v>
      </c>
      <c r="B73" s="213"/>
      <c r="C73" s="213">
        <f>SUM(C74:C77)</f>
        <v>7262</v>
      </c>
      <c r="D73" s="213">
        <f t="shared" ref="D73:E73" si="61">SUM(D74:D77)</f>
        <v>4156</v>
      </c>
      <c r="E73" s="213">
        <f t="shared" si="61"/>
        <v>3106</v>
      </c>
      <c r="F73" s="214">
        <f>E73/C73</f>
        <v>0.42770586615257505</v>
      </c>
      <c r="G73" s="213">
        <f t="shared" ref="G73:J73" si="62">SUM(G74:G77)</f>
        <v>26</v>
      </c>
      <c r="H73" s="213">
        <f t="shared" si="62"/>
        <v>37</v>
      </c>
      <c r="I73" s="213">
        <f t="shared" si="62"/>
        <v>3043</v>
      </c>
      <c r="J73" s="212">
        <f t="shared" ca="1" si="62"/>
        <v>971</v>
      </c>
      <c r="K73" s="214">
        <f t="shared" ca="1" si="53"/>
        <v>0.13370972183971358</v>
      </c>
      <c r="L73" s="215">
        <f t="shared" ca="1" si="54"/>
        <v>0.31909300032862309</v>
      </c>
      <c r="M73" s="212">
        <f t="shared" ref="M73" ca="1" si="63">SUM(M74:M77)</f>
        <v>34</v>
      </c>
      <c r="N73" s="214">
        <f t="shared" ca="1" si="55"/>
        <v>4.68190581107133E-3</v>
      </c>
      <c r="O73" s="215">
        <f t="shared" ca="1" si="56"/>
        <v>1.11731843575419E-2</v>
      </c>
      <c r="P73" s="212">
        <f t="shared" ref="P73:AN73" ca="1" si="64">SUM(P74:P77)</f>
        <v>1074</v>
      </c>
      <c r="Q73" s="214">
        <f t="shared" ca="1" si="57"/>
        <v>0.14789314238501791</v>
      </c>
      <c r="R73" s="215">
        <f t="shared" ca="1" si="58"/>
        <v>0.35294117647058826</v>
      </c>
      <c r="S73" s="212">
        <f t="shared" ca="1" si="64"/>
        <v>632</v>
      </c>
      <c r="T73" s="214">
        <f t="shared" ca="1" si="59"/>
        <v>8.702836684109061E-2</v>
      </c>
      <c r="U73" s="215">
        <f t="shared" ca="1" si="60"/>
        <v>0.20768977982254355</v>
      </c>
      <c r="V73" s="212">
        <f t="shared" ca="1" si="64"/>
        <v>44</v>
      </c>
      <c r="W73" s="214">
        <f t="shared" ca="1" si="21"/>
        <v>6.0589369319746624E-3</v>
      </c>
      <c r="X73" s="215">
        <f t="shared" ca="1" si="64"/>
        <v>6.1378920615167989E-2</v>
      </c>
      <c r="Y73" s="212">
        <f t="shared" ca="1" si="64"/>
        <v>34</v>
      </c>
      <c r="Z73" s="214">
        <f t="shared" ca="1" si="1"/>
        <v>4.68190581107133E-3</v>
      </c>
      <c r="AA73" s="215">
        <f t="shared" ca="1" si="2"/>
        <v>1.11731843575419E-2</v>
      </c>
      <c r="AB73" s="212">
        <f t="shared" ca="1" si="64"/>
        <v>98</v>
      </c>
      <c r="AC73" s="214">
        <f t="shared" ca="1" si="3"/>
        <v>1.3494904984852658E-2</v>
      </c>
      <c r="AD73" s="215">
        <f t="shared" ca="1" si="4"/>
        <v>3.2205060795267824E-2</v>
      </c>
      <c r="AE73" s="212">
        <f t="shared" ca="1" si="64"/>
        <v>12</v>
      </c>
      <c r="AF73" s="214">
        <f t="shared" ca="1" si="5"/>
        <v>1.6524373450839988E-3</v>
      </c>
      <c r="AG73" s="215">
        <f t="shared" ca="1" si="6"/>
        <v>3.9434768320736118E-3</v>
      </c>
      <c r="AH73" s="212">
        <f t="shared" ca="1" si="64"/>
        <v>116</v>
      </c>
      <c r="AI73" s="214">
        <f t="shared" ca="1" si="7"/>
        <v>1.5973561002478657E-2</v>
      </c>
      <c r="AJ73" s="215">
        <f t="shared" ca="1" si="8"/>
        <v>3.8120276043378247E-2</v>
      </c>
      <c r="AK73" s="212">
        <f t="shared" ca="1" si="64"/>
        <v>8</v>
      </c>
      <c r="AL73" s="214">
        <f t="shared" ca="1" si="9"/>
        <v>1.101624896722666E-3</v>
      </c>
      <c r="AM73" s="215">
        <f t="shared" ca="1" si="10"/>
        <v>2.6289845547157412E-3</v>
      </c>
      <c r="AN73" s="212">
        <f t="shared" ca="1" si="64"/>
        <v>20</v>
      </c>
      <c r="AO73" s="214">
        <f t="shared" ca="1" si="11"/>
        <v>2.7540622418066648E-3</v>
      </c>
      <c r="AP73" s="215">
        <f t="shared" ca="1" si="23"/>
        <v>6.5724613867893522E-3</v>
      </c>
    </row>
    <row r="74" spans="1:42">
      <c r="A74" s="32" t="s">
        <v>84</v>
      </c>
      <c r="B74" s="33">
        <v>1</v>
      </c>
      <c r="C74" s="33">
        <f>SUMIFS(Import_Inscrits,Import_Communes,Circo2!$A74,Import_BV,Circo2!$B74)</f>
        <v>2021</v>
      </c>
      <c r="D74" s="33">
        <f>SUMIFS(Import_Abstention,Import_Communes,Circo2!$A74,Import_BV,Circo2!$B74)</f>
        <v>1145</v>
      </c>
      <c r="E74" s="33">
        <f>SUMIFS(Import_Votants,Import_Communes,Circo2!$A74,Import_BV,Circo2!$B74)</f>
        <v>876</v>
      </c>
      <c r="F74" s="34">
        <f t="shared" si="24"/>
        <v>0.4334487877288471</v>
      </c>
      <c r="G74" s="33">
        <f>SUMIFS(Import_Blancs,Import_Communes,Circo2!$A74,Import_BV,Circo2!$B74)</f>
        <v>9</v>
      </c>
      <c r="H74" s="33">
        <f>SUMIFS(Imports_Nuls,Import_Communes,Circo2!$A74,Import_BV,Circo2!$B74)</f>
        <v>12</v>
      </c>
      <c r="I74" s="33">
        <f>SUMIFS(Import_Exprimés,Import_Communes,Circo2!$A74,Import_BV,Circo2!$B74)</f>
        <v>855</v>
      </c>
      <c r="J74" s="35">
        <f ca="1">SUMIFS(OFFSET(Import!$A$2,0,J$2+2,236,1),OFFSET(Import!$A$2,0,J$2,236,1),Circo2!J$3,Import_Communes,Circo2!$A74,Import_BV,Circo2!$B74)</f>
        <v>185</v>
      </c>
      <c r="K74" s="36">
        <f t="shared" ca="1" si="53"/>
        <v>9.1538842157347852E-2</v>
      </c>
      <c r="L74" s="37">
        <f t="shared" ca="1" si="54"/>
        <v>0.21637426900584794</v>
      </c>
      <c r="M74" s="35">
        <f ca="1">SUMIFS(OFFSET(Import!$A$2,0,M$2+2,236,1),OFFSET(Import!$A$2,0,M$2,236,1),Circo2!M$3,Import_Communes,Circo2!$A74,Import_BV,Circo2!$B74)</f>
        <v>16</v>
      </c>
      <c r="N74" s="36">
        <f t="shared" ca="1" si="55"/>
        <v>7.9168728352300849E-3</v>
      </c>
      <c r="O74" s="37">
        <f t="shared" ca="1" si="56"/>
        <v>1.8713450292397661E-2</v>
      </c>
      <c r="P74" s="35">
        <f ca="1">SUMIFS(OFFSET(Import!$A$2,0,P$2+2,236,1),OFFSET(Import!$A$2,0,P$2,236,1),Circo2!P$3,Import_Communes,Circo2!$A74,Import_BV,Circo2!$B74)</f>
        <v>330</v>
      </c>
      <c r="Q74" s="36">
        <f t="shared" ca="1" si="57"/>
        <v>0.16328550222662047</v>
      </c>
      <c r="R74" s="37">
        <f t="shared" ca="1" si="58"/>
        <v>0.38596491228070173</v>
      </c>
      <c r="S74" s="35">
        <f ca="1">SUMIFS(OFFSET(Import!$A$2,0,S$2+2,236,1),OFFSET(Import!$A$2,0,S$2,236,1),Circo2!S$3,Import_Communes,Circo2!$A74,Import_BV,Circo2!$B74)</f>
        <v>212</v>
      </c>
      <c r="T74" s="36">
        <f t="shared" ca="1" si="59"/>
        <v>0.10489856506679862</v>
      </c>
      <c r="U74" s="37">
        <f t="shared" ca="1" si="60"/>
        <v>0.24795321637426901</v>
      </c>
      <c r="V74" s="35">
        <f ca="1">SUMIFS(OFFSET(Import!$A$2,0,V$2+2,236,1),OFFSET(Import!$A$2,0,V$2,236,1),Circo2!V$3,Import_Communes,Circo2!$A74,Import_BV,Circo2!$B74)</f>
        <v>7</v>
      </c>
      <c r="W74" s="36">
        <f t="shared" ca="1" si="21"/>
        <v>3.4636318654131617E-3</v>
      </c>
      <c r="X74" s="37">
        <f t="shared" ca="1" si="22"/>
        <v>8.1871345029239772E-3</v>
      </c>
      <c r="Y74" s="35">
        <f ca="1">SUMIFS(OFFSET(Import!$A$2,0,Y$2+2,236,1),OFFSET(Import!$A$2,0,Y$2,236,1),Circo2!Y$3,Import_Communes,Circo2!$A74,Import_BV,Circo2!$B74)</f>
        <v>10</v>
      </c>
      <c r="Z74" s="36">
        <f t="shared" ca="1" si="1"/>
        <v>4.9480455220188022E-3</v>
      </c>
      <c r="AA74" s="37">
        <f t="shared" ca="1" si="2"/>
        <v>1.1695906432748537E-2</v>
      </c>
      <c r="AB74" s="35">
        <f ca="1">SUMIFS(OFFSET(Import!$A$2,0,AB$2+2,236,1),OFFSET(Import!$A$2,0,AB$2,236,1),Circo2!AB$3,Import_Communes,Circo2!$A74,Import_BV,Circo2!$B74)</f>
        <v>37</v>
      </c>
      <c r="AC74" s="36">
        <f t="shared" ca="1" si="3"/>
        <v>1.830776843146957E-2</v>
      </c>
      <c r="AD74" s="37">
        <f t="shared" ca="1" si="4"/>
        <v>4.3274853801169591E-2</v>
      </c>
      <c r="AE74" s="35">
        <f ca="1">SUMIFS(OFFSET(Import!$A$2,0,AE$2+2,236,1),OFFSET(Import!$A$2,0,AE$2,236,1),Circo2!AE$3,Import_Communes,Circo2!$A74,Import_BV,Circo2!$B74)</f>
        <v>3</v>
      </c>
      <c r="AF74" s="36">
        <f t="shared" ca="1" si="5"/>
        <v>1.4844136566056407E-3</v>
      </c>
      <c r="AG74" s="37">
        <f t="shared" ca="1" si="6"/>
        <v>3.5087719298245615E-3</v>
      </c>
      <c r="AH74" s="35">
        <f ca="1">SUMIFS(OFFSET(Import!$A$2,0,AH$2+2,236,1),OFFSET(Import!$A$2,0,AH$2,236,1),Circo2!AH$3,Import_Communes,Circo2!$A74,Import_BV,Circo2!$B74)</f>
        <v>43</v>
      </c>
      <c r="AI74" s="36">
        <f t="shared" ca="1" si="7"/>
        <v>2.1276595744680851E-2</v>
      </c>
      <c r="AJ74" s="37">
        <f t="shared" ca="1" si="8"/>
        <v>5.0292397660818715E-2</v>
      </c>
      <c r="AK74" s="35">
        <f ca="1">SUMIFS(OFFSET(Import!$A$2,0,AK$2+2,236,1),OFFSET(Import!$A$2,0,AK$2,236,1),Circo2!AK$3,Import_Communes,Circo2!$A74,Import_BV,Circo2!$B74)</f>
        <v>3</v>
      </c>
      <c r="AL74" s="36">
        <f t="shared" ca="1" si="9"/>
        <v>1.4844136566056407E-3</v>
      </c>
      <c r="AM74" s="37">
        <f t="shared" ca="1" si="10"/>
        <v>3.5087719298245615E-3</v>
      </c>
      <c r="AN74" s="35">
        <f ca="1">SUMIFS(OFFSET(Import!$A$2,0,AN$2+2,236,1),OFFSET(Import!$A$2,0,AN$2,236,1),Circo2!AN$3,Import_Communes,Circo2!$A74,Import_BV,Circo2!$B74)</f>
        <v>9</v>
      </c>
      <c r="AO74" s="36">
        <f t="shared" ca="1" si="11"/>
        <v>4.4532409698169219E-3</v>
      </c>
      <c r="AP74" s="37">
        <f t="shared" ca="1" si="23"/>
        <v>1.0526315789473684E-2</v>
      </c>
    </row>
    <row r="75" spans="1:42">
      <c r="A75" s="32" t="s">
        <v>84</v>
      </c>
      <c r="B75" s="33">
        <v>2</v>
      </c>
      <c r="C75" s="33">
        <f>SUMIFS(Import_Inscrits,Import_Communes,Circo2!$A75,Import_BV,Circo2!$B75)</f>
        <v>1727</v>
      </c>
      <c r="D75" s="33">
        <f>SUMIFS(Import_Abstention,Import_Communes,Circo2!$A75,Import_BV,Circo2!$B75)</f>
        <v>923</v>
      </c>
      <c r="E75" s="33">
        <f>SUMIFS(Import_Votants,Import_Communes,Circo2!$A75,Import_BV,Circo2!$B75)</f>
        <v>804</v>
      </c>
      <c r="F75" s="34">
        <f t="shared" ref="F75:F76" si="65">E75/C75</f>
        <v>0.46554719166184133</v>
      </c>
      <c r="G75" s="33">
        <f>SUMIFS(Import_Blancs,Import_Communes,Circo2!$A75,Import_BV,Circo2!$B75)</f>
        <v>2</v>
      </c>
      <c r="H75" s="33">
        <f>SUMIFS(Imports_Nuls,Import_Communes,Circo2!$A75,Import_BV,Circo2!$B75)</f>
        <v>14</v>
      </c>
      <c r="I75" s="33">
        <f>SUMIFS(Import_Exprimés,Import_Communes,Circo2!$A75,Import_BV,Circo2!$B75)</f>
        <v>788</v>
      </c>
      <c r="J75" s="35">
        <f ca="1">SUMIFS(OFFSET(Import!$A$2,0,J$2+2,236,1),OFFSET(Import!$A$2,0,J$2,236,1),Circo2!J$3,Import_Communes,Circo2!$A75,Import_BV,Circo2!$B75)</f>
        <v>178</v>
      </c>
      <c r="K75" s="36">
        <f t="shared" ca="1" si="53"/>
        <v>0.10306890561667632</v>
      </c>
      <c r="L75" s="37">
        <f t="shared" ca="1" si="54"/>
        <v>0.22588832487309646</v>
      </c>
      <c r="M75" s="35">
        <f ca="1">SUMIFS(OFFSET(Import!$A$2,0,M$2+2,236,1),OFFSET(Import!$A$2,0,M$2,236,1),Circo2!M$3,Import_Communes,Circo2!$A75,Import_BV,Circo2!$B75)</f>
        <v>5</v>
      </c>
      <c r="N75" s="36">
        <f t="shared" ca="1" si="55"/>
        <v>2.8951939779965257E-3</v>
      </c>
      <c r="O75" s="37">
        <f t="shared" ca="1" si="56"/>
        <v>6.3451776649746192E-3</v>
      </c>
      <c r="P75" s="35">
        <f ca="1">SUMIFS(OFFSET(Import!$A$2,0,P$2+2,236,1),OFFSET(Import!$A$2,0,P$2,236,1),Circo2!P$3,Import_Communes,Circo2!$A75,Import_BV,Circo2!$B75)</f>
        <v>301</v>
      </c>
      <c r="Q75" s="36">
        <f t="shared" ca="1" si="57"/>
        <v>0.17429067747539084</v>
      </c>
      <c r="R75" s="37">
        <f t="shared" ca="1" si="58"/>
        <v>0.38197969543147209</v>
      </c>
      <c r="S75" s="35">
        <f ca="1">SUMIFS(OFFSET(Import!$A$2,0,S$2+2,236,1),OFFSET(Import!$A$2,0,S$2,236,1),Circo2!S$3,Import_Communes,Circo2!$A75,Import_BV,Circo2!$B75)</f>
        <v>208</v>
      </c>
      <c r="T75" s="36">
        <f t="shared" ca="1" si="59"/>
        <v>0.12044006948465547</v>
      </c>
      <c r="U75" s="37">
        <f t="shared" ca="1" si="60"/>
        <v>0.26395939086294418</v>
      </c>
      <c r="V75" s="35">
        <f ca="1">SUMIFS(OFFSET(Import!$A$2,0,V$2+2,236,1),OFFSET(Import!$A$2,0,V$2,236,1),Circo2!V$3,Import_Communes,Circo2!$A75,Import_BV,Circo2!$B75)</f>
        <v>6</v>
      </c>
      <c r="W75" s="36">
        <f t="shared" ca="1" si="21"/>
        <v>3.4742327735958309E-3</v>
      </c>
      <c r="X75" s="37">
        <f t="shared" ca="1" si="22"/>
        <v>7.6142131979695434E-3</v>
      </c>
      <c r="Y75" s="35">
        <f ca="1">SUMIFS(OFFSET(Import!$A$2,0,Y$2+2,236,1),OFFSET(Import!$A$2,0,Y$2,236,1),Circo2!Y$3,Import_Communes,Circo2!$A75,Import_BV,Circo2!$B75)</f>
        <v>15</v>
      </c>
      <c r="Z75" s="36">
        <f t="shared" ca="1" si="1"/>
        <v>8.6855819339895779E-3</v>
      </c>
      <c r="AA75" s="37">
        <f t="shared" ca="1" si="2"/>
        <v>1.9035532994923859E-2</v>
      </c>
      <c r="AB75" s="35">
        <f ca="1">SUMIFS(OFFSET(Import!$A$2,0,AB$2+2,236,1),OFFSET(Import!$A$2,0,AB$2,236,1),Circo2!AB$3,Import_Communes,Circo2!$A75,Import_BV,Circo2!$B75)</f>
        <v>39</v>
      </c>
      <c r="AC75" s="36">
        <f t="shared" ca="1" si="3"/>
        <v>2.25825130283729E-2</v>
      </c>
      <c r="AD75" s="37">
        <f t="shared" ca="1" si="4"/>
        <v>4.9492385786802033E-2</v>
      </c>
      <c r="AE75" s="35">
        <f ca="1">SUMIFS(OFFSET(Import!$A$2,0,AE$2+2,236,1),OFFSET(Import!$A$2,0,AE$2,236,1),Circo2!AE$3,Import_Communes,Circo2!$A75,Import_BV,Circo2!$B75)</f>
        <v>6</v>
      </c>
      <c r="AF75" s="36">
        <f t="shared" ca="1" si="5"/>
        <v>3.4742327735958309E-3</v>
      </c>
      <c r="AG75" s="37">
        <f t="shared" ca="1" si="6"/>
        <v>7.6142131979695434E-3</v>
      </c>
      <c r="AH75" s="35">
        <f ca="1">SUMIFS(OFFSET(Import!$A$2,0,AH$2+2,236,1),OFFSET(Import!$A$2,0,AH$2,236,1),Circo2!AH$3,Import_Communes,Circo2!$A75,Import_BV,Circo2!$B75)</f>
        <v>25</v>
      </c>
      <c r="AI75" s="36">
        <f t="shared" ca="1" si="7"/>
        <v>1.4475969889982629E-2</v>
      </c>
      <c r="AJ75" s="37">
        <f t="shared" ca="1" si="8"/>
        <v>3.1725888324873094E-2</v>
      </c>
      <c r="AK75" s="35">
        <f ca="1">SUMIFS(OFFSET(Import!$A$2,0,AK$2+2,236,1),OFFSET(Import!$A$2,0,AK$2,236,1),Circo2!AK$3,Import_Communes,Circo2!$A75,Import_BV,Circo2!$B75)</f>
        <v>1</v>
      </c>
      <c r="AL75" s="36">
        <f t="shared" ca="1" si="9"/>
        <v>5.7903879559930511E-4</v>
      </c>
      <c r="AM75" s="37">
        <f t="shared" ca="1" si="10"/>
        <v>1.2690355329949238E-3</v>
      </c>
      <c r="AN75" s="35">
        <f ca="1">SUMIFS(OFFSET(Import!$A$2,0,AN$2+2,236,1),OFFSET(Import!$A$2,0,AN$2,236,1),Circo2!AN$3,Import_Communes,Circo2!$A75,Import_BV,Circo2!$B75)</f>
        <v>4</v>
      </c>
      <c r="AO75" s="36">
        <f t="shared" ca="1" si="11"/>
        <v>2.3161551823972205E-3</v>
      </c>
      <c r="AP75" s="37">
        <f t="shared" ca="1" si="23"/>
        <v>5.076142131979695E-3</v>
      </c>
    </row>
    <row r="76" spans="1:42">
      <c r="A76" s="32" t="s">
        <v>84</v>
      </c>
      <c r="B76" s="33">
        <v>3</v>
      </c>
      <c r="C76" s="33">
        <f>SUMIFS(Import_Inscrits,Import_Communes,Circo2!$A76,Import_BV,Circo2!$B76)</f>
        <v>1526</v>
      </c>
      <c r="D76" s="33">
        <f>SUMIFS(Import_Abstention,Import_Communes,Circo2!$A76,Import_BV,Circo2!$B76)</f>
        <v>855</v>
      </c>
      <c r="E76" s="33">
        <f>SUMIFS(Import_Votants,Import_Communes,Circo2!$A76,Import_BV,Circo2!$B76)</f>
        <v>671</v>
      </c>
      <c r="F76" s="34">
        <f t="shared" si="65"/>
        <v>0.4397116644823067</v>
      </c>
      <c r="G76" s="33">
        <f>SUMIFS(Import_Blancs,Import_Communes,Circo2!$A76,Import_BV,Circo2!$B76)</f>
        <v>13</v>
      </c>
      <c r="H76" s="33">
        <f>SUMIFS(Imports_Nuls,Import_Communes,Circo2!$A76,Import_BV,Circo2!$B76)</f>
        <v>6</v>
      </c>
      <c r="I76" s="33">
        <f>SUMIFS(Import_Exprimés,Import_Communes,Circo2!$A76,Import_BV,Circo2!$B76)</f>
        <v>652</v>
      </c>
      <c r="J76" s="35">
        <f ca="1">SUMIFS(OFFSET(Import!$A$2,0,J$2+2,236,1),OFFSET(Import!$A$2,0,J$2,236,1),Circo2!J$3,Import_Communes,Circo2!$A76,Import_BV,Circo2!$B76)</f>
        <v>306</v>
      </c>
      <c r="K76" s="36">
        <f t="shared" ca="1" si="53"/>
        <v>0.20052424639580602</v>
      </c>
      <c r="L76" s="37">
        <f t="shared" ca="1" si="54"/>
        <v>0.46932515337423314</v>
      </c>
      <c r="M76" s="35">
        <f ca="1">SUMIFS(OFFSET(Import!$A$2,0,M$2+2,236,1),OFFSET(Import!$A$2,0,M$2,236,1),Circo2!M$3,Import_Communes,Circo2!$A76,Import_BV,Circo2!$B76)</f>
        <v>5</v>
      </c>
      <c r="N76" s="36">
        <f t="shared" ca="1" si="55"/>
        <v>3.27653997378768E-3</v>
      </c>
      <c r="O76" s="37">
        <f t="shared" ca="1" si="56"/>
        <v>7.6687116564417178E-3</v>
      </c>
      <c r="P76" s="35">
        <f ca="1">SUMIFS(OFFSET(Import!$A$2,0,P$2+2,236,1),OFFSET(Import!$A$2,0,P$2,236,1),Circo2!P$3,Import_Communes,Circo2!$A76,Import_BV,Circo2!$B76)</f>
        <v>209</v>
      </c>
      <c r="Q76" s="36">
        <f t="shared" ca="1" si="57"/>
        <v>0.13695937090432503</v>
      </c>
      <c r="R76" s="37">
        <f t="shared" ca="1" si="58"/>
        <v>0.32055214723926378</v>
      </c>
      <c r="S76" s="35">
        <f ca="1">SUMIFS(OFFSET(Import!$A$2,0,S$2+2,236,1),OFFSET(Import!$A$2,0,S$2,236,1),Circo2!S$3,Import_Communes,Circo2!$A76,Import_BV,Circo2!$B76)</f>
        <v>72</v>
      </c>
      <c r="T76" s="36">
        <f t="shared" ca="1" si="59"/>
        <v>4.7182175622542594E-2</v>
      </c>
      <c r="U76" s="37">
        <f t="shared" ca="1" si="60"/>
        <v>0.11042944785276074</v>
      </c>
      <c r="V76" s="35">
        <f ca="1">SUMIFS(OFFSET(Import!$A$2,0,V$2+2,236,1),OFFSET(Import!$A$2,0,V$2,236,1),Circo2!V$3,Import_Communes,Circo2!$A76,Import_BV,Circo2!$B76)</f>
        <v>21</v>
      </c>
      <c r="W76" s="36">
        <f t="shared" ca="1" si="21"/>
        <v>1.3761467889908258E-2</v>
      </c>
      <c r="X76" s="37">
        <f t="shared" ca="1" si="22"/>
        <v>3.2208588957055216E-2</v>
      </c>
      <c r="Y76" s="35">
        <f ca="1">SUMIFS(OFFSET(Import!$A$2,0,Y$2+2,236,1),OFFSET(Import!$A$2,0,Y$2,236,1),Circo2!Y$3,Import_Communes,Circo2!$A76,Import_BV,Circo2!$B76)</f>
        <v>7</v>
      </c>
      <c r="Z76" s="36">
        <f t="shared" ca="1" si="1"/>
        <v>4.5871559633027525E-3</v>
      </c>
      <c r="AA76" s="37">
        <f t="shared" ca="1" si="2"/>
        <v>1.0736196319018405E-2</v>
      </c>
      <c r="AB76" s="35">
        <f ca="1">SUMIFS(OFFSET(Import!$A$2,0,AB$2+2,236,1),OFFSET(Import!$A$2,0,AB$2,236,1),Circo2!AB$3,Import_Communes,Circo2!$A76,Import_BV,Circo2!$B76)</f>
        <v>7</v>
      </c>
      <c r="AC76" s="36">
        <f t="shared" ca="1" si="3"/>
        <v>4.5871559633027525E-3</v>
      </c>
      <c r="AD76" s="37">
        <f t="shared" ca="1" si="4"/>
        <v>1.0736196319018405E-2</v>
      </c>
      <c r="AE76" s="35">
        <f ca="1">SUMIFS(OFFSET(Import!$A$2,0,AE$2+2,236,1),OFFSET(Import!$A$2,0,AE$2,236,1),Circo2!AE$3,Import_Communes,Circo2!$A76,Import_BV,Circo2!$B76)</f>
        <v>0</v>
      </c>
      <c r="AF76" s="36">
        <f t="shared" ca="1" si="5"/>
        <v>0</v>
      </c>
      <c r="AG76" s="37">
        <f t="shared" ca="1" si="6"/>
        <v>0</v>
      </c>
      <c r="AH76" s="35">
        <f ca="1">SUMIFS(OFFSET(Import!$A$2,0,AH$2+2,236,1),OFFSET(Import!$A$2,0,AH$2,236,1),Circo2!AH$3,Import_Communes,Circo2!$A76,Import_BV,Circo2!$B76)</f>
        <v>20</v>
      </c>
      <c r="AI76" s="36">
        <f t="shared" ca="1" si="7"/>
        <v>1.310615989515072E-2</v>
      </c>
      <c r="AJ76" s="37">
        <f t="shared" ca="1" si="8"/>
        <v>3.0674846625766871E-2</v>
      </c>
      <c r="AK76" s="35">
        <f ca="1">SUMIFS(OFFSET(Import!$A$2,0,AK$2+2,236,1),OFFSET(Import!$A$2,0,AK$2,236,1),Circo2!AK$3,Import_Communes,Circo2!$A76,Import_BV,Circo2!$B76)</f>
        <v>3</v>
      </c>
      <c r="AL76" s="36">
        <f t="shared" ca="1" si="9"/>
        <v>1.9659239842726079E-3</v>
      </c>
      <c r="AM76" s="37">
        <f t="shared" ca="1" si="10"/>
        <v>4.601226993865031E-3</v>
      </c>
      <c r="AN76" s="35">
        <f ca="1">SUMIFS(OFFSET(Import!$A$2,0,AN$2+2,236,1),OFFSET(Import!$A$2,0,AN$2,236,1),Circo2!AN$3,Import_Communes,Circo2!$A76,Import_BV,Circo2!$B76)</f>
        <v>2</v>
      </c>
      <c r="AO76" s="36">
        <f t="shared" ca="1" si="11"/>
        <v>1.3106159895150721E-3</v>
      </c>
      <c r="AP76" s="37">
        <f t="shared" ca="1" si="23"/>
        <v>3.0674846625766872E-3</v>
      </c>
    </row>
    <row r="77" spans="1:42">
      <c r="A77" s="32" t="s">
        <v>84</v>
      </c>
      <c r="B77" s="33">
        <v>4</v>
      </c>
      <c r="C77" s="33">
        <f>SUMIFS(Import_Inscrits,Import_Communes,Circo2!$A77,Import_BV,Circo2!$B77)</f>
        <v>1988</v>
      </c>
      <c r="D77" s="33">
        <f>SUMIFS(Import_Abstention,Import_Communes,Circo2!$A77,Import_BV,Circo2!$B77)</f>
        <v>1233</v>
      </c>
      <c r="E77" s="33">
        <f>SUMIFS(Import_Votants,Import_Communes,Circo2!$A77,Import_BV,Circo2!$B77)</f>
        <v>755</v>
      </c>
      <c r="F77" s="34">
        <f t="shared" si="24"/>
        <v>0.37977867203219318</v>
      </c>
      <c r="G77" s="33">
        <f>SUMIFS(Import_Blancs,Import_Communes,Circo2!$A77,Import_BV,Circo2!$B77)</f>
        <v>2</v>
      </c>
      <c r="H77" s="33">
        <f>SUMIFS(Imports_Nuls,Import_Communes,Circo2!$A77,Import_BV,Circo2!$B77)</f>
        <v>5</v>
      </c>
      <c r="I77" s="33">
        <f>SUMIFS(Import_Exprimés,Import_Communes,Circo2!$A77,Import_BV,Circo2!$B77)</f>
        <v>748</v>
      </c>
      <c r="J77" s="35">
        <f ca="1">SUMIFS(OFFSET(Import!$A$2,0,J$2+2,236,1),OFFSET(Import!$A$2,0,J$2,236,1),Circo2!J$3,Import_Communes,Circo2!$A77,Import_BV,Circo2!$B77)</f>
        <v>302</v>
      </c>
      <c r="K77" s="36">
        <f t="shared" ca="1" si="53"/>
        <v>0.15191146881287726</v>
      </c>
      <c r="L77" s="37">
        <f t="shared" ca="1" si="54"/>
        <v>0.40374331550802139</v>
      </c>
      <c r="M77" s="35">
        <f ca="1">SUMIFS(OFFSET(Import!$A$2,0,M$2+2,236,1),OFFSET(Import!$A$2,0,M$2,236,1),Circo2!M$3,Import_Communes,Circo2!$A77,Import_BV,Circo2!$B77)</f>
        <v>8</v>
      </c>
      <c r="N77" s="36">
        <f t="shared" ca="1" si="55"/>
        <v>4.0241448692152921E-3</v>
      </c>
      <c r="O77" s="37">
        <f t="shared" ca="1" si="56"/>
        <v>1.06951871657754E-2</v>
      </c>
      <c r="P77" s="35">
        <f ca="1">SUMIFS(OFFSET(Import!$A$2,0,P$2+2,236,1),OFFSET(Import!$A$2,0,P$2,236,1),Circo2!P$3,Import_Communes,Circo2!$A77,Import_BV,Circo2!$B77)</f>
        <v>234</v>
      </c>
      <c r="Q77" s="36">
        <f t="shared" ca="1" si="57"/>
        <v>0.11770623742454728</v>
      </c>
      <c r="R77" s="37">
        <f t="shared" ca="1" si="58"/>
        <v>0.31283422459893045</v>
      </c>
      <c r="S77" s="35">
        <f ca="1">SUMIFS(OFFSET(Import!$A$2,0,S$2+2,236,1),OFFSET(Import!$A$2,0,S$2,236,1),Circo2!S$3,Import_Communes,Circo2!$A77,Import_BV,Circo2!$B77)</f>
        <v>140</v>
      </c>
      <c r="T77" s="36">
        <f t="shared" ca="1" si="59"/>
        <v>7.0422535211267609E-2</v>
      </c>
      <c r="U77" s="37">
        <f t="shared" ca="1" si="60"/>
        <v>0.18716577540106952</v>
      </c>
      <c r="V77" s="35">
        <f ca="1">SUMIFS(OFFSET(Import!$A$2,0,V$2+2,236,1),OFFSET(Import!$A$2,0,V$2,236,1),Circo2!V$3,Import_Communes,Circo2!$A77,Import_BV,Circo2!$B77)</f>
        <v>10</v>
      </c>
      <c r="W77" s="36">
        <f t="shared" ca="1" si="21"/>
        <v>5.0301810865191147E-3</v>
      </c>
      <c r="X77" s="37">
        <f t="shared" ca="1" si="22"/>
        <v>1.3368983957219251E-2</v>
      </c>
      <c r="Y77" s="35">
        <f ca="1">SUMIFS(OFFSET(Import!$A$2,0,Y$2+2,236,1),OFFSET(Import!$A$2,0,Y$2,236,1),Circo2!Y$3,Import_Communes,Circo2!$A77,Import_BV,Circo2!$B77)</f>
        <v>2</v>
      </c>
      <c r="Z77" s="36">
        <f t="shared" ca="1" si="1"/>
        <v>1.006036217303823E-3</v>
      </c>
      <c r="AA77" s="37">
        <f t="shared" ca="1" si="2"/>
        <v>2.6737967914438501E-3</v>
      </c>
      <c r="AB77" s="35">
        <f ca="1">SUMIFS(OFFSET(Import!$A$2,0,AB$2+2,236,1),OFFSET(Import!$A$2,0,AB$2,236,1),Circo2!AB$3,Import_Communes,Circo2!$A77,Import_BV,Circo2!$B77)</f>
        <v>15</v>
      </c>
      <c r="AC77" s="36">
        <f t="shared" ca="1" si="3"/>
        <v>7.545271629778672E-3</v>
      </c>
      <c r="AD77" s="37">
        <f t="shared" ca="1" si="4"/>
        <v>2.0053475935828877E-2</v>
      </c>
      <c r="AE77" s="35">
        <f ca="1">SUMIFS(OFFSET(Import!$A$2,0,AE$2+2,236,1),OFFSET(Import!$A$2,0,AE$2,236,1),Circo2!AE$3,Import_Communes,Circo2!$A77,Import_BV,Circo2!$B77)</f>
        <v>3</v>
      </c>
      <c r="AF77" s="36">
        <f t="shared" ca="1" si="5"/>
        <v>1.5090543259557343E-3</v>
      </c>
      <c r="AG77" s="37">
        <f t="shared" ca="1" si="6"/>
        <v>4.0106951871657758E-3</v>
      </c>
      <c r="AH77" s="35">
        <f ca="1">SUMIFS(OFFSET(Import!$A$2,0,AH$2+2,236,1),OFFSET(Import!$A$2,0,AH$2,236,1),Circo2!AH$3,Import_Communes,Circo2!$A77,Import_BV,Circo2!$B77)</f>
        <v>28</v>
      </c>
      <c r="AI77" s="36">
        <f t="shared" ca="1" si="7"/>
        <v>1.4084507042253521E-2</v>
      </c>
      <c r="AJ77" s="37">
        <f t="shared" ca="1" si="8"/>
        <v>3.7433155080213901E-2</v>
      </c>
      <c r="AK77" s="35">
        <f ca="1">SUMIFS(OFFSET(Import!$A$2,0,AK$2+2,236,1),OFFSET(Import!$A$2,0,AK$2,236,1),Circo2!AK$3,Import_Communes,Circo2!$A77,Import_BV,Circo2!$B77)</f>
        <v>1</v>
      </c>
      <c r="AL77" s="36">
        <f t="shared" ca="1" si="9"/>
        <v>5.0301810865191151E-4</v>
      </c>
      <c r="AM77" s="37">
        <f t="shared" ca="1" si="10"/>
        <v>1.3368983957219251E-3</v>
      </c>
      <c r="AN77" s="35">
        <f ca="1">SUMIFS(OFFSET(Import!$A$2,0,AN$2+2,236,1),OFFSET(Import!$A$2,0,AN$2,236,1),Circo2!AN$3,Import_Communes,Circo2!$A77,Import_BV,Circo2!$B77)</f>
        <v>5</v>
      </c>
      <c r="AO77" s="36">
        <f t="shared" ca="1" si="11"/>
        <v>2.5150905432595573E-3</v>
      </c>
      <c r="AP77" s="37">
        <f t="shared" ca="1" si="23"/>
        <v>6.6844919786096255E-3</v>
      </c>
    </row>
    <row r="78" spans="1:42" s="216" customFormat="1">
      <c r="A78" s="212" t="s">
        <v>144</v>
      </c>
      <c r="B78" s="213"/>
      <c r="C78" s="213">
        <f>SUM(C79:C81)</f>
        <v>1636</v>
      </c>
      <c r="D78" s="213">
        <f>SUM(D79:D81)</f>
        <v>540</v>
      </c>
      <c r="E78" s="213">
        <f>SUM(E79:E81)</f>
        <v>1096</v>
      </c>
      <c r="F78" s="214">
        <f>E78/C78</f>
        <v>0.66992665036674814</v>
      </c>
      <c r="G78" s="213">
        <f>SUM(G79:G81)</f>
        <v>6</v>
      </c>
      <c r="H78" s="213">
        <f>SUM(H79:H81)</f>
        <v>6</v>
      </c>
      <c r="I78" s="213">
        <f>SUM(I79:I81)</f>
        <v>1084</v>
      </c>
      <c r="J78" s="212">
        <f ca="1">SUM(J79:J81)</f>
        <v>515</v>
      </c>
      <c r="K78" s="214">
        <f t="shared" ca="1" si="53"/>
        <v>0.3147921760391198</v>
      </c>
      <c r="L78" s="215">
        <f t="shared" ca="1" si="54"/>
        <v>0.47509225092250923</v>
      </c>
      <c r="M78" s="212">
        <f ca="1">SUM(M79:M81)</f>
        <v>3</v>
      </c>
      <c r="N78" s="214">
        <f t="shared" ca="1" si="55"/>
        <v>1.8337408312958435E-3</v>
      </c>
      <c r="O78" s="215">
        <f t="shared" ca="1" si="56"/>
        <v>2.7675276752767526E-3</v>
      </c>
      <c r="P78" s="212">
        <f t="shared" ref="P78:AN78" ca="1" si="66">SUM(P79:P81)</f>
        <v>341</v>
      </c>
      <c r="Q78" s="214">
        <f t="shared" ca="1" si="57"/>
        <v>0.20843520782396088</v>
      </c>
      <c r="R78" s="215">
        <f t="shared" ca="1" si="58"/>
        <v>0.31457564575645758</v>
      </c>
      <c r="S78" s="212">
        <f t="shared" ca="1" si="66"/>
        <v>188</v>
      </c>
      <c r="T78" s="214">
        <f t="shared" ca="1" si="59"/>
        <v>0.11491442542787286</v>
      </c>
      <c r="U78" s="215">
        <f t="shared" ca="1" si="60"/>
        <v>0.17343173431734318</v>
      </c>
      <c r="V78" s="212">
        <f t="shared" ca="1" si="66"/>
        <v>2</v>
      </c>
      <c r="W78" s="214">
        <f t="shared" ca="1" si="21"/>
        <v>1.2224938875305623E-3</v>
      </c>
      <c r="X78" s="215">
        <f t="shared" ca="1" si="66"/>
        <v>7.246376811594203E-3</v>
      </c>
      <c r="Y78" s="212">
        <f t="shared" ca="1" si="66"/>
        <v>0</v>
      </c>
      <c r="Z78" s="214">
        <f t="shared" ca="1" si="1"/>
        <v>0</v>
      </c>
      <c r="AA78" s="215">
        <f t="shared" ca="1" si="2"/>
        <v>0</v>
      </c>
      <c r="AB78" s="212">
        <f t="shared" ca="1" si="66"/>
        <v>14</v>
      </c>
      <c r="AC78" s="214">
        <f t="shared" ca="1" si="3"/>
        <v>8.557457212713936E-3</v>
      </c>
      <c r="AD78" s="215">
        <f t="shared" ca="1" si="4"/>
        <v>1.2915129151291513E-2</v>
      </c>
      <c r="AE78" s="212">
        <f t="shared" ca="1" si="66"/>
        <v>3</v>
      </c>
      <c r="AF78" s="214">
        <f t="shared" ca="1" si="5"/>
        <v>1.8337408312958435E-3</v>
      </c>
      <c r="AG78" s="215">
        <f ca="1">$AE78/$I78</f>
        <v>2.7675276752767526E-3</v>
      </c>
      <c r="AH78" s="212">
        <f t="shared" ca="1" si="66"/>
        <v>13</v>
      </c>
      <c r="AI78" s="214">
        <f ca="1">$AH78/$C78</f>
        <v>7.9462102689486554E-3</v>
      </c>
      <c r="AJ78" s="215">
        <f t="shared" ca="1" si="8"/>
        <v>1.1992619926199263E-2</v>
      </c>
      <c r="AK78" s="212">
        <f t="shared" ca="1" si="66"/>
        <v>2</v>
      </c>
      <c r="AL78" s="214">
        <f t="shared" ca="1" si="9"/>
        <v>1.2224938875305623E-3</v>
      </c>
      <c r="AM78" s="215">
        <f t="shared" ca="1" si="10"/>
        <v>1.8450184501845018E-3</v>
      </c>
      <c r="AN78" s="212">
        <f t="shared" ca="1" si="66"/>
        <v>3</v>
      </c>
      <c r="AO78" s="214">
        <f t="shared" ca="1" si="11"/>
        <v>1.8337408312958435E-3</v>
      </c>
      <c r="AP78" s="215">
        <f t="shared" ca="1" si="23"/>
        <v>2.7675276752767526E-3</v>
      </c>
    </row>
    <row r="79" spans="1:42">
      <c r="A79" s="32" t="s">
        <v>85</v>
      </c>
      <c r="B79" s="33">
        <v>1</v>
      </c>
      <c r="C79" s="33">
        <f>SUMIFS(Import_Inscrits,Import_Communes,Circo2!$A79,Import_BV,Circo2!$B79)</f>
        <v>764</v>
      </c>
      <c r="D79" s="33">
        <f>SUMIFS(Import_Abstention,Import_Communes,Circo2!$A79,Import_BV,Circo2!$B79)</f>
        <v>260</v>
      </c>
      <c r="E79" s="33">
        <f>SUMIFS(Import_Votants,Import_Communes,Circo2!$A79,Import_BV,Circo2!$B79)</f>
        <v>504</v>
      </c>
      <c r="F79" s="34">
        <f t="shared" si="24"/>
        <v>0.65968586387434558</v>
      </c>
      <c r="G79" s="33">
        <f>SUMIFS(Import_Blancs,Import_Communes,Circo2!$A79,Import_BV,Circo2!$B79)</f>
        <v>1</v>
      </c>
      <c r="H79" s="33">
        <f>SUMIFS(Imports_Nuls,Import_Communes,Circo2!$A79,Import_BV,Circo2!$B79)</f>
        <v>2</v>
      </c>
      <c r="I79" s="33">
        <f>SUMIFS(Import_Exprimés,Import_Communes,Circo2!$A79,Import_BV,Circo2!$B79)</f>
        <v>501</v>
      </c>
      <c r="J79" s="35">
        <f ca="1">SUMIFS(OFFSET(Import!$A$2,0,J$2+2,236,1),OFFSET(Import!$A$2,0,J$2,236,1),Circo2!J$3,Import_Communes,Circo2!$A79,Import_BV,Circo2!$B79)</f>
        <v>226</v>
      </c>
      <c r="K79" s="36">
        <f t="shared" ca="1" si="53"/>
        <v>0.29581151832460734</v>
      </c>
      <c r="L79" s="37">
        <f t="shared" ca="1" si="54"/>
        <v>0.45109780439121755</v>
      </c>
      <c r="M79" s="35">
        <f ca="1">SUMIFS(OFFSET(Import!$A$2,0,M$2+2,236,1),OFFSET(Import!$A$2,0,M$2,236,1),Circo2!M$3,Import_Communes,Circo2!$A79,Import_BV,Circo2!$B79)</f>
        <v>0</v>
      </c>
      <c r="N79" s="36">
        <f t="shared" ca="1" si="55"/>
        <v>0</v>
      </c>
      <c r="O79" s="37">
        <f t="shared" ca="1" si="56"/>
        <v>0</v>
      </c>
      <c r="P79" s="35">
        <f ca="1">SUMIFS(OFFSET(Import!$A$2,0,P$2+2,236,1),OFFSET(Import!$A$2,0,P$2,236,1),Circo2!P$3,Import_Communes,Circo2!$A79,Import_BV,Circo2!$B79)</f>
        <v>148</v>
      </c>
      <c r="Q79" s="36">
        <f t="shared" ca="1" si="57"/>
        <v>0.193717277486911</v>
      </c>
      <c r="R79" s="37">
        <f t="shared" ca="1" si="58"/>
        <v>0.29540918163672653</v>
      </c>
      <c r="S79" s="35">
        <f ca="1">SUMIFS(OFFSET(Import!$A$2,0,S$2+2,236,1),OFFSET(Import!$A$2,0,S$2,236,1),Circo2!S$3,Import_Communes,Circo2!$A79,Import_BV,Circo2!$B79)</f>
        <v>108</v>
      </c>
      <c r="T79" s="36">
        <f t="shared" ca="1" si="59"/>
        <v>0.14136125654450263</v>
      </c>
      <c r="U79" s="37">
        <f t="shared" ca="1" si="60"/>
        <v>0.21556886227544911</v>
      </c>
      <c r="V79" s="35">
        <f ca="1">SUMIFS(OFFSET(Import!$A$2,0,V$2+2,236,1),OFFSET(Import!$A$2,0,V$2,236,1),Circo2!V$3,Import_Communes,Circo2!$A79,Import_BV,Circo2!$B79)</f>
        <v>0</v>
      </c>
      <c r="W79" s="36">
        <f t="shared" ca="1" si="21"/>
        <v>0</v>
      </c>
      <c r="X79" s="37">
        <f t="shared" ca="1" si="22"/>
        <v>0</v>
      </c>
      <c r="Y79" s="35">
        <f ca="1">SUMIFS(OFFSET(Import!$A$2,0,Y$2+2,236,1),OFFSET(Import!$A$2,0,Y$2,236,1),Circo2!Y$3,Import_Communes,Circo2!$A79,Import_BV,Circo2!$B79)</f>
        <v>0</v>
      </c>
      <c r="Z79" s="36">
        <f t="shared" ca="1" si="1"/>
        <v>0</v>
      </c>
      <c r="AA79" s="37">
        <f t="shared" ca="1" si="2"/>
        <v>0</v>
      </c>
      <c r="AB79" s="35">
        <f ca="1">SUMIFS(OFFSET(Import!$A$2,0,AB$2+2,236,1),OFFSET(Import!$A$2,0,AB$2,236,1),Circo2!AB$3,Import_Communes,Circo2!$A79,Import_BV,Circo2!$B79)</f>
        <v>9</v>
      </c>
      <c r="AC79" s="36">
        <f t="shared" ca="1" si="3"/>
        <v>1.1780104712041885E-2</v>
      </c>
      <c r="AD79" s="37">
        <f t="shared" ca="1" si="4"/>
        <v>1.7964071856287425E-2</v>
      </c>
      <c r="AE79" s="35">
        <f ca="1">SUMIFS(OFFSET(Import!$A$2,0,AE$2+2,236,1),OFFSET(Import!$A$2,0,AE$2,236,1),Circo2!AE$3,Import_Communes,Circo2!$A79,Import_BV,Circo2!$B79)</f>
        <v>1</v>
      </c>
      <c r="AF79" s="36">
        <f t="shared" ca="1" si="5"/>
        <v>1.3089005235602095E-3</v>
      </c>
      <c r="AG79" s="37">
        <f t="shared" ca="1" si="6"/>
        <v>1.996007984031936E-3</v>
      </c>
      <c r="AH79" s="35">
        <f ca="1">SUMIFS(OFFSET(Import!$A$2,0,AH$2+2,236,1),OFFSET(Import!$A$2,0,AH$2,236,1),Circo2!AH$3,Import_Communes,Circo2!$A79,Import_BV,Circo2!$B79)</f>
        <v>5</v>
      </c>
      <c r="AI79" s="36">
        <f t="shared" ca="1" si="7"/>
        <v>6.5445026178010471E-3</v>
      </c>
      <c r="AJ79" s="37">
        <f t="shared" ca="1" si="8"/>
        <v>9.9800399201596807E-3</v>
      </c>
      <c r="AK79" s="35">
        <f ca="1">SUMIFS(OFFSET(Import!$A$2,0,AK$2+2,236,1),OFFSET(Import!$A$2,0,AK$2,236,1),Circo2!AK$3,Import_Communes,Circo2!$A79,Import_BV,Circo2!$B79)</f>
        <v>2</v>
      </c>
      <c r="AL79" s="36">
        <f t="shared" ca="1" si="9"/>
        <v>2.617801047120419E-3</v>
      </c>
      <c r="AM79" s="37">
        <f t="shared" ca="1" si="10"/>
        <v>3.9920159680638719E-3</v>
      </c>
      <c r="AN79" s="35">
        <f ca="1">SUMIFS(OFFSET(Import!$A$2,0,AN$2+2,236,1),OFFSET(Import!$A$2,0,AN$2,236,1),Circo2!AN$3,Import_Communes,Circo2!$A79,Import_BV,Circo2!$B79)</f>
        <v>2</v>
      </c>
      <c r="AO79" s="36">
        <f t="shared" ca="1" si="11"/>
        <v>2.617801047120419E-3</v>
      </c>
      <c r="AP79" s="37">
        <f t="shared" ca="1" si="23"/>
        <v>3.9920159680638719E-3</v>
      </c>
    </row>
    <row r="80" spans="1:42">
      <c r="A80" s="32" t="s">
        <v>85</v>
      </c>
      <c r="B80" s="33">
        <v>2</v>
      </c>
      <c r="C80" s="33">
        <f>SUMIFS(Import_Inscrits,Import_Communes,Circo2!$A80,Import_BV,Circo2!$B80)</f>
        <v>419</v>
      </c>
      <c r="D80" s="33">
        <f>SUMIFS(Import_Abstention,Import_Communes,Circo2!$A80,Import_BV,Circo2!$B80)</f>
        <v>142</v>
      </c>
      <c r="E80" s="33">
        <f>SUMIFS(Import_Votants,Import_Communes,Circo2!$A80,Import_BV,Circo2!$B80)</f>
        <v>277</v>
      </c>
      <c r="F80" s="34">
        <f t="shared" si="24"/>
        <v>0.66109785202863958</v>
      </c>
      <c r="G80" s="33">
        <f>SUMIFS(Import_Blancs,Import_Communes,Circo2!$A80,Import_BV,Circo2!$B80)</f>
        <v>1</v>
      </c>
      <c r="H80" s="33">
        <f>SUMIFS(Imports_Nuls,Import_Communes,Circo2!$A80,Import_BV,Circo2!$B80)</f>
        <v>0</v>
      </c>
      <c r="I80" s="33">
        <f>SUMIFS(Import_Exprimés,Import_Communes,Circo2!$A80,Import_BV,Circo2!$B80)</f>
        <v>276</v>
      </c>
      <c r="J80" s="35">
        <f ca="1">SUMIFS(OFFSET(Import!$A$2,0,J$2+2,236,1),OFFSET(Import!$A$2,0,J$2,236,1),Circo2!J$3,Import_Communes,Circo2!$A80,Import_BV,Circo2!$B80)</f>
        <v>153</v>
      </c>
      <c r="K80" s="36">
        <f t="shared" ca="1" si="53"/>
        <v>0.36515513126491644</v>
      </c>
      <c r="L80" s="37">
        <f t="shared" ca="1" si="54"/>
        <v>0.55434782608695654</v>
      </c>
      <c r="M80" s="35">
        <f ca="1">SUMIFS(OFFSET(Import!$A$2,0,M$2+2,236,1),OFFSET(Import!$A$2,0,M$2,236,1),Circo2!M$3,Import_Communes,Circo2!$A80,Import_BV,Circo2!$B80)</f>
        <v>2</v>
      </c>
      <c r="N80" s="36">
        <f t="shared" ca="1" si="55"/>
        <v>4.7732696897374704E-3</v>
      </c>
      <c r="O80" s="37">
        <f t="shared" ca="1" si="56"/>
        <v>7.246376811594203E-3</v>
      </c>
      <c r="P80" s="35">
        <f ca="1">SUMIFS(OFFSET(Import!$A$2,0,P$2+2,236,1),OFFSET(Import!$A$2,0,P$2,236,1),Circo2!P$3,Import_Communes,Circo2!$A80,Import_BV,Circo2!$B80)</f>
        <v>86</v>
      </c>
      <c r="Q80" s="36">
        <f t="shared" ca="1" si="57"/>
        <v>0.2052505966587112</v>
      </c>
      <c r="R80" s="37">
        <f t="shared" ca="1" si="58"/>
        <v>0.31159420289855072</v>
      </c>
      <c r="S80" s="35">
        <f ca="1">SUMIFS(OFFSET(Import!$A$2,0,S$2+2,236,1),OFFSET(Import!$A$2,0,S$2,236,1),Circo2!S$3,Import_Communes,Circo2!$A80,Import_BV,Circo2!$B80)</f>
        <v>23</v>
      </c>
      <c r="T80" s="36">
        <f t="shared" ca="1" si="59"/>
        <v>5.4892601431980909E-2</v>
      </c>
      <c r="U80" s="37">
        <f t="shared" ca="1" si="60"/>
        <v>8.3333333333333329E-2</v>
      </c>
      <c r="V80" s="35">
        <f ca="1">SUMIFS(OFFSET(Import!$A$2,0,V$2+2,236,1),OFFSET(Import!$A$2,0,V$2,236,1),Circo2!V$3,Import_Communes,Circo2!$A80,Import_BV,Circo2!$B80)</f>
        <v>2</v>
      </c>
      <c r="W80" s="36">
        <f t="shared" ca="1" si="21"/>
        <v>4.7732696897374704E-3</v>
      </c>
      <c r="X80" s="37">
        <f t="shared" ca="1" si="22"/>
        <v>7.246376811594203E-3</v>
      </c>
      <c r="Y80" s="35">
        <f ca="1">SUMIFS(OFFSET(Import!$A$2,0,Y$2+2,236,1),OFFSET(Import!$A$2,0,Y$2,236,1),Circo2!Y$3,Import_Communes,Circo2!$A80,Import_BV,Circo2!$B80)</f>
        <v>0</v>
      </c>
      <c r="Z80" s="36">
        <f t="shared" ca="1" si="1"/>
        <v>0</v>
      </c>
      <c r="AA80" s="37">
        <f t="shared" ca="1" si="2"/>
        <v>0</v>
      </c>
      <c r="AB80" s="35">
        <f ca="1">SUMIFS(OFFSET(Import!$A$2,0,AB$2+2,236,1),OFFSET(Import!$A$2,0,AB$2,236,1),Circo2!AB$3,Import_Communes,Circo2!$A80,Import_BV,Circo2!$B80)</f>
        <v>2</v>
      </c>
      <c r="AC80" s="36">
        <f t="shared" ca="1" si="3"/>
        <v>4.7732696897374704E-3</v>
      </c>
      <c r="AD80" s="37">
        <f t="shared" ca="1" si="4"/>
        <v>7.246376811594203E-3</v>
      </c>
      <c r="AE80" s="35">
        <f ca="1">SUMIFS(OFFSET(Import!$A$2,0,AE$2+2,236,1),OFFSET(Import!$A$2,0,AE$2,236,1),Circo2!AE$3,Import_Communes,Circo2!$A80,Import_BV,Circo2!$B80)</f>
        <v>2</v>
      </c>
      <c r="AF80" s="36">
        <f t="shared" ca="1" si="5"/>
        <v>4.7732696897374704E-3</v>
      </c>
      <c r="AG80" s="37">
        <f t="shared" ca="1" si="6"/>
        <v>7.246376811594203E-3</v>
      </c>
      <c r="AH80" s="35">
        <f ca="1">SUMIFS(OFFSET(Import!$A$2,0,AH$2+2,236,1),OFFSET(Import!$A$2,0,AH$2,236,1),Circo2!AH$3,Import_Communes,Circo2!$A80,Import_BV,Circo2!$B80)</f>
        <v>6</v>
      </c>
      <c r="AI80" s="36">
        <f t="shared" ca="1" si="7"/>
        <v>1.4319809069212411E-2</v>
      </c>
      <c r="AJ80" s="37">
        <f t="shared" ca="1" si="8"/>
        <v>2.1739130434782608E-2</v>
      </c>
      <c r="AK80" s="35">
        <f ca="1">SUMIFS(OFFSET(Import!$A$2,0,AK$2+2,236,1),OFFSET(Import!$A$2,0,AK$2,236,1),Circo2!AK$3,Import_Communes,Circo2!$A80,Import_BV,Circo2!$B80)</f>
        <v>0</v>
      </c>
      <c r="AL80" s="36">
        <f t="shared" ca="1" si="9"/>
        <v>0</v>
      </c>
      <c r="AM80" s="37">
        <f t="shared" ca="1" si="10"/>
        <v>0</v>
      </c>
      <c r="AN80" s="35">
        <f ca="1">SUMIFS(OFFSET(Import!$A$2,0,AN$2+2,236,1),OFFSET(Import!$A$2,0,AN$2,236,1),Circo2!AN$3,Import_Communes,Circo2!$A80,Import_BV,Circo2!$B80)</f>
        <v>0</v>
      </c>
      <c r="AO80" s="36">
        <f t="shared" ca="1" si="11"/>
        <v>0</v>
      </c>
      <c r="AP80" s="37">
        <f t="shared" ca="1" si="23"/>
        <v>0</v>
      </c>
    </row>
    <row r="81" spans="1:42" ht="13.5" thickBot="1">
      <c r="A81" s="38" t="s">
        <v>85</v>
      </c>
      <c r="B81" s="39">
        <v>3</v>
      </c>
      <c r="C81" s="39">
        <f>SUMIFS(Import_Inscrits,Import_Communes,Circo2!$A81,Import_BV,Circo2!$B81)</f>
        <v>453</v>
      </c>
      <c r="D81" s="39">
        <f>SUMIFS(Import_Abstention,Import_Communes,Circo2!$A81,Import_BV,Circo2!$B81)</f>
        <v>138</v>
      </c>
      <c r="E81" s="39">
        <f>SUMIFS(Import_Votants,Import_Communes,Circo2!$A81,Import_BV,Circo2!$B81)</f>
        <v>315</v>
      </c>
      <c r="F81" s="40">
        <f t="shared" si="24"/>
        <v>0.69536423841059603</v>
      </c>
      <c r="G81" s="39">
        <f>SUMIFS(Import_Blancs,Import_Communes,Circo2!$A81,Import_BV,Circo2!$B81)</f>
        <v>4</v>
      </c>
      <c r="H81" s="39">
        <f>SUMIFS(Imports_Nuls,Import_Communes,Circo2!$A81,Import_BV,Circo2!$B81)</f>
        <v>4</v>
      </c>
      <c r="I81" s="39">
        <f>SUMIFS(Import_Exprimés,Import_Communes,Circo2!$A81,Import_BV,Circo2!$B81)</f>
        <v>307</v>
      </c>
      <c r="J81" s="41">
        <f ca="1">SUMIFS(OFFSET(Import!$A$2,0,J$2+2,236,1),OFFSET(Import!$A$2,0,J$2,236,1),Circo2!J$3,Import_Communes,Circo2!$A81,Import_BV,Circo2!$B81)</f>
        <v>136</v>
      </c>
      <c r="K81" s="42">
        <f t="shared" ca="1" si="53"/>
        <v>0.30022075055187636</v>
      </c>
      <c r="L81" s="43">
        <f t="shared" ca="1" si="54"/>
        <v>0.44299674267100975</v>
      </c>
      <c r="M81" s="41">
        <f ca="1">SUMIFS(OFFSET(Import!$A$2,0,M$2+2,236,1),OFFSET(Import!$A$2,0,M$2,236,1),Circo2!M$3,Import_Communes,Circo2!$A81,Import_BV,Circo2!$B81)</f>
        <v>1</v>
      </c>
      <c r="N81" s="42">
        <f t="shared" ca="1" si="55"/>
        <v>2.2075055187637969E-3</v>
      </c>
      <c r="O81" s="43">
        <f t="shared" ca="1" si="56"/>
        <v>3.2573289902280132E-3</v>
      </c>
      <c r="P81" s="41">
        <f ca="1">SUMIFS(OFFSET(Import!$A$2,0,P$2+2,236,1),OFFSET(Import!$A$2,0,P$2,236,1),Circo2!P$3,Import_Communes,Circo2!$A81,Import_BV,Circo2!$B81)</f>
        <v>107</v>
      </c>
      <c r="Q81" s="42">
        <f t="shared" ca="1" si="57"/>
        <v>0.23620309050772628</v>
      </c>
      <c r="R81" s="43">
        <f t="shared" ca="1" si="58"/>
        <v>0.34853420195439738</v>
      </c>
      <c r="S81" s="41">
        <f ca="1">SUMIFS(OFFSET(Import!$A$2,0,S$2+2,236,1),OFFSET(Import!$A$2,0,S$2,236,1),Circo2!S$3,Import_Communes,Circo2!$A81,Import_BV,Circo2!$B81)</f>
        <v>57</v>
      </c>
      <c r="T81" s="42">
        <f t="shared" ca="1" si="59"/>
        <v>0.12582781456953643</v>
      </c>
      <c r="U81" s="43">
        <f t="shared" ca="1" si="60"/>
        <v>0.18566775244299674</v>
      </c>
      <c r="V81" s="41">
        <f ca="1">SUMIFS(OFFSET(Import!$A$2,0,V$2+2,236,1),OFFSET(Import!$A$2,0,V$2,236,1),Circo2!V$3,Import_Communes,Circo2!$A81,Import_BV,Circo2!$B81)</f>
        <v>0</v>
      </c>
      <c r="W81" s="42">
        <f t="shared" ca="1" si="21"/>
        <v>0</v>
      </c>
      <c r="X81" s="43">
        <f t="shared" ca="1" si="22"/>
        <v>0</v>
      </c>
      <c r="Y81" s="41">
        <f ca="1">SUMIFS(OFFSET(Import!$A$2,0,Y$2+2,236,1),OFFSET(Import!$A$2,0,Y$2,236,1),Circo2!Y$3,Import_Communes,Circo2!$A81,Import_BV,Circo2!$B81)</f>
        <v>0</v>
      </c>
      <c r="Z81" s="42">
        <f t="shared" ca="1" si="1"/>
        <v>0</v>
      </c>
      <c r="AA81" s="43">
        <f t="shared" ca="1" si="2"/>
        <v>0</v>
      </c>
      <c r="AB81" s="41">
        <f ca="1">SUMIFS(OFFSET(Import!$A$2,0,AB$2+2,236,1),OFFSET(Import!$A$2,0,AB$2,236,1),Circo2!AB$3,Import_Communes,Circo2!$A81,Import_BV,Circo2!$B81)</f>
        <v>3</v>
      </c>
      <c r="AC81" s="42">
        <f t="shared" ca="1" si="3"/>
        <v>6.6225165562913907E-3</v>
      </c>
      <c r="AD81" s="43">
        <f t="shared" ca="1" si="4"/>
        <v>9.7719869706840382E-3</v>
      </c>
      <c r="AE81" s="41">
        <f ca="1">SUMIFS(OFFSET(Import!$A$2,0,AE$2+2,236,1),OFFSET(Import!$A$2,0,AE$2,236,1),Circo2!AE$3,Import_Communes,Circo2!$A81,Import_BV,Circo2!$B81)</f>
        <v>0</v>
      </c>
      <c r="AF81" s="42">
        <f t="shared" ca="1" si="5"/>
        <v>0</v>
      </c>
      <c r="AG81" s="43">
        <f t="shared" ca="1" si="6"/>
        <v>0</v>
      </c>
      <c r="AH81" s="41">
        <f ca="1">SUMIFS(OFFSET(Import!$A$2,0,AH$2+2,236,1),OFFSET(Import!$A$2,0,AH$2,236,1),Circo2!AH$3,Import_Communes,Circo2!$A81,Import_BV,Circo2!$B81)</f>
        <v>2</v>
      </c>
      <c r="AI81" s="42">
        <f t="shared" ca="1" si="7"/>
        <v>4.4150110375275938E-3</v>
      </c>
      <c r="AJ81" s="43">
        <f t="shared" ca="1" si="8"/>
        <v>6.5146579804560263E-3</v>
      </c>
      <c r="AK81" s="41">
        <f ca="1">SUMIFS(OFFSET(Import!$A$2,0,AK$2+2,236,1),OFFSET(Import!$A$2,0,AK$2,236,1),Circo2!AK$3,Import_Communes,Circo2!$A81,Import_BV,Circo2!$B81)</f>
        <v>0</v>
      </c>
      <c r="AL81" s="42">
        <f t="shared" ca="1" si="9"/>
        <v>0</v>
      </c>
      <c r="AM81" s="43">
        <f t="shared" ca="1" si="10"/>
        <v>0</v>
      </c>
      <c r="AN81" s="41">
        <f ca="1">SUMIFS(OFFSET(Import!$A$2,0,AN$2+2,236,1),OFFSET(Import!$A$2,0,AN$2,236,1),Circo2!AN$3,Import_Communes,Circo2!$A81,Import_BV,Circo2!$B81)</f>
        <v>1</v>
      </c>
      <c r="AO81" s="42">
        <f t="shared" ca="1" si="11"/>
        <v>2.2075055187637969E-3</v>
      </c>
      <c r="AP81" s="43">
        <f t="shared" ca="1" si="23"/>
        <v>3.2573289902280132E-3</v>
      </c>
    </row>
    <row r="82" spans="1:42">
      <c r="K82" s="36"/>
    </row>
    <row r="83" spans="1:42" ht="13.5" thickBot="1"/>
    <row r="84" spans="1:42">
      <c r="A84" s="44"/>
      <c r="B84" s="44"/>
      <c r="C84" s="44"/>
      <c r="D84" s="44"/>
      <c r="E84" s="44"/>
      <c r="F84" s="45"/>
      <c r="G84" s="44"/>
      <c r="H84" s="44"/>
      <c r="I84" s="44"/>
      <c r="J84" s="228" t="str">
        <f>J3</f>
        <v>IRITI</v>
      </c>
      <c r="K84" s="229"/>
      <c r="L84" s="230"/>
      <c r="M84" s="228" t="str">
        <f>M3</f>
        <v>GRANDIN</v>
      </c>
      <c r="N84" s="229"/>
      <c r="O84" s="230"/>
      <c r="P84" s="228" t="str">
        <f>P3</f>
        <v>SANQUER</v>
      </c>
      <c r="Q84" s="229"/>
      <c r="R84" s="230"/>
      <c r="S84" s="228" t="str">
        <f>S3</f>
        <v>EBB ÉPSE CROSS</v>
      </c>
      <c r="T84" s="229"/>
      <c r="U84" s="230"/>
      <c r="V84" s="228" t="str">
        <f>V3</f>
        <v>DUBIEF</v>
      </c>
      <c r="W84" s="229"/>
      <c r="X84" s="230"/>
      <c r="Y84" s="228" t="str">
        <f>Y3</f>
        <v>TEFAAROA</v>
      </c>
      <c r="Z84" s="229"/>
      <c r="AA84" s="230"/>
      <c r="AB84" s="228" t="str">
        <f>AB3</f>
        <v>TAPUTU</v>
      </c>
      <c r="AC84" s="229"/>
      <c r="AD84" s="230"/>
      <c r="AE84" s="228" t="str">
        <f>AE3</f>
        <v>SALMON</v>
      </c>
      <c r="AF84" s="229"/>
      <c r="AG84" s="230"/>
      <c r="AH84" s="228" t="str">
        <f>AH3</f>
        <v>TERIITAHI</v>
      </c>
      <c r="AI84" s="229"/>
      <c r="AJ84" s="230"/>
      <c r="AK84" s="228" t="str">
        <f>AK3</f>
        <v>CONROY</v>
      </c>
      <c r="AL84" s="229"/>
      <c r="AM84" s="230"/>
      <c r="AN84" s="228" t="str">
        <f>AN3</f>
        <v>PIQUE</v>
      </c>
      <c r="AO84" s="229"/>
      <c r="AP84" s="230"/>
    </row>
    <row r="85" spans="1:42" ht="39" thickBot="1">
      <c r="A85" s="46" t="s">
        <v>0</v>
      </c>
      <c r="B85" s="47" t="s">
        <v>1</v>
      </c>
      <c r="C85" s="46" t="s">
        <v>7</v>
      </c>
      <c r="D85" s="46" t="s">
        <v>8</v>
      </c>
      <c r="E85" s="46" t="s">
        <v>9</v>
      </c>
      <c r="F85" s="48" t="s">
        <v>2</v>
      </c>
      <c r="G85" s="49" t="s">
        <v>26</v>
      </c>
      <c r="H85" s="49" t="s">
        <v>29</v>
      </c>
      <c r="I85" s="46" t="s">
        <v>11</v>
      </c>
      <c r="J85" s="50" t="s">
        <v>12</v>
      </c>
      <c r="K85" s="51" t="s">
        <v>13</v>
      </c>
      <c r="L85" s="52" t="s">
        <v>14</v>
      </c>
      <c r="M85" s="50" t="s">
        <v>12</v>
      </c>
      <c r="N85" s="51" t="s">
        <v>16</v>
      </c>
      <c r="O85" s="52" t="s">
        <v>14</v>
      </c>
      <c r="P85" s="50" t="s">
        <v>12</v>
      </c>
      <c r="Q85" s="51" t="s">
        <v>16</v>
      </c>
      <c r="R85" s="52" t="s">
        <v>14</v>
      </c>
      <c r="S85" s="50" t="s">
        <v>12</v>
      </c>
      <c r="T85" s="51" t="s">
        <v>16</v>
      </c>
      <c r="U85" s="52" t="s">
        <v>14</v>
      </c>
      <c r="V85" s="50" t="s">
        <v>12</v>
      </c>
      <c r="W85" s="51" t="s">
        <v>16</v>
      </c>
      <c r="X85" s="52" t="s">
        <v>14</v>
      </c>
      <c r="Y85" s="50" t="s">
        <v>12</v>
      </c>
      <c r="Z85" s="51" t="s">
        <v>16</v>
      </c>
      <c r="AA85" s="52" t="s">
        <v>14</v>
      </c>
      <c r="AB85" s="50" t="s">
        <v>12</v>
      </c>
      <c r="AC85" s="51" t="s">
        <v>16</v>
      </c>
      <c r="AD85" s="52" t="s">
        <v>14</v>
      </c>
      <c r="AE85" s="50" t="s">
        <v>12</v>
      </c>
      <c r="AF85" s="51" t="s">
        <v>16</v>
      </c>
      <c r="AG85" s="52" t="s">
        <v>14</v>
      </c>
      <c r="AH85" s="50" t="s">
        <v>12</v>
      </c>
      <c r="AI85" s="51" t="s">
        <v>16</v>
      </c>
      <c r="AJ85" s="52" t="s">
        <v>14</v>
      </c>
      <c r="AK85" s="50" t="s">
        <v>12</v>
      </c>
      <c r="AL85" s="51" t="s">
        <v>16</v>
      </c>
      <c r="AM85" s="52" t="s">
        <v>14</v>
      </c>
      <c r="AN85" s="53" t="s">
        <v>12</v>
      </c>
      <c r="AO85" s="51" t="s">
        <v>16</v>
      </c>
      <c r="AP85" s="54" t="s">
        <v>14</v>
      </c>
    </row>
    <row r="86" spans="1:42" ht="13.5" thickBot="1">
      <c r="A86" s="66" t="s">
        <v>145</v>
      </c>
      <c r="B86" s="56">
        <f>COUNTA(B5:B81)</f>
        <v>65</v>
      </c>
      <c r="C86" s="56">
        <f>SUMIF($B$5:$B$81,"",C$5:C$81)</f>
        <v>66705</v>
      </c>
      <c r="D86" s="56">
        <f>SUMIF($B$5:$B$81,"",D$5:D$81)</f>
        <v>39339</v>
      </c>
      <c r="E86" s="56">
        <f>SUMIF($B$5:$B$81,"",E$5:E$81)</f>
        <v>27366</v>
      </c>
      <c r="F86" s="57">
        <f>E86/C86</f>
        <v>0.41025410389026312</v>
      </c>
      <c r="G86" s="56">
        <f>SUMIF($B$5:$B$81,"",G$5:G$81)</f>
        <v>263</v>
      </c>
      <c r="H86" s="56">
        <f>SUMIF($B$5:$B$81,"",H$5:H$81)</f>
        <v>285</v>
      </c>
      <c r="I86" s="56">
        <f>SUMIF($B$5:$B$81,"",I$5:I$81)</f>
        <v>26818</v>
      </c>
      <c r="J86" s="58">
        <f ca="1">SUMIF($B$5:$B$81,"",J$5:J$81)</f>
        <v>6453</v>
      </c>
      <c r="K86" s="59">
        <f ca="1">J86/$C86</f>
        <v>9.6739374859455815E-2</v>
      </c>
      <c r="L86" s="59">
        <f ca="1">J86/$I86</f>
        <v>0.24062197031844285</v>
      </c>
      <c r="M86" s="55">
        <f ca="1">SUMIF($B$5:$B$81,"",M$5:M$81)</f>
        <v>356</v>
      </c>
      <c r="N86" s="59">
        <f ca="1">M86/$C86</f>
        <v>5.3369312645228997E-3</v>
      </c>
      <c r="O86" s="60">
        <f ca="1">M86/$I86</f>
        <v>1.3274666268923856E-2</v>
      </c>
      <c r="P86" s="55">
        <f ca="1">SUMIF($B$5:$B$81,"",P$5:P$81)</f>
        <v>10085</v>
      </c>
      <c r="Q86" s="59">
        <f ca="1">P86/$C86</f>
        <v>0.15118806686155462</v>
      </c>
      <c r="R86" s="60">
        <f ca="1">P86/$I86</f>
        <v>0.37605339697218287</v>
      </c>
      <c r="S86" s="55">
        <f ca="1">SUMIF($B$5:$B$81,"",S$5:S$81)</f>
        <v>4643</v>
      </c>
      <c r="T86" s="59">
        <f ca="1">S86/$C86</f>
        <v>6.9604977138145563E-2</v>
      </c>
      <c r="U86" s="60">
        <f ca="1">S86/$I86</f>
        <v>0.17312998732194795</v>
      </c>
      <c r="V86" s="55">
        <f ca="1">SUMIF($B$5:$B$81,"",V$5:V$81)</f>
        <v>254</v>
      </c>
      <c r="W86" s="59">
        <f ca="1">V86/$C86</f>
        <v>3.8078105089573494E-3</v>
      </c>
      <c r="X86" s="60">
        <f ca="1">V86/$I86</f>
        <v>9.4712506525467966E-3</v>
      </c>
      <c r="Y86" s="55">
        <f ca="1">SUMIF($B$5:$B$81,"",Y$5:Y$81)</f>
        <v>264</v>
      </c>
      <c r="Z86" s="59">
        <f ca="1">Y86/$C86</f>
        <v>3.9577243085225991E-3</v>
      </c>
      <c r="AA86" s="60">
        <f ca="1">Y86/$I86</f>
        <v>9.8441345365053324E-3</v>
      </c>
      <c r="AB86" s="55">
        <f ca="1">SUMIF($B$5:$B$81,"",AB$5:AB$81)</f>
        <v>701</v>
      </c>
      <c r="AC86" s="59">
        <f ca="1">AB86/$C86</f>
        <v>1.0508957349524024E-2</v>
      </c>
      <c r="AD86" s="60">
        <f ca="1">AB86/$I86</f>
        <v>2.6139160265493327E-2</v>
      </c>
      <c r="AE86" s="55">
        <f ca="1">SUMIF($B$5:$B$81,"",AE$5:AE$81)</f>
        <v>274</v>
      </c>
      <c r="AF86" s="59">
        <f ca="1">AE86/$C86</f>
        <v>4.1076381080878497E-3</v>
      </c>
      <c r="AG86" s="60">
        <f ca="1">AE86/$I86</f>
        <v>1.0217018420463868E-2</v>
      </c>
      <c r="AH86" s="55">
        <f ca="1">SUMIF($B$5:$B$81,"",AH$5:AH$81)</f>
        <v>3508</v>
      </c>
      <c r="AI86" s="59">
        <f ca="1">AH86/$C86</f>
        <v>5.2589760887489692E-2</v>
      </c>
      <c r="AJ86" s="60">
        <f ca="1">AH86/$I86</f>
        <v>0.13080766649265418</v>
      </c>
      <c r="AK86" s="55">
        <f ca="1">SUMIF($B$5:$B$81,"",AK$5:AK$81)</f>
        <v>142</v>
      </c>
      <c r="AL86" s="59">
        <f ca="1">AK86/$C86</f>
        <v>2.1287759538265497E-3</v>
      </c>
      <c r="AM86" s="60">
        <f ca="1">AK86/$I86</f>
        <v>5.2949511522112011E-3</v>
      </c>
      <c r="AN86" s="55">
        <f ca="1">SUMIF($B$5:$B$81,"",AN$5:AN$81)</f>
        <v>138</v>
      </c>
      <c r="AO86" s="59">
        <f ca="1">AN86/$C86</f>
        <v>2.0688104340004496E-3</v>
      </c>
      <c r="AP86" s="60">
        <f ca="1">AN86/$I86</f>
        <v>5.1457975986277877E-3</v>
      </c>
    </row>
    <row r="87" spans="1:42">
      <c r="A87" s="61"/>
    </row>
    <row r="88" spans="1:42">
      <c r="A88" s="62"/>
    </row>
    <row r="89" spans="1:42">
      <c r="A89" s="62"/>
    </row>
    <row r="90" spans="1:42">
      <c r="A90" s="62"/>
    </row>
    <row r="91" spans="1:42">
      <c r="A91" s="62" t="s">
        <v>157</v>
      </c>
      <c r="C91" s="33"/>
      <c r="D91" s="33"/>
      <c r="E91" s="33"/>
      <c r="F91" s="34"/>
      <c r="G91" s="33"/>
      <c r="H91" s="73" t="s">
        <v>187</v>
      </c>
      <c r="I91" t="s">
        <v>199</v>
      </c>
      <c r="J91" s="19">
        <f t="shared" ref="J91:J101" ca="1" si="67">SUMIF($J$84:$AP$84,$I91,$J$86:$AP$86)</f>
        <v>6453</v>
      </c>
      <c r="K91" s="33"/>
      <c r="L91" s="33"/>
      <c r="M91" s="33"/>
      <c r="N91" s="33"/>
      <c r="O91" s="33"/>
    </row>
    <row r="92" spans="1:42">
      <c r="A92" s="63" t="s">
        <v>159</v>
      </c>
      <c r="B92" s="33" t="str">
        <f ca="1">IF(SUMIF(J85:AP85,"Voix",J86:AP86)&lt;&gt;I86,"ERREUR","-")</f>
        <v>-</v>
      </c>
      <c r="C92" s="33"/>
      <c r="D92" s="33"/>
      <c r="E92" s="33"/>
      <c r="F92" s="34"/>
      <c r="G92" s="33"/>
      <c r="H92" s="73" t="s">
        <v>188</v>
      </c>
      <c r="I92" t="s">
        <v>172</v>
      </c>
      <c r="J92" s="19">
        <f t="shared" ca="1" si="67"/>
        <v>254</v>
      </c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</row>
    <row r="93" spans="1:42">
      <c r="A93" s="33" t="s">
        <v>160</v>
      </c>
      <c r="B93" s="33" t="str">
        <f>IF(I86+H86+G86 &lt;&gt; E86,"ERREUR","-")</f>
        <v>-</v>
      </c>
      <c r="C93" s="64"/>
      <c r="D93" s="64"/>
      <c r="E93" s="64"/>
      <c r="F93" s="64"/>
      <c r="G93" s="64"/>
      <c r="H93" s="73" t="s">
        <v>189</v>
      </c>
      <c r="I93" t="s">
        <v>200</v>
      </c>
      <c r="J93" s="19">
        <f t="shared" ca="1" si="67"/>
        <v>10085</v>
      </c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64"/>
      <c r="AO93" s="64"/>
      <c r="AP93" s="64"/>
    </row>
    <row r="94" spans="1:42">
      <c r="A94" s="69" t="s">
        <v>161</v>
      </c>
      <c r="B94" s="69" t="str">
        <f>IF(C86&lt;&gt;D86+E86,"ERREUR","-")</f>
        <v>-</v>
      </c>
      <c r="C94" s="34"/>
      <c r="D94" s="33"/>
      <c r="E94" s="33"/>
      <c r="F94" s="34"/>
      <c r="G94" s="33"/>
      <c r="H94" s="73" t="s">
        <v>190</v>
      </c>
      <c r="I94" t="s">
        <v>171</v>
      </c>
      <c r="J94" s="19">
        <f t="shared" ca="1" si="67"/>
        <v>356</v>
      </c>
      <c r="K94" s="33"/>
      <c r="L94" s="34"/>
      <c r="M94" s="33"/>
      <c r="N94" s="33"/>
      <c r="O94" s="34"/>
      <c r="P94" s="33"/>
      <c r="Q94" s="33"/>
      <c r="R94" s="34"/>
      <c r="S94" s="33"/>
      <c r="T94" s="33"/>
      <c r="U94" s="34"/>
      <c r="V94" s="33"/>
      <c r="W94" s="33"/>
      <c r="X94" s="34"/>
      <c r="Y94" s="33"/>
      <c r="Z94" s="33"/>
      <c r="AA94" s="34"/>
      <c r="AB94" s="33"/>
      <c r="AC94" s="33"/>
      <c r="AD94" s="34"/>
      <c r="AE94" s="33"/>
      <c r="AF94" s="33"/>
      <c r="AG94" s="34"/>
      <c r="AH94" s="33"/>
      <c r="AI94" s="33"/>
      <c r="AJ94" s="34"/>
      <c r="AK94" s="33"/>
      <c r="AL94" s="33"/>
      <c r="AM94" s="34"/>
      <c r="AN94" s="33"/>
      <c r="AO94" s="33"/>
      <c r="AP94" s="34"/>
    </row>
    <row r="95" spans="1:42">
      <c r="H95" s="73" t="s">
        <v>191</v>
      </c>
      <c r="I95" t="s">
        <v>178</v>
      </c>
      <c r="J95" s="19">
        <f t="shared" ca="1" si="67"/>
        <v>138</v>
      </c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</row>
    <row r="96" spans="1:42">
      <c r="H96" s="73" t="s">
        <v>192</v>
      </c>
      <c r="I96" t="s">
        <v>174</v>
      </c>
      <c r="J96" s="19">
        <f t="shared" ca="1" si="67"/>
        <v>701</v>
      </c>
    </row>
    <row r="97" spans="8:10" s="19" customFormat="1">
      <c r="H97" s="73" t="s">
        <v>193</v>
      </c>
      <c r="I97" t="s">
        <v>175</v>
      </c>
      <c r="J97" s="19">
        <f t="shared" ca="1" si="67"/>
        <v>274</v>
      </c>
    </row>
    <row r="98" spans="8:10" s="19" customFormat="1">
      <c r="H98" s="73" t="s">
        <v>194</v>
      </c>
      <c r="I98" t="s">
        <v>201</v>
      </c>
      <c r="J98" s="19">
        <f t="shared" ca="1" si="67"/>
        <v>4643</v>
      </c>
    </row>
    <row r="99" spans="8:10" s="19" customFormat="1">
      <c r="H99" s="73" t="s">
        <v>195</v>
      </c>
      <c r="I99" t="s">
        <v>173</v>
      </c>
      <c r="J99" s="19">
        <f t="shared" si="67"/>
        <v>0</v>
      </c>
    </row>
    <row r="100" spans="8:10" s="19" customFormat="1">
      <c r="H100" s="73" t="s">
        <v>195</v>
      </c>
      <c r="I100" t="s">
        <v>176</v>
      </c>
      <c r="J100" s="19">
        <f t="shared" ca="1" si="67"/>
        <v>3508</v>
      </c>
    </row>
    <row r="101" spans="8:10" s="19" customFormat="1">
      <c r="H101" s="73" t="s">
        <v>195</v>
      </c>
      <c r="I101" t="s">
        <v>177</v>
      </c>
      <c r="J101" s="19">
        <f t="shared" ca="1" si="67"/>
        <v>142</v>
      </c>
    </row>
  </sheetData>
  <sheetProtection sheet="1" objects="1" scenarios="1"/>
  <mergeCells count="22">
    <mergeCell ref="AN3:AP3"/>
    <mergeCell ref="AB84:AD84"/>
    <mergeCell ref="AE84:AG84"/>
    <mergeCell ref="AH84:AJ84"/>
    <mergeCell ref="AK84:AM84"/>
    <mergeCell ref="AN84:AP84"/>
    <mergeCell ref="Y84:AA84"/>
    <mergeCell ref="AB3:AD3"/>
    <mergeCell ref="AE3:AG3"/>
    <mergeCell ref="AH3:AJ3"/>
    <mergeCell ref="AK3:AM3"/>
    <mergeCell ref="Y3:AA3"/>
    <mergeCell ref="J84:L84"/>
    <mergeCell ref="M84:O84"/>
    <mergeCell ref="P84:R84"/>
    <mergeCell ref="S84:U84"/>
    <mergeCell ref="V84:X84"/>
    <mergeCell ref="J3:L3"/>
    <mergeCell ref="M3:O3"/>
    <mergeCell ref="P3:R3"/>
    <mergeCell ref="S3:U3"/>
    <mergeCell ref="V3:X3"/>
  </mergeCells>
  <conditionalFormatting sqref="B92:B94">
    <cfRule type="cellIs" dxfId="2" priority="1" operator="equal">
      <formula>"ERREUR"</formula>
    </cfRule>
  </conditionalFormatting>
  <pageMargins left="0.39370078740157483" right="0.39370078740157483" top="0.39370078740157483" bottom="0.39370078740157483" header="0" footer="0.51181102362204722"/>
  <pageSetup paperSize="9" scale="45" fitToWidth="2" orientation="landscape" r:id="rId1"/>
  <headerFooter>
    <oddFooter>&amp;LLégislatives 2012 1er tour - 2 juin&amp;R&amp;P/&amp;N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codeName="Feuil5">
    <pageSetUpPr fitToPage="1"/>
  </sheetPr>
  <dimension ref="A1:AG95"/>
  <sheetViews>
    <sheetView tabSelected="1" topLeftCell="I1" zoomScale="85" zoomScaleNormal="85" workbookViewId="0">
      <selection activeCell="AB1" sqref="AB1"/>
    </sheetView>
  </sheetViews>
  <sheetFormatPr baseColWidth="10" defaultColWidth="11" defaultRowHeight="12.75"/>
  <cols>
    <col min="1" max="1" width="17.875" style="19" customWidth="1"/>
    <col min="2" max="2" width="8.375" style="19" customWidth="1"/>
    <col min="3" max="4" width="11" style="19"/>
    <col min="5" max="5" width="8.25" style="19" customWidth="1"/>
    <col min="6" max="6" width="11" style="21"/>
    <col min="7" max="7" width="11" style="19"/>
    <col min="8" max="8" width="12.625" style="19" customWidth="1"/>
    <col min="9" max="9" width="11" style="19"/>
    <col min="10" max="10" width="10.25" style="19" customWidth="1"/>
    <col min="11" max="11" width="13.875" style="19" customWidth="1"/>
    <col min="12" max="12" width="11" style="19"/>
    <col min="13" max="13" width="12.875" style="19" customWidth="1"/>
    <col min="14" max="14" width="12.125" style="19" customWidth="1"/>
    <col min="15" max="15" width="12.75" style="19" customWidth="1"/>
    <col min="16" max="16" width="9" style="19" customWidth="1"/>
    <col min="17" max="17" width="11" style="19"/>
    <col min="18" max="18" width="13.875" style="19" customWidth="1"/>
    <col min="19" max="19" width="10.75" style="19" customWidth="1"/>
    <col min="20" max="20" width="11" style="19"/>
    <col min="21" max="21" width="12.75" style="19" customWidth="1"/>
    <col min="22" max="22" width="11.25" style="19" customWidth="1"/>
    <col min="23" max="23" width="11" style="19"/>
    <col min="24" max="24" width="12.75" style="19" customWidth="1"/>
    <col min="25" max="25" width="9" style="19" customWidth="1"/>
    <col min="26" max="26" width="11" style="19"/>
    <col min="27" max="27" width="12.75" style="19" customWidth="1"/>
    <col min="28" max="28" width="8.875" style="19" customWidth="1"/>
    <col min="29" max="29" width="11" style="19"/>
    <col min="30" max="30" width="12.75" style="19" customWidth="1"/>
    <col min="31" max="31" width="8.375" style="19" customWidth="1"/>
    <col min="32" max="32" width="11" style="19"/>
    <col min="33" max="33" width="12" style="19" customWidth="1"/>
    <col min="34" max="16384" width="11" style="19"/>
  </cols>
  <sheetData>
    <row r="1" spans="1:33" ht="19.5">
      <c r="A1" s="18" t="s">
        <v>95</v>
      </c>
      <c r="E1" s="65" t="s">
        <v>147</v>
      </c>
      <c r="N1" s="19">
        <f ca="1">SUMIF(OFFSET(Import!$A$2,0,VLOOKUP(Circo3!$M$3,Param_Candidats,4),236,1),$M$3,OFFSET(Import!$A$2,0,VLOOKUP(Circo3!$M$3,Param_Candidats,4)+2,236,1))</f>
        <v>0</v>
      </c>
      <c r="O1" s="22">
        <f>VLOOKUP(Circo3!$M$3,Param_Candidats,4)</f>
        <v>44</v>
      </c>
      <c r="R1" s="23"/>
      <c r="U1" s="23"/>
      <c r="X1" s="23"/>
      <c r="AA1" s="23"/>
      <c r="AD1" s="23"/>
      <c r="AG1" s="23"/>
    </row>
    <row r="2" spans="1:33" ht="13.5" thickBot="1">
      <c r="A2" s="24">
        <v>41427</v>
      </c>
      <c r="J2" s="19">
        <f>SUMIF(Data_T1!$D$5:$D$22,Circo3!J$3,Data_T1!$E$5:$E$22)</f>
        <v>23</v>
      </c>
      <c r="K2" s="25">
        <v>1</v>
      </c>
      <c r="M2" s="19">
        <f>SUMIF(Data_T1!$D$5:$D$22,Circo3!M$3,Data_T1!$E$5:$E$22)</f>
        <v>30</v>
      </c>
      <c r="N2" s="19">
        <v>2</v>
      </c>
      <c r="P2" s="19">
        <f>SUMIF(Data_T1!$D$5:$D$22,Circo3!P$3,Data_T1!$E$5:$E$22)</f>
        <v>37</v>
      </c>
      <c r="Q2" s="19">
        <v>3</v>
      </c>
      <c r="S2" s="19">
        <f>SUMIF(Data_T1!$D$5:$D$22,Circo3!S$3,Data_T1!$E$5:$E$22)</f>
        <v>44</v>
      </c>
      <c r="T2" s="19">
        <v>4</v>
      </c>
      <c r="V2" s="19">
        <f>SUMIF(Data_T1!$D$5:$D$22,Circo3!V$3,Data_T1!$E$5:$E$22)</f>
        <v>51</v>
      </c>
      <c r="W2" s="19">
        <v>5</v>
      </c>
      <c r="Y2" s="19">
        <f>SUMIF(Data_T1!$D$5:$D$22,Circo3!Y$3,Data_T1!$E$5:$E$22)</f>
        <v>58</v>
      </c>
      <c r="Z2" s="19">
        <v>6</v>
      </c>
      <c r="AB2" s="19">
        <f>SUMIF(Data_T1!$D$5:$D$22,Circo3!AB$3,Data_T1!$E$5:$E$22)</f>
        <v>65</v>
      </c>
      <c r="AC2" s="19">
        <v>7</v>
      </c>
      <c r="AE2" s="19">
        <f>SUMIF(Data_T1!$D$5:$D$22,Circo3!AE$3,Data_T1!$E$5:$E$22)</f>
        <v>72</v>
      </c>
      <c r="AF2" s="19">
        <v>8</v>
      </c>
    </row>
    <row r="3" spans="1:33">
      <c r="J3" s="225" t="str">
        <f>INDEX(Param_Candidats,1+K2,3)</f>
        <v>HOWELL</v>
      </c>
      <c r="K3" s="226" t="str">
        <f>INDEX(Param_Candidats,2,1)</f>
        <v>GREIG</v>
      </c>
      <c r="L3" s="227" t="str">
        <f>INDEX(Param_Candidats,2,1)</f>
        <v>GREIG</v>
      </c>
      <c r="M3" s="225" t="str">
        <f>INDEX(Param_Candidats,1+N2,3)</f>
        <v>MARA</v>
      </c>
      <c r="N3" s="226" t="str">
        <f>INDEX(Param_Candidats,2,1)</f>
        <v>GREIG</v>
      </c>
      <c r="O3" s="227" t="str">
        <f>INDEX(Param_Candidats,2,1)</f>
        <v>GREIG</v>
      </c>
      <c r="P3" s="225" t="str">
        <f>INDEX(Param_Candidats,1+Q2,3)</f>
        <v>LANTEIRES</v>
      </c>
      <c r="Q3" s="226" t="str">
        <f>INDEX(Param_Candidats,2,1)</f>
        <v>GREIG</v>
      </c>
      <c r="R3" s="227" t="str">
        <f>INDEX(Param_Candidats,2,1)</f>
        <v>GREIG</v>
      </c>
      <c r="S3" s="225" t="str">
        <f>INDEX(Param_Candidats,1+T2,3)</f>
        <v>ATGER</v>
      </c>
      <c r="T3" s="226" t="str">
        <f>INDEX(Param_Candidats,2,1)</f>
        <v>GREIG</v>
      </c>
      <c r="U3" s="227" t="str">
        <f>INDEX(Param_Candidats,2,1)</f>
        <v>GREIG</v>
      </c>
      <c r="V3" s="225" t="str">
        <f>INDEX(Param_Candidats,1+W2,3)</f>
        <v>BROTHERSON</v>
      </c>
      <c r="W3" s="226" t="str">
        <f>INDEX(Param_Candidats,2,1)</f>
        <v>GREIG</v>
      </c>
      <c r="X3" s="227" t="str">
        <f>INDEX(Param_Candidats,2,1)</f>
        <v>GREIG</v>
      </c>
      <c r="Y3" s="225" t="str">
        <f>INDEX(Param_Candidats,1+Z2,3)</f>
        <v>DUBOIS</v>
      </c>
      <c r="Z3" s="226" t="str">
        <f>INDEX(Param_Candidats,2,1)</f>
        <v>GREIG</v>
      </c>
      <c r="AA3" s="227" t="str">
        <f>INDEX(Param_Candidats,2,1)</f>
        <v>GREIG</v>
      </c>
      <c r="AB3" s="225" t="str">
        <f>INDEX(Param_Candidats,1+AC2,3)</f>
        <v>ROI</v>
      </c>
      <c r="AC3" s="226" t="str">
        <f>INDEX(Param_Candidats,2,1)</f>
        <v>GREIG</v>
      </c>
      <c r="AD3" s="227" t="str">
        <f>INDEX(Param_Candidats,2,1)</f>
        <v>GREIG</v>
      </c>
      <c r="AE3" s="225" t="str">
        <f>INDEX(Param_Candidats,1+AF2,3)</f>
        <v>TIXIER</v>
      </c>
      <c r="AF3" s="226" t="str">
        <f>INDEX(Param_Candidats,2,1)</f>
        <v>GREIG</v>
      </c>
      <c r="AG3" s="227" t="str">
        <f>INDEX(Param_Candidats,2,1)</f>
        <v>GREIG</v>
      </c>
    </row>
    <row r="4" spans="1:33" ht="26.25" thickBot="1">
      <c r="A4" s="26" t="s">
        <v>5</v>
      </c>
      <c r="B4" s="27" t="s">
        <v>6</v>
      </c>
      <c r="C4" s="26" t="s">
        <v>7</v>
      </c>
      <c r="D4" s="26" t="s">
        <v>8</v>
      </c>
      <c r="E4" s="26" t="s">
        <v>9</v>
      </c>
      <c r="F4" s="28" t="s">
        <v>10</v>
      </c>
      <c r="G4" s="26" t="s">
        <v>26</v>
      </c>
      <c r="H4" s="26" t="s">
        <v>96</v>
      </c>
      <c r="I4" s="26" t="s">
        <v>11</v>
      </c>
      <c r="J4" s="29" t="s">
        <v>12</v>
      </c>
      <c r="K4" s="30" t="s">
        <v>13</v>
      </c>
      <c r="L4" s="31" t="s">
        <v>14</v>
      </c>
      <c r="M4" s="29" t="s">
        <v>12</v>
      </c>
      <c r="N4" s="30" t="s">
        <v>15</v>
      </c>
      <c r="O4" s="31" t="s">
        <v>14</v>
      </c>
      <c r="P4" s="29" t="s">
        <v>12</v>
      </c>
      <c r="Q4" s="30" t="s">
        <v>15</v>
      </c>
      <c r="R4" s="31" t="s">
        <v>14</v>
      </c>
      <c r="S4" s="29" t="s">
        <v>12</v>
      </c>
      <c r="T4" s="30" t="s">
        <v>16</v>
      </c>
      <c r="U4" s="31" t="s">
        <v>14</v>
      </c>
      <c r="V4" s="29" t="s">
        <v>12</v>
      </c>
      <c r="W4" s="30" t="s">
        <v>16</v>
      </c>
      <c r="X4" s="31" t="s">
        <v>14</v>
      </c>
      <c r="Y4" s="29" t="s">
        <v>12</v>
      </c>
      <c r="Z4" s="30" t="s">
        <v>16</v>
      </c>
      <c r="AA4" s="31" t="s">
        <v>14</v>
      </c>
      <c r="AB4" s="29" t="s">
        <v>12</v>
      </c>
      <c r="AC4" s="30" t="s">
        <v>16</v>
      </c>
      <c r="AD4" s="31" t="s">
        <v>14</v>
      </c>
      <c r="AE4" s="29" t="s">
        <v>12</v>
      </c>
      <c r="AF4" s="30" t="s">
        <v>16</v>
      </c>
      <c r="AG4" s="31" t="s">
        <v>14</v>
      </c>
    </row>
    <row r="5" spans="1:33" s="216" customFormat="1">
      <c r="A5" s="217" t="s">
        <v>148</v>
      </c>
      <c r="B5" s="218"/>
      <c r="C5" s="218">
        <f>SUM(C6:C10)</f>
        <v>6733</v>
      </c>
      <c r="D5" s="218">
        <f>SUM(D6:D10)</f>
        <v>3882</v>
      </c>
      <c r="E5" s="218">
        <f>SUM(E6:E10)</f>
        <v>2851</v>
      </c>
      <c r="F5" s="219">
        <f>E5/C5</f>
        <v>0.42343680380216842</v>
      </c>
      <c r="G5" s="218">
        <f>SUM(G6:G10)</f>
        <v>38</v>
      </c>
      <c r="H5" s="218">
        <f>SUM(H6:H10)</f>
        <v>12</v>
      </c>
      <c r="I5" s="218">
        <f>SUM(I6:I10)</f>
        <v>2801</v>
      </c>
      <c r="J5" s="217">
        <f ca="1">SUM(J6:J10)</f>
        <v>1362</v>
      </c>
      <c r="K5" s="219">
        <f ca="1">$J5/$C5</f>
        <v>0.20228724194267042</v>
      </c>
      <c r="L5" s="220">
        <f ca="1">J5/$I5</f>
        <v>0.48625490896108531</v>
      </c>
      <c r="M5" s="217">
        <f ca="1">SUM(M6:M10)</f>
        <v>44</v>
      </c>
      <c r="N5" s="219">
        <f ca="1">$M5/$C5</f>
        <v>6.5349769790583696E-3</v>
      </c>
      <c r="O5" s="220">
        <f ca="1">$M5/$I5</f>
        <v>1.5708675473045341E-2</v>
      </c>
      <c r="P5" s="217">
        <f ca="1">SUM(P6:P10)</f>
        <v>22</v>
      </c>
      <c r="Q5" s="219">
        <f ca="1">$P5/$C5</f>
        <v>3.2674884895291848E-3</v>
      </c>
      <c r="R5" s="220">
        <f ca="1">$P5/$I5</f>
        <v>7.8543377365226704E-3</v>
      </c>
      <c r="S5" s="217">
        <f ca="1">SUM(S6:S10)</f>
        <v>22</v>
      </c>
      <c r="T5" s="219">
        <f ca="1">$S5/$C5</f>
        <v>3.2674884895291848E-3</v>
      </c>
      <c r="U5" s="220">
        <f ca="1">$S5/$I5</f>
        <v>7.8543377365226704E-3</v>
      </c>
      <c r="V5" s="217">
        <f ca="1">SUM(V6:V10)</f>
        <v>588</v>
      </c>
      <c r="W5" s="219">
        <f ca="1">$V5/$C5</f>
        <v>8.7331055992870929E-2</v>
      </c>
      <c r="X5" s="220">
        <f ca="1">$V5/$I5</f>
        <v>0.20992502677615138</v>
      </c>
      <c r="Y5" s="217">
        <f ca="1">SUM(Y6:Y10)</f>
        <v>667</v>
      </c>
      <c r="Z5" s="219">
        <f ca="1">$Y5/$C5</f>
        <v>9.9064310114362092E-2</v>
      </c>
      <c r="AA5" s="220">
        <f ca="1">$Y5/$I5</f>
        <v>0.23812923955730098</v>
      </c>
      <c r="AB5" s="217">
        <f ca="1">SUM(AB6:AB10)</f>
        <v>81</v>
      </c>
      <c r="AC5" s="219">
        <f ca="1">$AB5/$C5</f>
        <v>1.203029852963018E-2</v>
      </c>
      <c r="AD5" s="220">
        <f ca="1">$AB5/$I5</f>
        <v>2.8918243484469832E-2</v>
      </c>
      <c r="AE5" s="217">
        <f ca="1">SUM(AE6:AE10)</f>
        <v>15</v>
      </c>
      <c r="AF5" s="219">
        <f ca="1">$AE5/$C5</f>
        <v>2.2278330610426261E-3</v>
      </c>
      <c r="AG5" s="220">
        <f ca="1">$AE5/$I5</f>
        <v>5.3552302749018208E-3</v>
      </c>
    </row>
    <row r="6" spans="1:33">
      <c r="A6" s="33" t="s">
        <v>45</v>
      </c>
      <c r="B6" s="33">
        <v>1</v>
      </c>
      <c r="C6" s="33">
        <f>SUMIFS(Import_Inscrits,Import_Communes,Circo3!$A6,Import_BV,Circo3!$B6)</f>
        <v>1392</v>
      </c>
      <c r="D6" s="33">
        <f>SUMIFS(Import_Abstention,Import_Communes,Circo3!$A6,Import_BV,Circo3!$B6)</f>
        <v>820</v>
      </c>
      <c r="E6" s="33">
        <f>SUMIFS(Import_Votants,Import_Communes,Circo3!$A6,Import_BV,Circo3!$B6)</f>
        <v>572</v>
      </c>
      <c r="F6" s="34">
        <f>E6/C6</f>
        <v>0.41091954022988508</v>
      </c>
      <c r="G6" s="33">
        <f>SUMIFS(Import_Blancs,Import_Communes,Circo3!$A6,Import_BV,Circo3!$B6)</f>
        <v>14</v>
      </c>
      <c r="H6" s="33">
        <f>SUMIFS(Imports_Nuls,Import_Communes,Circo3!$A6,Import_BV,Circo3!$B6)</f>
        <v>3</v>
      </c>
      <c r="I6" s="33">
        <f>SUMIFS(Import_Exprimés,Import_Communes,Circo3!$A6,Import_BV,Circo3!$B6)</f>
        <v>555</v>
      </c>
      <c r="J6" s="35">
        <f ca="1">SUMIFS(OFFSET(Import!$A$2,0,J$2+2,236,1),OFFSET(Import!$A$2,0,J$2,236,1),Circo3!J$3,Import_Communes,Circo3!$A6,Import_BV,Circo3!$B6)</f>
        <v>267</v>
      </c>
      <c r="K6" s="36">
        <f ca="1">$J6/$C6</f>
        <v>0.19181034482758622</v>
      </c>
      <c r="L6" s="37">
        <f ca="1">J6/$I6</f>
        <v>0.48108108108108111</v>
      </c>
      <c r="M6" s="35">
        <f ca="1">SUMIFS(OFFSET(Import!$A$2,0,M$2+2,236,1),OFFSET(Import!$A$2,0,M$2,236,1),Circo3!M$3,Import_Communes,Circo3!$A6,Import_BV,Circo3!$B6)</f>
        <v>13</v>
      </c>
      <c r="N6" s="36">
        <f ca="1">$M6/$C6</f>
        <v>9.3390804597701157E-3</v>
      </c>
      <c r="O6" s="37">
        <f ca="1">$M6/$I6</f>
        <v>2.3423423423423424E-2</v>
      </c>
      <c r="P6" s="35">
        <f ca="1">SUMIFS(OFFSET(Import!$A$2,0,P$2+2,236,1),OFFSET(Import!$A$2,0,P$2,236,1),Circo3!P$3,Import_Communes,Circo3!$A6,Import_BV,Circo3!$B6)</f>
        <v>6</v>
      </c>
      <c r="Q6" s="36">
        <f ca="1">$P6/$C6</f>
        <v>4.3103448275862068E-3</v>
      </c>
      <c r="R6" s="37">
        <f ca="1">$P6/$I6</f>
        <v>1.0810810810810811E-2</v>
      </c>
      <c r="S6" s="35">
        <f ca="1">SUMIFS(OFFSET(Import!$A$2,0,S$2+2,236,1),OFFSET(Import!$A$2,0,S$2,236,1),Circo3!S$3,Import_Communes,Circo3!$A6,Import_BV,Circo3!$B6)</f>
        <v>6</v>
      </c>
      <c r="T6" s="36">
        <f ca="1">$S6/$C6</f>
        <v>4.3103448275862068E-3</v>
      </c>
      <c r="U6" s="37">
        <f ca="1">$S6/$I6</f>
        <v>1.0810810810810811E-2</v>
      </c>
      <c r="V6" s="35">
        <f ca="1">SUMIFS(OFFSET(Import!$A$2,0,V$2+2,236,1),OFFSET(Import!$A$2,0,V$2,236,1),Circo3!V$3,Import_Communes,Circo3!$A6,Import_BV,Circo3!$B6)</f>
        <v>117</v>
      </c>
      <c r="W6" s="36">
        <f t="shared" ref="W6:W76" ca="1" si="0">$V6/$C6</f>
        <v>8.4051724137931036E-2</v>
      </c>
      <c r="X6" s="37">
        <f t="shared" ref="X6:X76" ca="1" si="1">$V6/$I6</f>
        <v>0.21081081081081082</v>
      </c>
      <c r="Y6" s="35">
        <f ca="1">SUMIFS(OFFSET(Import!$A$2,0,Y$2+2,236,1),OFFSET(Import!$A$2,0,Y$2,236,1),Circo3!Y$3,Import_Communes,Circo3!$A6,Import_BV,Circo3!$B6)</f>
        <v>126</v>
      </c>
      <c r="Z6" s="36">
        <f t="shared" ref="Z6:Z76" ca="1" si="2">$Y6/$C6</f>
        <v>9.0517241379310345E-2</v>
      </c>
      <c r="AA6" s="37">
        <f t="shared" ref="AA6:AA76" ca="1" si="3">$Y6/$I6</f>
        <v>0.22702702702702704</v>
      </c>
      <c r="AB6" s="35">
        <f ca="1">SUMIFS(OFFSET(Import!$A$2,0,AB$2+2,236,1),OFFSET(Import!$A$2,0,AB$2,236,1),Circo3!AB$3,Import_Communes,Circo3!$A6,Import_BV,Circo3!$B6)</f>
        <v>17</v>
      </c>
      <c r="AC6" s="36">
        <f t="shared" ref="AC6:AC76" ca="1" si="4">$AB6/$C6</f>
        <v>1.221264367816092E-2</v>
      </c>
      <c r="AD6" s="37">
        <f t="shared" ref="AD6:AD76" ca="1" si="5">$AB6/$I6</f>
        <v>3.063063063063063E-2</v>
      </c>
      <c r="AE6" s="35">
        <f ca="1">SUMIFS(OFFSET(Import!$A$2,0,AE$2+2,236,1),OFFSET(Import!$A$2,0,AE$2,236,1),Circo3!AE$3,Import_Communes,Circo3!$A6,Import_BV,Circo3!$B6)</f>
        <v>3</v>
      </c>
      <c r="AF6" s="36">
        <f t="shared" ref="AF6:AF76" ca="1" si="6">$AE6/$C6</f>
        <v>2.1551724137931034E-3</v>
      </c>
      <c r="AG6" s="37">
        <f t="shared" ref="AG6:AG76" ca="1" si="7">$AE6/$I6</f>
        <v>5.4054054054054057E-3</v>
      </c>
    </row>
    <row r="7" spans="1:33">
      <c r="A7" s="33" t="s">
        <v>45</v>
      </c>
      <c r="B7" s="33">
        <v>2</v>
      </c>
      <c r="C7" s="33">
        <f>SUMIFS(Import_Inscrits,Import_Communes,Circo3!$A7,Import_BV,Circo3!$B7)</f>
        <v>1606</v>
      </c>
      <c r="D7" s="33">
        <f>SUMIFS(Import_Abstention,Import_Communes,Circo3!$A7,Import_BV,Circo3!$B7)</f>
        <v>921</v>
      </c>
      <c r="E7" s="33">
        <f>SUMIFS(Import_Votants,Import_Communes,Circo3!$A7,Import_BV,Circo3!$B7)</f>
        <v>685</v>
      </c>
      <c r="F7" s="34">
        <f t="shared" ref="F7:F74" si="8">E7/C7</f>
        <v>0.42652552926525528</v>
      </c>
      <c r="G7" s="33">
        <f>SUMIFS(Import_Blancs,Import_Communes,Circo3!$A7,Import_BV,Circo3!$B7)</f>
        <v>7</v>
      </c>
      <c r="H7" s="33">
        <f>SUMIFS(Imports_Nuls,Import_Communes,Circo3!$A7,Import_BV,Circo3!$B7)</f>
        <v>2</v>
      </c>
      <c r="I7" s="33">
        <f>SUMIFS(Import_Exprimés,Import_Communes,Circo3!$A7,Import_BV,Circo3!$B7)</f>
        <v>676</v>
      </c>
      <c r="J7" s="35">
        <f ca="1">SUMIFS(OFFSET(Import!$A$2,0,J$2+2,236,1),OFFSET(Import!$A$2,0,J$2,236,1),Circo3!J$3,Import_Communes,Circo3!$A7,Import_BV,Circo3!$B7)</f>
        <v>344</v>
      </c>
      <c r="K7" s="36">
        <f t="shared" ref="K7:K70" ca="1" si="9">$J7/$C7</f>
        <v>0.21419676214196762</v>
      </c>
      <c r="L7" s="37">
        <f t="shared" ref="L7:L70" ca="1" si="10">J7/$I7</f>
        <v>0.50887573964497046</v>
      </c>
      <c r="M7" s="35">
        <f ca="1">SUMIFS(OFFSET(Import!$A$2,0,M$2+2,236,1),OFFSET(Import!$A$2,0,M$2,236,1),Circo3!M$3,Import_Communes,Circo3!$A7,Import_BV,Circo3!$B7)</f>
        <v>6</v>
      </c>
      <c r="N7" s="36">
        <f t="shared" ref="N7:N70" ca="1" si="11">$M7/$C7</f>
        <v>3.7359900373599006E-3</v>
      </c>
      <c r="O7" s="37">
        <f t="shared" ref="O7:O70" ca="1" si="12">$M7/$I7</f>
        <v>8.8757396449704144E-3</v>
      </c>
      <c r="P7" s="35">
        <f ca="1">SUMIFS(OFFSET(Import!$A$2,0,P$2+2,236,1),OFFSET(Import!$A$2,0,P$2,236,1),Circo3!P$3,Import_Communes,Circo3!$A7,Import_BV,Circo3!$B7)</f>
        <v>7</v>
      </c>
      <c r="Q7" s="36">
        <f t="shared" ref="Q7:Q70" ca="1" si="13">$P7/$C7</f>
        <v>4.3586550435865505E-3</v>
      </c>
      <c r="R7" s="37">
        <f t="shared" ref="R7:R70" ca="1" si="14">$P7/$I7</f>
        <v>1.0355029585798817E-2</v>
      </c>
      <c r="S7" s="35">
        <f ca="1">SUMIFS(OFFSET(Import!$A$2,0,S$2+2,236,1),OFFSET(Import!$A$2,0,S$2,236,1),Circo3!S$3,Import_Communes,Circo3!$A7,Import_BV,Circo3!$B7)</f>
        <v>9</v>
      </c>
      <c r="T7" s="36">
        <f t="shared" ref="T7:T70" ca="1" si="15">$S7/$C7</f>
        <v>5.6039850560398504E-3</v>
      </c>
      <c r="U7" s="37">
        <f t="shared" ref="U7:U70" ca="1" si="16">$S7/$I7</f>
        <v>1.3313609467455622E-2</v>
      </c>
      <c r="V7" s="35">
        <f ca="1">SUMIFS(OFFSET(Import!$A$2,0,V$2+2,236,1),OFFSET(Import!$A$2,0,V$2,236,1),Circo3!V$3,Import_Communes,Circo3!$A7,Import_BV,Circo3!$B7)</f>
        <v>138</v>
      </c>
      <c r="W7" s="36">
        <f t="shared" ca="1" si="0"/>
        <v>8.5927770859277705E-2</v>
      </c>
      <c r="X7" s="37">
        <f t="shared" ca="1" si="1"/>
        <v>0.20414201183431951</v>
      </c>
      <c r="Y7" s="35">
        <f ca="1">SUMIFS(OFFSET(Import!$A$2,0,Y$2+2,236,1),OFFSET(Import!$A$2,0,Y$2,236,1),Circo3!Y$3,Import_Communes,Circo3!$A7,Import_BV,Circo3!$B7)</f>
        <v>148</v>
      </c>
      <c r="Z7" s="36">
        <f t="shared" ca="1" si="2"/>
        <v>9.2154420921544203E-2</v>
      </c>
      <c r="AA7" s="37">
        <f t="shared" ca="1" si="3"/>
        <v>0.21893491124260356</v>
      </c>
      <c r="AB7" s="35">
        <f ca="1">SUMIFS(OFFSET(Import!$A$2,0,AB$2+2,236,1),OFFSET(Import!$A$2,0,AB$2,236,1),Circo3!AB$3,Import_Communes,Circo3!$A7,Import_BV,Circo3!$B7)</f>
        <v>21</v>
      </c>
      <c r="AC7" s="36">
        <f t="shared" ca="1" si="4"/>
        <v>1.3075965130759652E-2</v>
      </c>
      <c r="AD7" s="37">
        <f t="shared" ca="1" si="5"/>
        <v>3.1065088757396449E-2</v>
      </c>
      <c r="AE7" s="35">
        <f ca="1">SUMIFS(OFFSET(Import!$A$2,0,AE$2+2,236,1),OFFSET(Import!$A$2,0,AE$2,236,1),Circo3!AE$3,Import_Communes,Circo3!$A7,Import_BV,Circo3!$B7)</f>
        <v>3</v>
      </c>
      <c r="AF7" s="36">
        <f t="shared" ca="1" si="6"/>
        <v>1.8679950186799503E-3</v>
      </c>
      <c r="AG7" s="37">
        <f t="shared" ca="1" si="7"/>
        <v>4.4378698224852072E-3</v>
      </c>
    </row>
    <row r="8" spans="1:33">
      <c r="A8" s="33" t="s">
        <v>45</v>
      </c>
      <c r="B8" s="33">
        <v>3</v>
      </c>
      <c r="C8" s="33">
        <f>SUMIFS(Import_Inscrits,Import_Communes,Circo3!$A8,Import_BV,Circo3!$B8)</f>
        <v>1118</v>
      </c>
      <c r="D8" s="33">
        <f>SUMIFS(Import_Abstention,Import_Communes,Circo3!$A8,Import_BV,Circo3!$B8)</f>
        <v>649</v>
      </c>
      <c r="E8" s="33">
        <f>SUMIFS(Import_Votants,Import_Communes,Circo3!$A8,Import_BV,Circo3!$B8)</f>
        <v>469</v>
      </c>
      <c r="F8" s="34">
        <f t="shared" si="8"/>
        <v>0.41949910554561715</v>
      </c>
      <c r="G8" s="33">
        <f>SUMIFS(Import_Blancs,Import_Communes,Circo3!$A8,Import_BV,Circo3!$B8)</f>
        <v>8</v>
      </c>
      <c r="H8" s="33">
        <f>SUMIFS(Imports_Nuls,Import_Communes,Circo3!$A8,Import_BV,Circo3!$B8)</f>
        <v>3</v>
      </c>
      <c r="I8" s="33">
        <f>SUMIFS(Import_Exprimés,Import_Communes,Circo3!$A8,Import_BV,Circo3!$B8)</f>
        <v>458</v>
      </c>
      <c r="J8" s="35">
        <f ca="1">SUMIFS(OFFSET(Import!$A$2,0,J$2+2,236,1),OFFSET(Import!$A$2,0,J$2,236,1),Circo3!J$3,Import_Communes,Circo3!$A8,Import_BV,Circo3!$B8)</f>
        <v>267</v>
      </c>
      <c r="K8" s="36">
        <f t="shared" ca="1" si="9"/>
        <v>0.23881932021466906</v>
      </c>
      <c r="L8" s="37">
        <f t="shared" ca="1" si="10"/>
        <v>0.58296943231441045</v>
      </c>
      <c r="M8" s="35">
        <f ca="1">SUMIFS(OFFSET(Import!$A$2,0,M$2+2,236,1),OFFSET(Import!$A$2,0,M$2,236,1),Circo3!M$3,Import_Communes,Circo3!$A8,Import_BV,Circo3!$B8)</f>
        <v>9</v>
      </c>
      <c r="N8" s="36">
        <f t="shared" ca="1" si="11"/>
        <v>8.0500894454382833E-3</v>
      </c>
      <c r="O8" s="37">
        <f t="shared" ca="1" si="12"/>
        <v>1.9650655021834062E-2</v>
      </c>
      <c r="P8" s="35">
        <f ca="1">SUMIFS(OFFSET(Import!$A$2,0,P$2+2,236,1),OFFSET(Import!$A$2,0,P$2,236,1),Circo3!P$3,Import_Communes,Circo3!$A8,Import_BV,Circo3!$B8)</f>
        <v>3</v>
      </c>
      <c r="Q8" s="36">
        <f t="shared" ca="1" si="13"/>
        <v>2.6833631484794273E-3</v>
      </c>
      <c r="R8" s="37">
        <f t="shared" ca="1" si="14"/>
        <v>6.5502183406113534E-3</v>
      </c>
      <c r="S8" s="35">
        <f ca="1">SUMIFS(OFFSET(Import!$A$2,0,S$2+2,236,1),OFFSET(Import!$A$2,0,S$2,236,1),Circo3!S$3,Import_Communes,Circo3!$A8,Import_BV,Circo3!$B8)</f>
        <v>6</v>
      </c>
      <c r="T8" s="36">
        <f t="shared" ca="1" si="15"/>
        <v>5.3667262969588547E-3</v>
      </c>
      <c r="U8" s="37">
        <f t="shared" ca="1" si="16"/>
        <v>1.3100436681222707E-2</v>
      </c>
      <c r="V8" s="35">
        <f ca="1">SUMIFS(OFFSET(Import!$A$2,0,V$2+2,236,1),OFFSET(Import!$A$2,0,V$2,236,1),Circo3!V$3,Import_Communes,Circo3!$A8,Import_BV,Circo3!$B8)</f>
        <v>94</v>
      </c>
      <c r="W8" s="36">
        <f t="shared" ca="1" si="0"/>
        <v>8.4078711985688726E-2</v>
      </c>
      <c r="X8" s="37">
        <f t="shared" ca="1" si="1"/>
        <v>0.20524017467248909</v>
      </c>
      <c r="Y8" s="35">
        <f ca="1">SUMIFS(OFFSET(Import!$A$2,0,Y$2+2,236,1),OFFSET(Import!$A$2,0,Y$2,236,1),Circo3!Y$3,Import_Communes,Circo3!$A8,Import_BV,Circo3!$B8)</f>
        <v>60</v>
      </c>
      <c r="Z8" s="36">
        <f t="shared" ca="1" si="2"/>
        <v>5.3667262969588549E-2</v>
      </c>
      <c r="AA8" s="37">
        <f t="shared" ca="1" si="3"/>
        <v>0.13100436681222707</v>
      </c>
      <c r="AB8" s="35">
        <f ca="1">SUMIFS(OFFSET(Import!$A$2,0,AB$2+2,236,1),OFFSET(Import!$A$2,0,AB$2,236,1),Circo3!AB$3,Import_Communes,Circo3!$A8,Import_BV,Circo3!$B8)</f>
        <v>14</v>
      </c>
      <c r="AC8" s="36">
        <f t="shared" ca="1" si="4"/>
        <v>1.2522361359570662E-2</v>
      </c>
      <c r="AD8" s="37">
        <f t="shared" ca="1" si="5"/>
        <v>3.0567685589519649E-2</v>
      </c>
      <c r="AE8" s="35">
        <f ca="1">SUMIFS(OFFSET(Import!$A$2,0,AE$2+2,236,1),OFFSET(Import!$A$2,0,AE$2,236,1),Circo3!AE$3,Import_Communes,Circo3!$A8,Import_BV,Circo3!$B8)</f>
        <v>5</v>
      </c>
      <c r="AF8" s="36">
        <f t="shared" ca="1" si="6"/>
        <v>4.4722719141323791E-3</v>
      </c>
      <c r="AG8" s="37">
        <f t="shared" ca="1" si="7"/>
        <v>1.0917030567685589E-2</v>
      </c>
    </row>
    <row r="9" spans="1:33">
      <c r="A9" s="33" t="s">
        <v>45</v>
      </c>
      <c r="B9" s="33">
        <v>4</v>
      </c>
      <c r="C9" s="33">
        <f>SUMIFS(Import_Inscrits,Import_Communes,Circo3!$A9,Import_BV,Circo3!$B9)</f>
        <v>1408</v>
      </c>
      <c r="D9" s="33">
        <f>SUMIFS(Import_Abstention,Import_Communes,Circo3!$A9,Import_BV,Circo3!$B9)</f>
        <v>778</v>
      </c>
      <c r="E9" s="33">
        <f>SUMIFS(Import_Votants,Import_Communes,Circo3!$A9,Import_BV,Circo3!$B9)</f>
        <v>630</v>
      </c>
      <c r="F9" s="34">
        <f t="shared" si="8"/>
        <v>0.44744318181818182</v>
      </c>
      <c r="G9" s="33">
        <f>SUMIFS(Import_Blancs,Import_Communes,Circo3!$A9,Import_BV,Circo3!$B9)</f>
        <v>6</v>
      </c>
      <c r="H9" s="33">
        <f>SUMIFS(Imports_Nuls,Import_Communes,Circo3!$A9,Import_BV,Circo3!$B9)</f>
        <v>2</v>
      </c>
      <c r="I9" s="33">
        <f>SUMIFS(Import_Exprimés,Import_Communes,Circo3!$A9,Import_BV,Circo3!$B9)</f>
        <v>622</v>
      </c>
      <c r="J9" s="35">
        <f ca="1">SUMIFS(OFFSET(Import!$A$2,0,J$2+2,236,1),OFFSET(Import!$A$2,0,J$2,236,1),Circo3!J$3,Import_Communes,Circo3!$A9,Import_BV,Circo3!$B9)</f>
        <v>283</v>
      </c>
      <c r="K9" s="36">
        <f t="shared" ca="1" si="9"/>
        <v>0.20099431818181818</v>
      </c>
      <c r="L9" s="37">
        <f t="shared" ca="1" si="10"/>
        <v>0.454983922829582</v>
      </c>
      <c r="M9" s="35">
        <f ca="1">SUMIFS(OFFSET(Import!$A$2,0,M$2+2,236,1),OFFSET(Import!$A$2,0,M$2,236,1),Circo3!M$3,Import_Communes,Circo3!$A9,Import_BV,Circo3!$B9)</f>
        <v>12</v>
      </c>
      <c r="N9" s="36">
        <f t="shared" ca="1" si="11"/>
        <v>8.5227272727272721E-3</v>
      </c>
      <c r="O9" s="37">
        <f t="shared" ca="1" si="12"/>
        <v>1.9292604501607719E-2</v>
      </c>
      <c r="P9" s="35">
        <f ca="1">SUMIFS(OFFSET(Import!$A$2,0,P$2+2,236,1),OFFSET(Import!$A$2,0,P$2,236,1),Circo3!P$3,Import_Communes,Circo3!$A9,Import_BV,Circo3!$B9)</f>
        <v>6</v>
      </c>
      <c r="Q9" s="36">
        <f t="shared" ca="1" si="13"/>
        <v>4.261363636363636E-3</v>
      </c>
      <c r="R9" s="37">
        <f t="shared" ca="1" si="14"/>
        <v>9.6463022508038593E-3</v>
      </c>
      <c r="S9" s="35">
        <f ca="1">SUMIFS(OFFSET(Import!$A$2,0,S$2+2,236,1),OFFSET(Import!$A$2,0,S$2,236,1),Circo3!S$3,Import_Communes,Circo3!$A9,Import_BV,Circo3!$B9)</f>
        <v>1</v>
      </c>
      <c r="T9" s="36">
        <f t="shared" ca="1" si="15"/>
        <v>7.1022727272727275E-4</v>
      </c>
      <c r="U9" s="37">
        <f t="shared" ca="1" si="16"/>
        <v>1.6077170418006431E-3</v>
      </c>
      <c r="V9" s="35">
        <f ca="1">SUMIFS(OFFSET(Import!$A$2,0,V$2+2,236,1),OFFSET(Import!$A$2,0,V$2,236,1),Circo3!V$3,Import_Communes,Circo3!$A9,Import_BV,Circo3!$B9)</f>
        <v>123</v>
      </c>
      <c r="W9" s="36">
        <f t="shared" ca="1" si="0"/>
        <v>8.7357954545454544E-2</v>
      </c>
      <c r="X9" s="37">
        <f t="shared" ca="1" si="1"/>
        <v>0.19774919614147909</v>
      </c>
      <c r="Y9" s="35">
        <f ca="1">SUMIFS(OFFSET(Import!$A$2,0,Y$2+2,236,1),OFFSET(Import!$A$2,0,Y$2,236,1),Circo3!Y$3,Import_Communes,Circo3!$A9,Import_BV,Circo3!$B9)</f>
        <v>177</v>
      </c>
      <c r="Z9" s="36">
        <f t="shared" ca="1" si="2"/>
        <v>0.12571022727272727</v>
      </c>
      <c r="AA9" s="37">
        <f t="shared" ca="1" si="3"/>
        <v>0.28456591639871381</v>
      </c>
      <c r="AB9" s="35">
        <f ca="1">SUMIFS(OFFSET(Import!$A$2,0,AB$2+2,236,1),OFFSET(Import!$A$2,0,AB$2,236,1),Circo3!AB$3,Import_Communes,Circo3!$A9,Import_BV,Circo3!$B9)</f>
        <v>17</v>
      </c>
      <c r="AC9" s="36">
        <f t="shared" ca="1" si="4"/>
        <v>1.2073863636363636E-2</v>
      </c>
      <c r="AD9" s="37">
        <f t="shared" ca="1" si="5"/>
        <v>2.7331189710610933E-2</v>
      </c>
      <c r="AE9" s="35">
        <f ca="1">SUMIFS(OFFSET(Import!$A$2,0,AE$2+2,236,1),OFFSET(Import!$A$2,0,AE$2,236,1),Circo3!AE$3,Import_Communes,Circo3!$A9,Import_BV,Circo3!$B9)</f>
        <v>3</v>
      </c>
      <c r="AF9" s="36">
        <f t="shared" ca="1" si="6"/>
        <v>2.130681818181818E-3</v>
      </c>
      <c r="AG9" s="37">
        <f t="shared" ca="1" si="7"/>
        <v>4.8231511254019296E-3</v>
      </c>
    </row>
    <row r="10" spans="1:33">
      <c r="A10" s="33" t="s">
        <v>45</v>
      </c>
      <c r="B10" s="33">
        <v>5</v>
      </c>
      <c r="C10" s="33">
        <f>SUMIFS(Import_Inscrits,Import_Communes,Circo3!$A10,Import_BV,Circo3!$B10)</f>
        <v>1209</v>
      </c>
      <c r="D10" s="33">
        <f>SUMIFS(Import_Abstention,Import_Communes,Circo3!$A10,Import_BV,Circo3!$B10)</f>
        <v>714</v>
      </c>
      <c r="E10" s="33">
        <f>SUMIFS(Import_Votants,Import_Communes,Circo3!$A10,Import_BV,Circo3!$B10)</f>
        <v>495</v>
      </c>
      <c r="F10" s="34">
        <f t="shared" si="8"/>
        <v>0.40942928039702231</v>
      </c>
      <c r="G10" s="33">
        <f>SUMIFS(Import_Blancs,Import_Communes,Circo3!$A10,Import_BV,Circo3!$B10)</f>
        <v>3</v>
      </c>
      <c r="H10" s="33">
        <f>SUMIFS(Imports_Nuls,Import_Communes,Circo3!$A10,Import_BV,Circo3!$B10)</f>
        <v>2</v>
      </c>
      <c r="I10" s="33">
        <f>SUMIFS(Import_Exprimés,Import_Communes,Circo3!$A10,Import_BV,Circo3!$B10)</f>
        <v>490</v>
      </c>
      <c r="J10" s="35">
        <f ca="1">SUMIFS(OFFSET(Import!$A$2,0,J$2+2,236,1),OFFSET(Import!$A$2,0,J$2,236,1),Circo3!J$3,Import_Communes,Circo3!$A10,Import_BV,Circo3!$B10)</f>
        <v>201</v>
      </c>
      <c r="K10" s="36">
        <f t="shared" ca="1" si="9"/>
        <v>0.16625310173697269</v>
      </c>
      <c r="L10" s="37">
        <f t="shared" ca="1" si="10"/>
        <v>0.41020408163265304</v>
      </c>
      <c r="M10" s="35">
        <f ca="1">SUMIFS(OFFSET(Import!$A$2,0,M$2+2,236,1),OFFSET(Import!$A$2,0,M$2,236,1),Circo3!M$3,Import_Communes,Circo3!$A10,Import_BV,Circo3!$B10)</f>
        <v>4</v>
      </c>
      <c r="N10" s="36">
        <f t="shared" ca="1" si="11"/>
        <v>3.3085194375516956E-3</v>
      </c>
      <c r="O10" s="37">
        <f t="shared" ca="1" si="12"/>
        <v>8.1632653061224497E-3</v>
      </c>
      <c r="P10" s="35">
        <f ca="1">SUMIFS(OFFSET(Import!$A$2,0,P$2+2,236,1),OFFSET(Import!$A$2,0,P$2,236,1),Circo3!P$3,Import_Communes,Circo3!$A10,Import_BV,Circo3!$B10)</f>
        <v>0</v>
      </c>
      <c r="Q10" s="36">
        <f t="shared" ca="1" si="13"/>
        <v>0</v>
      </c>
      <c r="R10" s="37">
        <f t="shared" ca="1" si="14"/>
        <v>0</v>
      </c>
      <c r="S10" s="35">
        <f ca="1">SUMIFS(OFFSET(Import!$A$2,0,S$2+2,236,1),OFFSET(Import!$A$2,0,S$2,236,1),Circo3!S$3,Import_Communes,Circo3!$A10,Import_BV,Circo3!$B10)</f>
        <v>0</v>
      </c>
      <c r="T10" s="36">
        <f t="shared" ca="1" si="15"/>
        <v>0</v>
      </c>
      <c r="U10" s="37">
        <f t="shared" ca="1" si="16"/>
        <v>0</v>
      </c>
      <c r="V10" s="35">
        <f ca="1">SUMIFS(OFFSET(Import!$A$2,0,V$2+2,236,1),OFFSET(Import!$A$2,0,V$2,236,1),Circo3!V$3,Import_Communes,Circo3!$A10,Import_BV,Circo3!$B10)</f>
        <v>116</v>
      </c>
      <c r="W10" s="36">
        <f t="shared" ca="1" si="0"/>
        <v>9.5947063688999176E-2</v>
      </c>
      <c r="X10" s="37">
        <f t="shared" ca="1" si="1"/>
        <v>0.23673469387755103</v>
      </c>
      <c r="Y10" s="35">
        <f ca="1">SUMIFS(OFFSET(Import!$A$2,0,Y$2+2,236,1),OFFSET(Import!$A$2,0,Y$2,236,1),Circo3!Y$3,Import_Communes,Circo3!$A10,Import_BV,Circo3!$B10)</f>
        <v>156</v>
      </c>
      <c r="Z10" s="36">
        <f t="shared" ca="1" si="2"/>
        <v>0.12903225806451613</v>
      </c>
      <c r="AA10" s="37">
        <f t="shared" ca="1" si="3"/>
        <v>0.3183673469387755</v>
      </c>
      <c r="AB10" s="35">
        <f ca="1">SUMIFS(OFFSET(Import!$A$2,0,AB$2+2,236,1),OFFSET(Import!$A$2,0,AB$2,236,1),Circo3!AB$3,Import_Communes,Circo3!$A10,Import_BV,Circo3!$B10)</f>
        <v>12</v>
      </c>
      <c r="AC10" s="36">
        <f t="shared" ca="1" si="4"/>
        <v>9.9255583126550868E-3</v>
      </c>
      <c r="AD10" s="37">
        <f t="shared" ca="1" si="5"/>
        <v>2.4489795918367346E-2</v>
      </c>
      <c r="AE10" s="35">
        <f ca="1">SUMIFS(OFFSET(Import!$A$2,0,AE$2+2,236,1),OFFSET(Import!$A$2,0,AE$2,236,1),Circo3!AE$3,Import_Communes,Circo3!$A10,Import_BV,Circo3!$B10)</f>
        <v>1</v>
      </c>
      <c r="AF10" s="36">
        <f t="shared" ca="1" si="6"/>
        <v>8.271298593879239E-4</v>
      </c>
      <c r="AG10" s="37">
        <f t="shared" ca="1" si="7"/>
        <v>2.0408163265306124E-3</v>
      </c>
    </row>
    <row r="11" spans="1:33" s="216" customFormat="1">
      <c r="A11" s="212" t="s">
        <v>149</v>
      </c>
      <c r="B11" s="213"/>
      <c r="C11" s="213">
        <f t="shared" ref="C11:I11" si="17">SUM(C12:C25)</f>
        <v>19039</v>
      </c>
      <c r="D11" s="213">
        <f t="shared" si="17"/>
        <v>12406</v>
      </c>
      <c r="E11" s="213">
        <f t="shared" si="17"/>
        <v>6633</v>
      </c>
      <c r="F11" s="214">
        <f t="shared" si="8"/>
        <v>0.34839014654130995</v>
      </c>
      <c r="G11" s="213">
        <f t="shared" si="17"/>
        <v>102</v>
      </c>
      <c r="H11" s="213">
        <f t="shared" si="17"/>
        <v>61</v>
      </c>
      <c r="I11" s="213">
        <f t="shared" si="17"/>
        <v>6470</v>
      </c>
      <c r="J11" s="212">
        <f ca="1">SUM(J12:J25)</f>
        <v>1329</v>
      </c>
      <c r="K11" s="214">
        <f t="shared" ca="1" si="9"/>
        <v>6.9804086349072952E-2</v>
      </c>
      <c r="L11" s="215">
        <f t="shared" ca="1" si="10"/>
        <v>0.2054095826893354</v>
      </c>
      <c r="M11" s="212">
        <f t="shared" ref="M11:AE11" ca="1" si="18">SUM(M12:M25)</f>
        <v>112</v>
      </c>
      <c r="N11" s="214">
        <f t="shared" ca="1" si="11"/>
        <v>5.8826619045117918E-3</v>
      </c>
      <c r="O11" s="215">
        <f t="shared" ca="1" si="12"/>
        <v>1.7310664605873261E-2</v>
      </c>
      <c r="P11" s="212">
        <f t="shared" ca="1" si="18"/>
        <v>74</v>
      </c>
      <c r="Q11" s="214">
        <f t="shared" ca="1" si="13"/>
        <v>3.8867587583381481E-3</v>
      </c>
      <c r="R11" s="215">
        <f t="shared" ca="1" si="14"/>
        <v>1.143740340030912E-2</v>
      </c>
      <c r="S11" s="212">
        <f t="shared" ca="1" si="18"/>
        <v>63</v>
      </c>
      <c r="T11" s="214">
        <f t="shared" ca="1" si="15"/>
        <v>3.3089973212878827E-3</v>
      </c>
      <c r="U11" s="215">
        <f t="shared" ca="1" si="16"/>
        <v>9.7372488408037101E-3</v>
      </c>
      <c r="V11" s="212">
        <f t="shared" ca="1" si="18"/>
        <v>3372</v>
      </c>
      <c r="W11" s="214">
        <f t="shared" ca="1" si="0"/>
        <v>0.17711014233940858</v>
      </c>
      <c r="X11" s="215">
        <f t="shared" ca="1" si="1"/>
        <v>0.52117465224111281</v>
      </c>
      <c r="Y11" s="212">
        <f t="shared" ca="1" si="18"/>
        <v>1269</v>
      </c>
      <c r="Z11" s="214">
        <f t="shared" ca="1" si="2"/>
        <v>6.6652660328798782E-2</v>
      </c>
      <c r="AA11" s="215">
        <f t="shared" ca="1" si="3"/>
        <v>0.19613601236476044</v>
      </c>
      <c r="AB11" s="212">
        <f t="shared" ca="1" si="18"/>
        <v>192</v>
      </c>
      <c r="AC11" s="214">
        <f t="shared" ca="1" si="4"/>
        <v>1.0084563264877357E-2</v>
      </c>
      <c r="AD11" s="215">
        <f t="shared" ca="1" si="5"/>
        <v>2.9675425038639878E-2</v>
      </c>
      <c r="AE11" s="212">
        <f t="shared" ca="1" si="18"/>
        <v>59</v>
      </c>
      <c r="AF11" s="214">
        <f t="shared" ca="1" si="6"/>
        <v>3.0989022532696047E-3</v>
      </c>
      <c r="AG11" s="215">
        <f t="shared" ca="1" si="7"/>
        <v>9.1190108191653782E-3</v>
      </c>
    </row>
    <row r="12" spans="1:33">
      <c r="A12" s="32" t="s">
        <v>46</v>
      </c>
      <c r="B12" s="33">
        <v>1</v>
      </c>
      <c r="C12" s="33">
        <f>SUMIFS(Import_Inscrits,Import_Communes,Circo3!$A12,Import_BV,Circo3!$B12)</f>
        <v>1468</v>
      </c>
      <c r="D12" s="33">
        <f>SUMIFS(Import_Abstention,Import_Communes,Circo3!$A12,Import_BV,Circo3!$B12)</f>
        <v>894</v>
      </c>
      <c r="E12" s="33">
        <f>SUMIFS(Import_Votants,Import_Communes,Circo3!$A12,Import_BV,Circo3!$B12)</f>
        <v>574</v>
      </c>
      <c r="F12" s="34">
        <f t="shared" si="8"/>
        <v>0.39100817438692098</v>
      </c>
      <c r="G12" s="33">
        <f>SUMIFS(Import_Blancs,Import_Communes,Circo3!$A12,Import_BV,Circo3!$B12)</f>
        <v>11</v>
      </c>
      <c r="H12" s="33">
        <f>SUMIFS(Imports_Nuls,Import_Communes,Circo3!$A12,Import_BV,Circo3!$B12)</f>
        <v>9</v>
      </c>
      <c r="I12" s="33">
        <f>SUMIFS(Import_Exprimés,Import_Communes,Circo3!$A12,Import_BV,Circo3!$B12)</f>
        <v>554</v>
      </c>
      <c r="J12" s="35">
        <f ca="1">SUMIFS(OFFSET(Import!$A$2,0,J$2+2,236,1),OFFSET(Import!$A$2,0,J$2,236,1),Circo3!J$3,Import_Communes,Circo3!$A12,Import_BV,Circo3!$B12)</f>
        <v>100</v>
      </c>
      <c r="K12" s="36">
        <f t="shared" ca="1" si="9"/>
        <v>6.8119891008174394E-2</v>
      </c>
      <c r="L12" s="37">
        <f t="shared" ca="1" si="10"/>
        <v>0.18050541516245489</v>
      </c>
      <c r="M12" s="35">
        <f ca="1">SUMIFS(OFFSET(Import!$A$2,0,M$2+2,236,1),OFFSET(Import!$A$2,0,M$2,236,1),Circo3!M$3,Import_Communes,Circo3!$A12,Import_BV,Circo3!$B12)</f>
        <v>7</v>
      </c>
      <c r="N12" s="36">
        <f t="shared" ca="1" si="11"/>
        <v>4.7683923705722072E-3</v>
      </c>
      <c r="O12" s="37">
        <f t="shared" ca="1" si="12"/>
        <v>1.263537906137184E-2</v>
      </c>
      <c r="P12" s="35">
        <f ca="1">SUMIFS(OFFSET(Import!$A$2,0,P$2+2,236,1),OFFSET(Import!$A$2,0,P$2,236,1),Circo3!P$3,Import_Communes,Circo3!$A12,Import_BV,Circo3!$B12)</f>
        <v>9</v>
      </c>
      <c r="Q12" s="36">
        <f t="shared" ca="1" si="13"/>
        <v>6.1307901907356951E-3</v>
      </c>
      <c r="R12" s="37">
        <f t="shared" ca="1" si="14"/>
        <v>1.6245487364620937E-2</v>
      </c>
      <c r="S12" s="35">
        <f ca="1">SUMIFS(OFFSET(Import!$A$2,0,S$2+2,236,1),OFFSET(Import!$A$2,0,S$2,236,1),Circo3!S$3,Import_Communes,Circo3!$A12,Import_BV,Circo3!$B12)</f>
        <v>4</v>
      </c>
      <c r="T12" s="36">
        <f t="shared" ca="1" si="15"/>
        <v>2.7247956403269754E-3</v>
      </c>
      <c r="U12" s="37">
        <f t="shared" ca="1" si="16"/>
        <v>7.2202166064981952E-3</v>
      </c>
      <c r="V12" s="35">
        <f ca="1">SUMIFS(OFFSET(Import!$A$2,0,V$2+2,236,1),OFFSET(Import!$A$2,0,V$2,236,1),Circo3!V$3,Import_Communes,Circo3!$A12,Import_BV,Circo3!$B12)</f>
        <v>321</v>
      </c>
      <c r="W12" s="36">
        <f t="shared" ca="1" si="0"/>
        <v>0.21866485013623979</v>
      </c>
      <c r="X12" s="37">
        <f t="shared" ca="1" si="1"/>
        <v>0.57942238267148016</v>
      </c>
      <c r="Y12" s="35">
        <f ca="1">SUMIFS(OFFSET(Import!$A$2,0,Y$2+2,236,1),OFFSET(Import!$A$2,0,Y$2,236,1),Circo3!Y$3,Import_Communes,Circo3!$A12,Import_BV,Circo3!$B12)</f>
        <v>99</v>
      </c>
      <c r="Z12" s="36">
        <f t="shared" ca="1" si="2"/>
        <v>6.743869209809264E-2</v>
      </c>
      <c r="AA12" s="37">
        <f t="shared" ca="1" si="3"/>
        <v>0.17870036101083034</v>
      </c>
      <c r="AB12" s="35">
        <f ca="1">SUMIFS(OFFSET(Import!$A$2,0,AB$2+2,236,1),OFFSET(Import!$A$2,0,AB$2,236,1),Circo3!AB$3,Import_Communes,Circo3!$A12,Import_BV,Circo3!$B12)</f>
        <v>11</v>
      </c>
      <c r="AC12" s="36">
        <f t="shared" ca="1" si="4"/>
        <v>7.4931880108991822E-3</v>
      </c>
      <c r="AD12" s="37">
        <f t="shared" ca="1" si="5"/>
        <v>1.9855595667870037E-2</v>
      </c>
      <c r="AE12" s="35">
        <f ca="1">SUMIFS(OFFSET(Import!$A$2,0,AE$2+2,236,1),OFFSET(Import!$A$2,0,AE$2,236,1),Circo3!AE$3,Import_Communes,Circo3!$A12,Import_BV,Circo3!$B12)</f>
        <v>3</v>
      </c>
      <c r="AF12" s="36">
        <f t="shared" ca="1" si="6"/>
        <v>2.0435967302452314E-3</v>
      </c>
      <c r="AG12" s="37">
        <f t="shared" ca="1" si="7"/>
        <v>5.415162454873646E-3</v>
      </c>
    </row>
    <row r="13" spans="1:33">
      <c r="A13" s="32" t="s">
        <v>46</v>
      </c>
      <c r="B13" s="33">
        <v>2</v>
      </c>
      <c r="C13" s="33">
        <f>SUMIFS(Import_Inscrits,Import_Communes,Circo3!$A13,Import_BV,Circo3!$B13)</f>
        <v>1437</v>
      </c>
      <c r="D13" s="33">
        <f>SUMIFS(Import_Abstention,Import_Communes,Circo3!$A13,Import_BV,Circo3!$B13)</f>
        <v>950</v>
      </c>
      <c r="E13" s="33">
        <f>SUMIFS(Import_Votants,Import_Communes,Circo3!$A13,Import_BV,Circo3!$B13)</f>
        <v>487</v>
      </c>
      <c r="F13" s="34">
        <f t="shared" si="8"/>
        <v>0.33890048712595683</v>
      </c>
      <c r="G13" s="33">
        <f>SUMIFS(Import_Blancs,Import_Communes,Circo3!$A13,Import_BV,Circo3!$B13)</f>
        <v>8</v>
      </c>
      <c r="H13" s="33">
        <f>SUMIFS(Imports_Nuls,Import_Communes,Circo3!$A13,Import_BV,Circo3!$B13)</f>
        <v>6</v>
      </c>
      <c r="I13" s="33">
        <f>SUMIFS(Import_Exprimés,Import_Communes,Circo3!$A13,Import_BV,Circo3!$B13)</f>
        <v>473</v>
      </c>
      <c r="J13" s="35">
        <f ca="1">SUMIFS(OFFSET(Import!$A$2,0,J$2+2,236,1),OFFSET(Import!$A$2,0,J$2,236,1),Circo3!J$3,Import_Communes,Circo3!$A13,Import_BV,Circo3!$B13)</f>
        <v>101</v>
      </c>
      <c r="K13" s="36">
        <f t="shared" ca="1" si="9"/>
        <v>7.0285316631871958E-2</v>
      </c>
      <c r="L13" s="37">
        <f t="shared" ca="1" si="10"/>
        <v>0.21353065539112051</v>
      </c>
      <c r="M13" s="35">
        <f ca="1">SUMIFS(OFFSET(Import!$A$2,0,M$2+2,236,1),OFFSET(Import!$A$2,0,M$2,236,1),Circo3!M$3,Import_Communes,Circo3!$A13,Import_BV,Circo3!$B13)</f>
        <v>9</v>
      </c>
      <c r="N13" s="36">
        <f t="shared" ca="1" si="11"/>
        <v>6.2630480167014616E-3</v>
      </c>
      <c r="O13" s="37">
        <f t="shared" ca="1" si="12"/>
        <v>1.9027484143763214E-2</v>
      </c>
      <c r="P13" s="35">
        <f ca="1">SUMIFS(OFFSET(Import!$A$2,0,P$2+2,236,1),OFFSET(Import!$A$2,0,P$2,236,1),Circo3!P$3,Import_Communes,Circo3!$A13,Import_BV,Circo3!$B13)</f>
        <v>2</v>
      </c>
      <c r="Q13" s="36">
        <f t="shared" ca="1" si="13"/>
        <v>1.3917884481558804E-3</v>
      </c>
      <c r="R13" s="37">
        <f t="shared" ca="1" si="14"/>
        <v>4.2283298097251587E-3</v>
      </c>
      <c r="S13" s="35">
        <f ca="1">SUMIFS(OFFSET(Import!$A$2,0,S$2+2,236,1),OFFSET(Import!$A$2,0,S$2,236,1),Circo3!S$3,Import_Communes,Circo3!$A13,Import_BV,Circo3!$B13)</f>
        <v>2</v>
      </c>
      <c r="T13" s="36">
        <f t="shared" ca="1" si="15"/>
        <v>1.3917884481558804E-3</v>
      </c>
      <c r="U13" s="37">
        <f t="shared" ca="1" si="16"/>
        <v>4.2283298097251587E-3</v>
      </c>
      <c r="V13" s="35">
        <f ca="1">SUMIFS(OFFSET(Import!$A$2,0,V$2+2,236,1),OFFSET(Import!$A$2,0,V$2,236,1),Circo3!V$3,Import_Communes,Circo3!$A13,Import_BV,Circo3!$B13)</f>
        <v>293</v>
      </c>
      <c r="W13" s="36">
        <f t="shared" ca="1" si="0"/>
        <v>0.20389700765483645</v>
      </c>
      <c r="X13" s="37">
        <f t="shared" ca="1" si="1"/>
        <v>0.61945031712473575</v>
      </c>
      <c r="Y13" s="35">
        <f ca="1">SUMIFS(OFFSET(Import!$A$2,0,Y$2+2,236,1),OFFSET(Import!$A$2,0,Y$2,236,1),Circo3!Y$3,Import_Communes,Circo3!$A13,Import_BV,Circo3!$B13)</f>
        <v>55</v>
      </c>
      <c r="Z13" s="36">
        <f t="shared" ca="1" si="2"/>
        <v>3.8274182324286705E-2</v>
      </c>
      <c r="AA13" s="37">
        <f t="shared" ca="1" si="3"/>
        <v>0.11627906976744186</v>
      </c>
      <c r="AB13" s="35">
        <f ca="1">SUMIFS(OFFSET(Import!$A$2,0,AB$2+2,236,1),OFFSET(Import!$A$2,0,AB$2,236,1),Circo3!AB$3,Import_Communes,Circo3!$A13,Import_BV,Circo3!$B13)</f>
        <v>9</v>
      </c>
      <c r="AC13" s="36">
        <f t="shared" ca="1" si="4"/>
        <v>6.2630480167014616E-3</v>
      </c>
      <c r="AD13" s="37">
        <f t="shared" ca="1" si="5"/>
        <v>1.9027484143763214E-2</v>
      </c>
      <c r="AE13" s="35">
        <f ca="1">SUMIFS(OFFSET(Import!$A$2,0,AE$2+2,236,1),OFFSET(Import!$A$2,0,AE$2,236,1),Circo3!AE$3,Import_Communes,Circo3!$A13,Import_BV,Circo3!$B13)</f>
        <v>2</v>
      </c>
      <c r="AF13" s="36">
        <f t="shared" ca="1" si="6"/>
        <v>1.3917884481558804E-3</v>
      </c>
      <c r="AG13" s="37">
        <f t="shared" ca="1" si="7"/>
        <v>4.2283298097251587E-3</v>
      </c>
    </row>
    <row r="14" spans="1:33">
      <c r="A14" s="32" t="s">
        <v>46</v>
      </c>
      <c r="B14" s="33">
        <v>3</v>
      </c>
      <c r="C14" s="33">
        <f>SUMIFS(Import_Inscrits,Import_Communes,Circo3!$A14,Import_BV,Circo3!$B14)</f>
        <v>1121</v>
      </c>
      <c r="D14" s="33">
        <f>SUMIFS(Import_Abstention,Import_Communes,Circo3!$A14,Import_BV,Circo3!$B14)</f>
        <v>723</v>
      </c>
      <c r="E14" s="33">
        <f>SUMIFS(Import_Votants,Import_Communes,Circo3!$A14,Import_BV,Circo3!$B14)</f>
        <v>398</v>
      </c>
      <c r="F14" s="34">
        <f t="shared" si="8"/>
        <v>0.35504014272970563</v>
      </c>
      <c r="G14" s="33">
        <f>SUMIFS(Import_Blancs,Import_Communes,Circo3!$A14,Import_BV,Circo3!$B14)</f>
        <v>4</v>
      </c>
      <c r="H14" s="33">
        <f>SUMIFS(Imports_Nuls,Import_Communes,Circo3!$A14,Import_BV,Circo3!$B14)</f>
        <v>1</v>
      </c>
      <c r="I14" s="33">
        <f>SUMIFS(Import_Exprimés,Import_Communes,Circo3!$A14,Import_BV,Circo3!$B14)</f>
        <v>393</v>
      </c>
      <c r="J14" s="35">
        <f ca="1">SUMIFS(OFFSET(Import!$A$2,0,J$2+2,236,1),OFFSET(Import!$A$2,0,J$2,236,1),Circo3!J$3,Import_Communes,Circo3!$A14,Import_BV,Circo3!$B14)</f>
        <v>71</v>
      </c>
      <c r="K14" s="36">
        <f t="shared" ca="1" si="9"/>
        <v>6.3336306868867084E-2</v>
      </c>
      <c r="L14" s="37">
        <f t="shared" ca="1" si="10"/>
        <v>0.1806615776081425</v>
      </c>
      <c r="M14" s="35">
        <f ca="1">SUMIFS(OFFSET(Import!$A$2,0,M$2+2,236,1),OFFSET(Import!$A$2,0,M$2,236,1),Circo3!M$3,Import_Communes,Circo3!$A14,Import_BV,Circo3!$B14)</f>
        <v>3</v>
      </c>
      <c r="N14" s="36">
        <f t="shared" ca="1" si="11"/>
        <v>2.6761819803746653E-3</v>
      </c>
      <c r="O14" s="37">
        <f t="shared" ca="1" si="12"/>
        <v>7.6335877862595417E-3</v>
      </c>
      <c r="P14" s="35">
        <f ca="1">SUMIFS(OFFSET(Import!$A$2,0,P$2+2,236,1),OFFSET(Import!$A$2,0,P$2,236,1),Circo3!P$3,Import_Communes,Circo3!$A14,Import_BV,Circo3!$B14)</f>
        <v>5</v>
      </c>
      <c r="Q14" s="36">
        <f t="shared" ca="1" si="13"/>
        <v>4.4603033006244425E-3</v>
      </c>
      <c r="R14" s="37">
        <f t="shared" ca="1" si="14"/>
        <v>1.2722646310432569E-2</v>
      </c>
      <c r="S14" s="35">
        <f ca="1">SUMIFS(OFFSET(Import!$A$2,0,S$2+2,236,1),OFFSET(Import!$A$2,0,S$2,236,1),Circo3!S$3,Import_Communes,Circo3!$A14,Import_BV,Circo3!$B14)</f>
        <v>4</v>
      </c>
      <c r="T14" s="36">
        <f t="shared" ca="1" si="15"/>
        <v>3.5682426404995541E-3</v>
      </c>
      <c r="U14" s="37">
        <f t="shared" ca="1" si="16"/>
        <v>1.0178117048346057E-2</v>
      </c>
      <c r="V14" s="35">
        <f ca="1">SUMIFS(OFFSET(Import!$A$2,0,V$2+2,236,1),OFFSET(Import!$A$2,0,V$2,236,1),Circo3!V$3,Import_Communes,Circo3!$A14,Import_BV,Circo3!$B14)</f>
        <v>219</v>
      </c>
      <c r="W14" s="36">
        <f t="shared" ca="1" si="0"/>
        <v>0.19536128456735058</v>
      </c>
      <c r="X14" s="37">
        <f t="shared" ca="1" si="1"/>
        <v>0.5572519083969466</v>
      </c>
      <c r="Y14" s="35">
        <f ca="1">SUMIFS(OFFSET(Import!$A$2,0,Y$2+2,236,1),OFFSET(Import!$A$2,0,Y$2,236,1),Circo3!Y$3,Import_Communes,Circo3!$A14,Import_BV,Circo3!$B14)</f>
        <v>75</v>
      </c>
      <c r="Z14" s="36">
        <f t="shared" ca="1" si="2"/>
        <v>6.690454950936664E-2</v>
      </c>
      <c r="AA14" s="37">
        <f t="shared" ca="1" si="3"/>
        <v>0.19083969465648856</v>
      </c>
      <c r="AB14" s="35">
        <f ca="1">SUMIFS(OFFSET(Import!$A$2,0,AB$2+2,236,1),OFFSET(Import!$A$2,0,AB$2,236,1),Circo3!AB$3,Import_Communes,Circo3!$A14,Import_BV,Circo3!$B14)</f>
        <v>12</v>
      </c>
      <c r="AC14" s="36">
        <f t="shared" ca="1" si="4"/>
        <v>1.0704727921498661E-2</v>
      </c>
      <c r="AD14" s="37">
        <f t="shared" ca="1" si="5"/>
        <v>3.0534351145038167E-2</v>
      </c>
      <c r="AE14" s="35">
        <f ca="1">SUMIFS(OFFSET(Import!$A$2,0,AE$2+2,236,1),OFFSET(Import!$A$2,0,AE$2,236,1),Circo3!AE$3,Import_Communes,Circo3!$A14,Import_BV,Circo3!$B14)</f>
        <v>4</v>
      </c>
      <c r="AF14" s="36">
        <f t="shared" ca="1" si="6"/>
        <v>3.5682426404995541E-3</v>
      </c>
      <c r="AG14" s="37">
        <f t="shared" ca="1" si="7"/>
        <v>1.0178117048346057E-2</v>
      </c>
    </row>
    <row r="15" spans="1:33">
      <c r="A15" s="32" t="s">
        <v>46</v>
      </c>
      <c r="B15" s="33">
        <v>4</v>
      </c>
      <c r="C15" s="33">
        <f>SUMIFS(Import_Inscrits,Import_Communes,Circo3!$A15,Import_BV,Circo3!$B15)</f>
        <v>1758</v>
      </c>
      <c r="D15" s="33">
        <f>SUMIFS(Import_Abstention,Import_Communes,Circo3!$A15,Import_BV,Circo3!$B15)</f>
        <v>1249</v>
      </c>
      <c r="E15" s="33">
        <f>SUMIFS(Import_Votants,Import_Communes,Circo3!$A15,Import_BV,Circo3!$B15)</f>
        <v>509</v>
      </c>
      <c r="F15" s="34">
        <f t="shared" si="8"/>
        <v>0.2895335608646189</v>
      </c>
      <c r="G15" s="33">
        <f>SUMIFS(Import_Blancs,Import_Communes,Circo3!$A15,Import_BV,Circo3!$B15)</f>
        <v>12</v>
      </c>
      <c r="H15" s="33">
        <f>SUMIFS(Imports_Nuls,Import_Communes,Circo3!$A15,Import_BV,Circo3!$B15)</f>
        <v>5</v>
      </c>
      <c r="I15" s="33">
        <f>SUMIFS(Import_Exprimés,Import_Communes,Circo3!$A15,Import_BV,Circo3!$B15)</f>
        <v>492</v>
      </c>
      <c r="J15" s="35">
        <f ca="1">SUMIFS(OFFSET(Import!$A$2,0,J$2+2,236,1),OFFSET(Import!$A$2,0,J$2,236,1),Circo3!J$3,Import_Communes,Circo3!$A15,Import_BV,Circo3!$B15)</f>
        <v>149</v>
      </c>
      <c r="K15" s="36">
        <f t="shared" ca="1" si="9"/>
        <v>8.4755403868031848E-2</v>
      </c>
      <c r="L15" s="37">
        <f t="shared" ca="1" si="10"/>
        <v>0.30284552845528456</v>
      </c>
      <c r="M15" s="35">
        <f ca="1">SUMIFS(OFFSET(Import!$A$2,0,M$2+2,236,1),OFFSET(Import!$A$2,0,M$2,236,1),Circo3!M$3,Import_Communes,Circo3!$A15,Import_BV,Circo3!$B15)</f>
        <v>16</v>
      </c>
      <c r="N15" s="36">
        <f t="shared" ca="1" si="11"/>
        <v>9.1012514220705342E-3</v>
      </c>
      <c r="O15" s="37">
        <f t="shared" ca="1" si="12"/>
        <v>3.2520325203252036E-2</v>
      </c>
      <c r="P15" s="35">
        <f ca="1">SUMIFS(OFFSET(Import!$A$2,0,P$2+2,236,1),OFFSET(Import!$A$2,0,P$2,236,1),Circo3!P$3,Import_Communes,Circo3!$A15,Import_BV,Circo3!$B15)</f>
        <v>13</v>
      </c>
      <c r="Q15" s="36">
        <f t="shared" ca="1" si="13"/>
        <v>7.3947667804323096E-3</v>
      </c>
      <c r="R15" s="37">
        <f t="shared" ca="1" si="14"/>
        <v>2.6422764227642278E-2</v>
      </c>
      <c r="S15" s="35">
        <f ca="1">SUMIFS(OFFSET(Import!$A$2,0,S$2+2,236,1),OFFSET(Import!$A$2,0,S$2,236,1),Circo3!S$3,Import_Communes,Circo3!$A15,Import_BV,Circo3!$B15)</f>
        <v>6</v>
      </c>
      <c r="T15" s="36">
        <f t="shared" ca="1" si="15"/>
        <v>3.4129692832764505E-3</v>
      </c>
      <c r="U15" s="37">
        <f t="shared" ca="1" si="16"/>
        <v>1.2195121951219513E-2</v>
      </c>
      <c r="V15" s="35">
        <f ca="1">SUMIFS(OFFSET(Import!$A$2,0,V$2+2,236,1),OFFSET(Import!$A$2,0,V$2,236,1),Circo3!V$3,Import_Communes,Circo3!$A15,Import_BV,Circo3!$B15)</f>
        <v>179</v>
      </c>
      <c r="W15" s="36">
        <f t="shared" ca="1" si="0"/>
        <v>0.1018202502844141</v>
      </c>
      <c r="X15" s="37">
        <f t="shared" ca="1" si="1"/>
        <v>0.36382113821138212</v>
      </c>
      <c r="Y15" s="35">
        <f ca="1">SUMIFS(OFFSET(Import!$A$2,0,Y$2+2,236,1),OFFSET(Import!$A$2,0,Y$2,236,1),Circo3!Y$3,Import_Communes,Circo3!$A15,Import_BV,Circo3!$B15)</f>
        <v>90</v>
      </c>
      <c r="Z15" s="36">
        <f t="shared" ca="1" si="2"/>
        <v>5.1194539249146756E-2</v>
      </c>
      <c r="AA15" s="37">
        <f t="shared" ca="1" si="3"/>
        <v>0.18292682926829268</v>
      </c>
      <c r="AB15" s="35">
        <f ca="1">SUMIFS(OFFSET(Import!$A$2,0,AB$2+2,236,1),OFFSET(Import!$A$2,0,AB$2,236,1),Circo3!AB$3,Import_Communes,Circo3!$A15,Import_BV,Circo3!$B15)</f>
        <v>25</v>
      </c>
      <c r="AC15" s="36">
        <f t="shared" ca="1" si="4"/>
        <v>1.422070534698521E-2</v>
      </c>
      <c r="AD15" s="37">
        <f t="shared" ca="1" si="5"/>
        <v>5.08130081300813E-2</v>
      </c>
      <c r="AE15" s="35">
        <f ca="1">SUMIFS(OFFSET(Import!$A$2,0,AE$2+2,236,1),OFFSET(Import!$A$2,0,AE$2,236,1),Circo3!AE$3,Import_Communes,Circo3!$A15,Import_BV,Circo3!$B15)</f>
        <v>14</v>
      </c>
      <c r="AF15" s="36">
        <f t="shared" ca="1" si="6"/>
        <v>7.9635949943117172E-3</v>
      </c>
      <c r="AG15" s="37">
        <f t="shared" ca="1" si="7"/>
        <v>2.8455284552845527E-2</v>
      </c>
    </row>
    <row r="16" spans="1:33">
      <c r="A16" s="32" t="s">
        <v>46</v>
      </c>
      <c r="B16" s="33">
        <v>5</v>
      </c>
      <c r="C16" s="33">
        <f>SUMIFS(Import_Inscrits,Import_Communes,Circo3!$A16,Import_BV,Circo3!$B16)</f>
        <v>1369</v>
      </c>
      <c r="D16" s="33">
        <f>SUMIFS(Import_Abstention,Import_Communes,Circo3!$A16,Import_BV,Circo3!$B16)</f>
        <v>892</v>
      </c>
      <c r="E16" s="33">
        <f>SUMIFS(Import_Votants,Import_Communes,Circo3!$A16,Import_BV,Circo3!$B16)</f>
        <v>477</v>
      </c>
      <c r="F16" s="34">
        <f t="shared" ref="F16" si="19">E16/C16</f>
        <v>0.34842951059167276</v>
      </c>
      <c r="G16" s="33">
        <f>SUMIFS(Import_Blancs,Import_Communes,Circo3!$A16,Import_BV,Circo3!$B16)</f>
        <v>10</v>
      </c>
      <c r="H16" s="33">
        <f>SUMIFS(Imports_Nuls,Import_Communes,Circo3!$A16,Import_BV,Circo3!$B16)</f>
        <v>3</v>
      </c>
      <c r="I16" s="33">
        <f>SUMIFS(Import_Exprimés,Import_Communes,Circo3!$A16,Import_BV,Circo3!$B16)</f>
        <v>464</v>
      </c>
      <c r="J16" s="35">
        <f ca="1">SUMIFS(OFFSET(Import!$A$2,0,J$2+2,236,1),OFFSET(Import!$A$2,0,J$2,236,1),Circo3!J$3,Import_Communes,Circo3!$A16,Import_BV,Circo3!$B16)</f>
        <v>113</v>
      </c>
      <c r="K16" s="36">
        <f t="shared" ca="1" si="9"/>
        <v>8.2542001460920375E-2</v>
      </c>
      <c r="L16" s="37">
        <f t="shared" ca="1" si="10"/>
        <v>0.24353448275862069</v>
      </c>
      <c r="M16" s="35">
        <f ca="1">SUMIFS(OFFSET(Import!$A$2,0,M$2+2,236,1),OFFSET(Import!$A$2,0,M$2,236,1),Circo3!M$3,Import_Communes,Circo3!$A16,Import_BV,Circo3!$B16)</f>
        <v>3</v>
      </c>
      <c r="N16" s="36">
        <f t="shared" ca="1" si="11"/>
        <v>2.1913805697589481E-3</v>
      </c>
      <c r="O16" s="37">
        <f t="shared" ca="1" si="12"/>
        <v>6.4655172413793103E-3</v>
      </c>
      <c r="P16" s="35">
        <f ca="1">SUMIFS(OFFSET(Import!$A$2,0,P$2+2,236,1),OFFSET(Import!$A$2,0,P$2,236,1),Circo3!P$3,Import_Communes,Circo3!$A16,Import_BV,Circo3!$B16)</f>
        <v>6</v>
      </c>
      <c r="Q16" s="36">
        <f t="shared" ca="1" si="13"/>
        <v>4.3827611395178961E-3</v>
      </c>
      <c r="R16" s="37">
        <f t="shared" ca="1" si="14"/>
        <v>1.2931034482758621E-2</v>
      </c>
      <c r="S16" s="35">
        <f ca="1">SUMIFS(OFFSET(Import!$A$2,0,S$2+2,236,1),OFFSET(Import!$A$2,0,S$2,236,1),Circo3!S$3,Import_Communes,Circo3!$A16,Import_BV,Circo3!$B16)</f>
        <v>4</v>
      </c>
      <c r="T16" s="36">
        <f t="shared" ca="1" si="15"/>
        <v>2.9218407596785976E-3</v>
      </c>
      <c r="U16" s="37">
        <f t="shared" ca="1" si="16"/>
        <v>8.6206896551724137E-3</v>
      </c>
      <c r="V16" s="35">
        <f ca="1">SUMIFS(OFFSET(Import!$A$2,0,V$2+2,236,1),OFFSET(Import!$A$2,0,V$2,236,1),Circo3!V$3,Import_Communes,Circo3!$A16,Import_BV,Circo3!$B16)</f>
        <v>208</v>
      </c>
      <c r="W16" s="36">
        <f t="shared" ca="1" si="0"/>
        <v>0.15193571950328708</v>
      </c>
      <c r="X16" s="37">
        <f t="shared" ca="1" si="1"/>
        <v>0.44827586206896552</v>
      </c>
      <c r="Y16" s="35">
        <f ca="1">SUMIFS(OFFSET(Import!$A$2,0,Y$2+2,236,1),OFFSET(Import!$A$2,0,Y$2,236,1),Circo3!Y$3,Import_Communes,Circo3!$A16,Import_BV,Circo3!$B16)</f>
        <v>99</v>
      </c>
      <c r="Z16" s="36">
        <f t="shared" ca="1" si="2"/>
        <v>7.2315558802045293E-2</v>
      </c>
      <c r="AA16" s="37">
        <f t="shared" ca="1" si="3"/>
        <v>0.21336206896551724</v>
      </c>
      <c r="AB16" s="35">
        <f ca="1">SUMIFS(OFFSET(Import!$A$2,0,AB$2+2,236,1),OFFSET(Import!$A$2,0,AB$2,236,1),Circo3!AB$3,Import_Communes,Circo3!$A16,Import_BV,Circo3!$B16)</f>
        <v>25</v>
      </c>
      <c r="AC16" s="36">
        <f t="shared" ca="1" si="4"/>
        <v>1.8261504747991233E-2</v>
      </c>
      <c r="AD16" s="37">
        <f t="shared" ca="1" si="5"/>
        <v>5.3879310344827583E-2</v>
      </c>
      <c r="AE16" s="35">
        <f ca="1">SUMIFS(OFFSET(Import!$A$2,0,AE$2+2,236,1),OFFSET(Import!$A$2,0,AE$2,236,1),Circo3!AE$3,Import_Communes,Circo3!$A16,Import_BV,Circo3!$B16)</f>
        <v>6</v>
      </c>
      <c r="AF16" s="36">
        <f t="shared" ca="1" si="6"/>
        <v>4.3827611395178961E-3</v>
      </c>
      <c r="AG16" s="37">
        <f t="shared" ca="1" si="7"/>
        <v>1.2931034482758621E-2</v>
      </c>
    </row>
    <row r="17" spans="1:33">
      <c r="A17" s="32" t="s">
        <v>46</v>
      </c>
      <c r="B17" s="33">
        <v>6</v>
      </c>
      <c r="C17" s="33">
        <f>SUMIFS(Import_Inscrits,Import_Communes,Circo3!$A17,Import_BV,Circo3!$B17)</f>
        <v>1129</v>
      </c>
      <c r="D17" s="33">
        <f>SUMIFS(Import_Abstention,Import_Communes,Circo3!$A17,Import_BV,Circo3!$B17)</f>
        <v>799</v>
      </c>
      <c r="E17" s="33">
        <f>SUMIFS(Import_Votants,Import_Communes,Circo3!$A17,Import_BV,Circo3!$B17)</f>
        <v>330</v>
      </c>
      <c r="F17" s="34">
        <f t="shared" si="8"/>
        <v>0.29229406554472986</v>
      </c>
      <c r="G17" s="33">
        <f>SUMIFS(Import_Blancs,Import_Communes,Circo3!$A17,Import_BV,Circo3!$B17)</f>
        <v>3</v>
      </c>
      <c r="H17" s="33">
        <f>SUMIFS(Imports_Nuls,Import_Communes,Circo3!$A17,Import_BV,Circo3!$B17)</f>
        <v>1</v>
      </c>
      <c r="I17" s="33">
        <f>SUMIFS(Import_Exprimés,Import_Communes,Circo3!$A17,Import_BV,Circo3!$B17)</f>
        <v>326</v>
      </c>
      <c r="J17" s="35">
        <f ca="1">SUMIFS(OFFSET(Import!$A$2,0,J$2+2,236,1),OFFSET(Import!$A$2,0,J$2,236,1),Circo3!J$3,Import_Communes,Circo3!$A17,Import_BV,Circo3!$B17)</f>
        <v>63</v>
      </c>
      <c r="K17" s="36">
        <f t="shared" ca="1" si="9"/>
        <v>5.5801594331266607E-2</v>
      </c>
      <c r="L17" s="37">
        <f t="shared" ca="1" si="10"/>
        <v>0.19325153374233128</v>
      </c>
      <c r="M17" s="35">
        <f ca="1">SUMIFS(OFFSET(Import!$A$2,0,M$2+2,236,1),OFFSET(Import!$A$2,0,M$2,236,1),Circo3!M$3,Import_Communes,Circo3!$A17,Import_BV,Circo3!$B17)</f>
        <v>6</v>
      </c>
      <c r="N17" s="36">
        <f t="shared" ca="1" si="11"/>
        <v>5.3144375553587243E-3</v>
      </c>
      <c r="O17" s="37">
        <f t="shared" ca="1" si="12"/>
        <v>1.8404907975460124E-2</v>
      </c>
      <c r="P17" s="35">
        <f ca="1">SUMIFS(OFFSET(Import!$A$2,0,P$2+2,236,1),OFFSET(Import!$A$2,0,P$2,236,1),Circo3!P$3,Import_Communes,Circo3!$A17,Import_BV,Circo3!$B17)</f>
        <v>6</v>
      </c>
      <c r="Q17" s="36">
        <f t="shared" ca="1" si="13"/>
        <v>5.3144375553587243E-3</v>
      </c>
      <c r="R17" s="37">
        <f t="shared" ca="1" si="14"/>
        <v>1.8404907975460124E-2</v>
      </c>
      <c r="S17" s="35">
        <f ca="1">SUMIFS(OFFSET(Import!$A$2,0,S$2+2,236,1),OFFSET(Import!$A$2,0,S$2,236,1),Circo3!S$3,Import_Communes,Circo3!$A17,Import_BV,Circo3!$B17)</f>
        <v>10</v>
      </c>
      <c r="T17" s="36">
        <f t="shared" ca="1" si="15"/>
        <v>8.8573959255978749E-3</v>
      </c>
      <c r="U17" s="37">
        <f t="shared" ca="1" si="16"/>
        <v>3.0674846625766871E-2</v>
      </c>
      <c r="V17" s="35">
        <f ca="1">SUMIFS(OFFSET(Import!$A$2,0,V$2+2,236,1),OFFSET(Import!$A$2,0,V$2,236,1),Circo3!V$3,Import_Communes,Circo3!$A17,Import_BV,Circo3!$B17)</f>
        <v>159</v>
      </c>
      <c r="W17" s="36">
        <f t="shared" ca="1" si="0"/>
        <v>0.1408325952170062</v>
      </c>
      <c r="X17" s="37">
        <f t="shared" ca="1" si="1"/>
        <v>0.48773006134969327</v>
      </c>
      <c r="Y17" s="35">
        <f ca="1">SUMIFS(OFFSET(Import!$A$2,0,Y$2+2,236,1),OFFSET(Import!$A$2,0,Y$2,236,1),Circo3!Y$3,Import_Communes,Circo3!$A17,Import_BV,Circo3!$B17)</f>
        <v>68</v>
      </c>
      <c r="Z17" s="36">
        <f t="shared" ca="1" si="2"/>
        <v>6.0230292294065547E-2</v>
      </c>
      <c r="AA17" s="37">
        <f t="shared" ca="1" si="3"/>
        <v>0.20858895705521471</v>
      </c>
      <c r="AB17" s="35">
        <f ca="1">SUMIFS(OFFSET(Import!$A$2,0,AB$2+2,236,1),OFFSET(Import!$A$2,0,AB$2,236,1),Circo3!AB$3,Import_Communes,Circo3!$A17,Import_BV,Circo3!$B17)</f>
        <v>11</v>
      </c>
      <c r="AC17" s="36">
        <f t="shared" ca="1" si="4"/>
        <v>9.7431355181576609E-3</v>
      </c>
      <c r="AD17" s="37">
        <f t="shared" ca="1" si="5"/>
        <v>3.3742331288343558E-2</v>
      </c>
      <c r="AE17" s="35">
        <f ca="1">SUMIFS(OFFSET(Import!$A$2,0,AE$2+2,236,1),OFFSET(Import!$A$2,0,AE$2,236,1),Circo3!AE$3,Import_Communes,Circo3!$A17,Import_BV,Circo3!$B17)</f>
        <v>3</v>
      </c>
      <c r="AF17" s="36">
        <f t="shared" ca="1" si="6"/>
        <v>2.6572187776793621E-3</v>
      </c>
      <c r="AG17" s="37">
        <f t="shared" ca="1" si="7"/>
        <v>9.202453987730062E-3</v>
      </c>
    </row>
    <row r="18" spans="1:33">
      <c r="A18" s="32" t="s">
        <v>46</v>
      </c>
      <c r="B18" s="33">
        <v>7</v>
      </c>
      <c r="C18" s="33">
        <f>SUMIFS(Import_Inscrits,Import_Communes,Circo3!$A18,Import_BV,Circo3!$B18)</f>
        <v>1052</v>
      </c>
      <c r="D18" s="33">
        <f>SUMIFS(Import_Abstention,Import_Communes,Circo3!$A18,Import_BV,Circo3!$B18)</f>
        <v>689</v>
      </c>
      <c r="E18" s="33">
        <f>SUMIFS(Import_Votants,Import_Communes,Circo3!$A18,Import_BV,Circo3!$B18)</f>
        <v>363</v>
      </c>
      <c r="F18" s="34">
        <f t="shared" si="8"/>
        <v>0.3450570342205323</v>
      </c>
      <c r="G18" s="33">
        <f>SUMIFS(Import_Blancs,Import_Communes,Circo3!$A18,Import_BV,Circo3!$B18)</f>
        <v>2</v>
      </c>
      <c r="H18" s="33">
        <f>SUMIFS(Imports_Nuls,Import_Communes,Circo3!$A18,Import_BV,Circo3!$B18)</f>
        <v>2</v>
      </c>
      <c r="I18" s="33">
        <f>SUMIFS(Import_Exprimés,Import_Communes,Circo3!$A18,Import_BV,Circo3!$B18)</f>
        <v>359</v>
      </c>
      <c r="J18" s="35">
        <f ca="1">SUMIFS(OFFSET(Import!$A$2,0,J$2+2,236,1),OFFSET(Import!$A$2,0,J$2,236,1),Circo3!J$3,Import_Communes,Circo3!$A18,Import_BV,Circo3!$B18)</f>
        <v>57</v>
      </c>
      <c r="K18" s="36">
        <f t="shared" ca="1" si="9"/>
        <v>5.418250950570342E-2</v>
      </c>
      <c r="L18" s="37">
        <f t="shared" ca="1" si="10"/>
        <v>0.15877437325905291</v>
      </c>
      <c r="M18" s="35">
        <f ca="1">SUMIFS(OFFSET(Import!$A$2,0,M$2+2,236,1),OFFSET(Import!$A$2,0,M$2,236,1),Circo3!M$3,Import_Communes,Circo3!$A18,Import_BV,Circo3!$B18)</f>
        <v>4</v>
      </c>
      <c r="N18" s="36">
        <f t="shared" ca="1" si="11"/>
        <v>3.8022813688212928E-3</v>
      </c>
      <c r="O18" s="37">
        <f t="shared" ca="1" si="12"/>
        <v>1.1142061281337047E-2</v>
      </c>
      <c r="P18" s="35">
        <f ca="1">SUMIFS(OFFSET(Import!$A$2,0,P$2+2,236,1),OFFSET(Import!$A$2,0,P$2,236,1),Circo3!P$3,Import_Communes,Circo3!$A18,Import_BV,Circo3!$B18)</f>
        <v>0</v>
      </c>
      <c r="Q18" s="36">
        <f t="shared" ca="1" si="13"/>
        <v>0</v>
      </c>
      <c r="R18" s="37">
        <f t="shared" ca="1" si="14"/>
        <v>0</v>
      </c>
      <c r="S18" s="35">
        <f ca="1">SUMIFS(OFFSET(Import!$A$2,0,S$2+2,236,1),OFFSET(Import!$A$2,0,S$2,236,1),Circo3!S$3,Import_Communes,Circo3!$A18,Import_BV,Circo3!$B18)</f>
        <v>3</v>
      </c>
      <c r="T18" s="36">
        <f t="shared" ca="1" si="15"/>
        <v>2.8517110266159697E-3</v>
      </c>
      <c r="U18" s="37">
        <f t="shared" ca="1" si="16"/>
        <v>8.356545961002786E-3</v>
      </c>
      <c r="V18" s="35">
        <f ca="1">SUMIFS(OFFSET(Import!$A$2,0,V$2+2,236,1),OFFSET(Import!$A$2,0,V$2,236,1),Circo3!V$3,Import_Communes,Circo3!$A18,Import_BV,Circo3!$B18)</f>
        <v>228</v>
      </c>
      <c r="W18" s="36">
        <f t="shared" ca="1" si="0"/>
        <v>0.21673003802281368</v>
      </c>
      <c r="X18" s="37">
        <f t="shared" ca="1" si="1"/>
        <v>0.63509749303621166</v>
      </c>
      <c r="Y18" s="35">
        <f ca="1">SUMIFS(OFFSET(Import!$A$2,0,Y$2+2,236,1),OFFSET(Import!$A$2,0,Y$2,236,1),Circo3!Y$3,Import_Communes,Circo3!$A18,Import_BV,Circo3!$B18)</f>
        <v>58</v>
      </c>
      <c r="Z18" s="36">
        <f t="shared" ca="1" si="2"/>
        <v>5.5133079847908745E-2</v>
      </c>
      <c r="AA18" s="37">
        <f t="shared" ca="1" si="3"/>
        <v>0.16155988857938719</v>
      </c>
      <c r="AB18" s="35">
        <f ca="1">SUMIFS(OFFSET(Import!$A$2,0,AB$2+2,236,1),OFFSET(Import!$A$2,0,AB$2,236,1),Circo3!AB$3,Import_Communes,Circo3!$A18,Import_BV,Circo3!$B18)</f>
        <v>8</v>
      </c>
      <c r="AC18" s="36">
        <f t="shared" ca="1" si="4"/>
        <v>7.6045627376425855E-3</v>
      </c>
      <c r="AD18" s="37">
        <f t="shared" ca="1" si="5"/>
        <v>2.2284122562674095E-2</v>
      </c>
      <c r="AE18" s="35">
        <f ca="1">SUMIFS(OFFSET(Import!$A$2,0,AE$2+2,236,1),OFFSET(Import!$A$2,0,AE$2,236,1),Circo3!AE$3,Import_Communes,Circo3!$A18,Import_BV,Circo3!$B18)</f>
        <v>1</v>
      </c>
      <c r="AF18" s="36">
        <f t="shared" ca="1" si="6"/>
        <v>9.5057034220532319E-4</v>
      </c>
      <c r="AG18" s="37">
        <f t="shared" ca="1" si="7"/>
        <v>2.7855153203342618E-3</v>
      </c>
    </row>
    <row r="19" spans="1:33">
      <c r="A19" s="32" t="s">
        <v>46</v>
      </c>
      <c r="B19" s="33">
        <v>8</v>
      </c>
      <c r="C19" s="33">
        <f>SUMIFS(Import_Inscrits,Import_Communes,Circo3!$A19,Import_BV,Circo3!$B19)</f>
        <v>1124</v>
      </c>
      <c r="D19" s="33">
        <f>SUMIFS(Import_Abstention,Import_Communes,Circo3!$A19,Import_BV,Circo3!$B19)</f>
        <v>675</v>
      </c>
      <c r="E19" s="33">
        <f>SUMIFS(Import_Votants,Import_Communes,Circo3!$A19,Import_BV,Circo3!$B19)</f>
        <v>449</v>
      </c>
      <c r="F19" s="34">
        <f t="shared" si="8"/>
        <v>0.39946619217081852</v>
      </c>
      <c r="G19" s="33">
        <f>SUMIFS(Import_Blancs,Import_Communes,Circo3!$A19,Import_BV,Circo3!$B19)</f>
        <v>12</v>
      </c>
      <c r="H19" s="33">
        <f>SUMIFS(Imports_Nuls,Import_Communes,Circo3!$A19,Import_BV,Circo3!$B19)</f>
        <v>3</v>
      </c>
      <c r="I19" s="33">
        <f>SUMIFS(Import_Exprimés,Import_Communes,Circo3!$A19,Import_BV,Circo3!$B19)</f>
        <v>434</v>
      </c>
      <c r="J19" s="35">
        <f ca="1">SUMIFS(OFFSET(Import!$A$2,0,J$2+2,236,1),OFFSET(Import!$A$2,0,J$2,236,1),Circo3!J$3,Import_Communes,Circo3!$A19,Import_BV,Circo3!$B19)</f>
        <v>57</v>
      </c>
      <c r="K19" s="36">
        <f t="shared" ca="1" si="9"/>
        <v>5.0711743772241996E-2</v>
      </c>
      <c r="L19" s="37">
        <f t="shared" ca="1" si="10"/>
        <v>0.1313364055299539</v>
      </c>
      <c r="M19" s="35">
        <f ca="1">SUMIFS(OFFSET(Import!$A$2,0,M$2+2,236,1),OFFSET(Import!$A$2,0,M$2,236,1),Circo3!M$3,Import_Communes,Circo3!$A19,Import_BV,Circo3!$B19)</f>
        <v>1</v>
      </c>
      <c r="N19" s="36">
        <f t="shared" ca="1" si="11"/>
        <v>8.8967971530249106E-4</v>
      </c>
      <c r="O19" s="37">
        <f t="shared" ca="1" si="12"/>
        <v>2.304147465437788E-3</v>
      </c>
      <c r="P19" s="35">
        <f ca="1">SUMIFS(OFFSET(Import!$A$2,0,P$2+2,236,1),OFFSET(Import!$A$2,0,P$2,236,1),Circo3!P$3,Import_Communes,Circo3!$A19,Import_BV,Circo3!$B19)</f>
        <v>2</v>
      </c>
      <c r="Q19" s="36">
        <f t="shared" ca="1" si="13"/>
        <v>1.7793594306049821E-3</v>
      </c>
      <c r="R19" s="37">
        <f t="shared" ca="1" si="14"/>
        <v>4.608294930875576E-3</v>
      </c>
      <c r="S19" s="35">
        <f ca="1">SUMIFS(OFFSET(Import!$A$2,0,S$2+2,236,1),OFFSET(Import!$A$2,0,S$2,236,1),Circo3!S$3,Import_Communes,Circo3!$A19,Import_BV,Circo3!$B19)</f>
        <v>1</v>
      </c>
      <c r="T19" s="36">
        <f t="shared" ca="1" si="15"/>
        <v>8.8967971530249106E-4</v>
      </c>
      <c r="U19" s="37">
        <f t="shared" ca="1" si="16"/>
        <v>2.304147465437788E-3</v>
      </c>
      <c r="V19" s="35">
        <f ca="1">SUMIFS(OFFSET(Import!$A$2,0,V$2+2,236,1),OFFSET(Import!$A$2,0,V$2,236,1),Circo3!V$3,Import_Communes,Circo3!$A19,Import_BV,Circo3!$B19)</f>
        <v>290</v>
      </c>
      <c r="W19" s="36">
        <f t="shared" ca="1" si="0"/>
        <v>0.25800711743772242</v>
      </c>
      <c r="X19" s="37">
        <f t="shared" ca="1" si="1"/>
        <v>0.66820276497695852</v>
      </c>
      <c r="Y19" s="35">
        <f ca="1">SUMIFS(OFFSET(Import!$A$2,0,Y$2+2,236,1),OFFSET(Import!$A$2,0,Y$2,236,1),Circo3!Y$3,Import_Communes,Circo3!$A19,Import_BV,Circo3!$B19)</f>
        <v>75</v>
      </c>
      <c r="Z19" s="36">
        <f t="shared" ca="1" si="2"/>
        <v>6.6725978647686826E-2</v>
      </c>
      <c r="AA19" s="37">
        <f t="shared" ca="1" si="3"/>
        <v>0.1728110599078341</v>
      </c>
      <c r="AB19" s="35">
        <f ca="1">SUMIFS(OFFSET(Import!$A$2,0,AB$2+2,236,1),OFFSET(Import!$A$2,0,AB$2,236,1),Circo3!AB$3,Import_Communes,Circo3!$A19,Import_BV,Circo3!$B19)</f>
        <v>7</v>
      </c>
      <c r="AC19" s="36">
        <f t="shared" ca="1" si="4"/>
        <v>6.2277580071174376E-3</v>
      </c>
      <c r="AD19" s="37">
        <f t="shared" ca="1" si="5"/>
        <v>1.6129032258064516E-2</v>
      </c>
      <c r="AE19" s="35">
        <f ca="1">SUMIFS(OFFSET(Import!$A$2,0,AE$2+2,236,1),OFFSET(Import!$A$2,0,AE$2,236,1),Circo3!AE$3,Import_Communes,Circo3!$A19,Import_BV,Circo3!$B19)</f>
        <v>1</v>
      </c>
      <c r="AF19" s="36">
        <f t="shared" ca="1" si="6"/>
        <v>8.8967971530249106E-4</v>
      </c>
      <c r="AG19" s="37">
        <f t="shared" ca="1" si="7"/>
        <v>2.304147465437788E-3</v>
      </c>
    </row>
    <row r="20" spans="1:33">
      <c r="A20" s="32" t="s">
        <v>46</v>
      </c>
      <c r="B20" s="33">
        <v>9</v>
      </c>
      <c r="C20" s="33">
        <f>SUMIFS(Import_Inscrits,Import_Communes,Circo3!$A20,Import_BV,Circo3!$B20)</f>
        <v>959</v>
      </c>
      <c r="D20" s="33">
        <f>SUMIFS(Import_Abstention,Import_Communes,Circo3!$A20,Import_BV,Circo3!$B20)</f>
        <v>614</v>
      </c>
      <c r="E20" s="33">
        <f>SUMIFS(Import_Votants,Import_Communes,Circo3!$A20,Import_BV,Circo3!$B20)</f>
        <v>345</v>
      </c>
      <c r="F20" s="34">
        <f t="shared" si="8"/>
        <v>0.35974973931178311</v>
      </c>
      <c r="G20" s="33">
        <f>SUMIFS(Import_Blancs,Import_Communes,Circo3!$A20,Import_BV,Circo3!$B20)</f>
        <v>4</v>
      </c>
      <c r="H20" s="33">
        <f>SUMIFS(Imports_Nuls,Import_Communes,Circo3!$A20,Import_BV,Circo3!$B20)</f>
        <v>4</v>
      </c>
      <c r="I20" s="33">
        <f>SUMIFS(Import_Exprimés,Import_Communes,Circo3!$A20,Import_BV,Circo3!$B20)</f>
        <v>337</v>
      </c>
      <c r="J20" s="35">
        <f ca="1">SUMIFS(OFFSET(Import!$A$2,0,J$2+2,236,1),OFFSET(Import!$A$2,0,J$2,236,1),Circo3!J$3,Import_Communes,Circo3!$A20,Import_BV,Circo3!$B20)</f>
        <v>57</v>
      </c>
      <c r="K20" s="36">
        <f t="shared" ca="1" si="9"/>
        <v>5.9436913451511988E-2</v>
      </c>
      <c r="L20" s="37">
        <f t="shared" ca="1" si="10"/>
        <v>0.16913946587537093</v>
      </c>
      <c r="M20" s="35">
        <f ca="1">SUMIFS(OFFSET(Import!$A$2,0,M$2+2,236,1),OFFSET(Import!$A$2,0,M$2,236,1),Circo3!M$3,Import_Communes,Circo3!$A20,Import_BV,Circo3!$B20)</f>
        <v>5</v>
      </c>
      <c r="N20" s="36">
        <f t="shared" ca="1" si="11"/>
        <v>5.2137643378519288E-3</v>
      </c>
      <c r="O20" s="37">
        <f t="shared" ca="1" si="12"/>
        <v>1.483679525222552E-2</v>
      </c>
      <c r="P20" s="35">
        <f ca="1">SUMIFS(OFFSET(Import!$A$2,0,P$2+2,236,1),OFFSET(Import!$A$2,0,P$2,236,1),Circo3!P$3,Import_Communes,Circo3!$A20,Import_BV,Circo3!$B20)</f>
        <v>3</v>
      </c>
      <c r="Q20" s="36">
        <f t="shared" ca="1" si="13"/>
        <v>3.1282586027111575E-3</v>
      </c>
      <c r="R20" s="37">
        <f t="shared" ca="1" si="14"/>
        <v>8.9020771513353119E-3</v>
      </c>
      <c r="S20" s="35">
        <f ca="1">SUMIFS(OFFSET(Import!$A$2,0,S$2+2,236,1),OFFSET(Import!$A$2,0,S$2,236,1),Circo3!S$3,Import_Communes,Circo3!$A20,Import_BV,Circo3!$B20)</f>
        <v>3</v>
      </c>
      <c r="T20" s="36">
        <f t="shared" ca="1" si="15"/>
        <v>3.1282586027111575E-3</v>
      </c>
      <c r="U20" s="37">
        <f t="shared" ca="1" si="16"/>
        <v>8.9020771513353119E-3</v>
      </c>
      <c r="V20" s="35">
        <f ca="1">SUMIFS(OFFSET(Import!$A$2,0,V$2+2,236,1),OFFSET(Import!$A$2,0,V$2,236,1),Circo3!V$3,Import_Communes,Circo3!$A20,Import_BV,Circo3!$B20)</f>
        <v>210</v>
      </c>
      <c r="W20" s="36">
        <f t="shared" ca="1" si="0"/>
        <v>0.21897810218978103</v>
      </c>
      <c r="X20" s="37">
        <f t="shared" ca="1" si="1"/>
        <v>0.62314540059347179</v>
      </c>
      <c r="Y20" s="35">
        <f ca="1">SUMIFS(OFFSET(Import!$A$2,0,Y$2+2,236,1),OFFSET(Import!$A$2,0,Y$2,236,1),Circo3!Y$3,Import_Communes,Circo3!$A20,Import_BV,Circo3!$B20)</f>
        <v>51</v>
      </c>
      <c r="Z20" s="36">
        <f t="shared" ca="1" si="2"/>
        <v>5.3180396246089674E-2</v>
      </c>
      <c r="AA20" s="37">
        <f t="shared" ca="1" si="3"/>
        <v>0.1513353115727003</v>
      </c>
      <c r="AB20" s="35">
        <f ca="1">SUMIFS(OFFSET(Import!$A$2,0,AB$2+2,236,1),OFFSET(Import!$A$2,0,AB$2,236,1),Circo3!AB$3,Import_Communes,Circo3!$A20,Import_BV,Circo3!$B20)</f>
        <v>7</v>
      </c>
      <c r="AC20" s="36">
        <f t="shared" ca="1" si="4"/>
        <v>7.2992700729927005E-3</v>
      </c>
      <c r="AD20" s="37">
        <f t="shared" ca="1" si="5"/>
        <v>2.0771513353115726E-2</v>
      </c>
      <c r="AE20" s="35">
        <f ca="1">SUMIFS(OFFSET(Import!$A$2,0,AE$2+2,236,1),OFFSET(Import!$A$2,0,AE$2,236,1),Circo3!AE$3,Import_Communes,Circo3!$A20,Import_BV,Circo3!$B20)</f>
        <v>1</v>
      </c>
      <c r="AF20" s="36">
        <f t="shared" ca="1" si="6"/>
        <v>1.0427528675703858E-3</v>
      </c>
      <c r="AG20" s="37">
        <f t="shared" ca="1" si="7"/>
        <v>2.967359050445104E-3</v>
      </c>
    </row>
    <row r="21" spans="1:33">
      <c r="A21" s="32" t="s">
        <v>46</v>
      </c>
      <c r="B21" s="33">
        <v>10</v>
      </c>
      <c r="C21" s="33">
        <f>SUMIFS(Import_Inscrits,Import_Communes,Circo3!$A21,Import_BV,Circo3!$B21)</f>
        <v>1363</v>
      </c>
      <c r="D21" s="33">
        <f>SUMIFS(Import_Abstention,Import_Communes,Circo3!$A21,Import_BV,Circo3!$B21)</f>
        <v>865</v>
      </c>
      <c r="E21" s="33">
        <f>SUMIFS(Import_Votants,Import_Communes,Circo3!$A21,Import_BV,Circo3!$B21)</f>
        <v>498</v>
      </c>
      <c r="F21" s="34">
        <f t="shared" si="8"/>
        <v>0.36537050623624356</v>
      </c>
      <c r="G21" s="33">
        <f>SUMIFS(Import_Blancs,Import_Communes,Circo3!$A21,Import_BV,Circo3!$B21)</f>
        <v>5</v>
      </c>
      <c r="H21" s="33">
        <f>SUMIFS(Imports_Nuls,Import_Communes,Circo3!$A21,Import_BV,Circo3!$B21)</f>
        <v>3</v>
      </c>
      <c r="I21" s="33">
        <f>SUMIFS(Import_Exprimés,Import_Communes,Circo3!$A21,Import_BV,Circo3!$B21)</f>
        <v>490</v>
      </c>
      <c r="J21" s="35">
        <f ca="1">SUMIFS(OFFSET(Import!$A$2,0,J$2+2,236,1),OFFSET(Import!$A$2,0,J$2,236,1),Circo3!J$3,Import_Communes,Circo3!$A21,Import_BV,Circo3!$B21)</f>
        <v>136</v>
      </c>
      <c r="K21" s="36">
        <f t="shared" ca="1" si="9"/>
        <v>9.9779897285399849E-2</v>
      </c>
      <c r="L21" s="37">
        <f t="shared" ca="1" si="10"/>
        <v>0.27755102040816326</v>
      </c>
      <c r="M21" s="35">
        <f ca="1">SUMIFS(OFFSET(Import!$A$2,0,M$2+2,236,1),OFFSET(Import!$A$2,0,M$2,236,1),Circo3!M$3,Import_Communes,Circo3!$A21,Import_BV,Circo3!$B21)</f>
        <v>18</v>
      </c>
      <c r="N21" s="36">
        <f t="shared" ca="1" si="11"/>
        <v>1.3206162876008804E-2</v>
      </c>
      <c r="O21" s="37">
        <f t="shared" ca="1" si="12"/>
        <v>3.6734693877551024E-2</v>
      </c>
      <c r="P21" s="35">
        <f ca="1">SUMIFS(OFFSET(Import!$A$2,0,P$2+2,236,1),OFFSET(Import!$A$2,0,P$2,236,1),Circo3!P$3,Import_Communes,Circo3!$A21,Import_BV,Circo3!$B21)</f>
        <v>14</v>
      </c>
      <c r="Q21" s="36">
        <f t="shared" ca="1" si="13"/>
        <v>1.0271460014673514E-2</v>
      </c>
      <c r="R21" s="37">
        <f t="shared" ca="1" si="14"/>
        <v>2.8571428571428571E-2</v>
      </c>
      <c r="S21" s="35">
        <f ca="1">SUMIFS(OFFSET(Import!$A$2,0,S$2+2,236,1),OFFSET(Import!$A$2,0,S$2,236,1),Circo3!S$3,Import_Communes,Circo3!$A21,Import_BV,Circo3!$B21)</f>
        <v>4</v>
      </c>
      <c r="T21" s="36">
        <f t="shared" ca="1" si="15"/>
        <v>2.93470286133529E-3</v>
      </c>
      <c r="U21" s="37">
        <f t="shared" ca="1" si="16"/>
        <v>8.1632653061224497E-3</v>
      </c>
      <c r="V21" s="35">
        <f ca="1">SUMIFS(OFFSET(Import!$A$2,0,V$2+2,236,1),OFFSET(Import!$A$2,0,V$2,236,1),Circo3!V$3,Import_Communes,Circo3!$A21,Import_BV,Circo3!$B21)</f>
        <v>197</v>
      </c>
      <c r="W21" s="36">
        <f t="shared" ca="1" si="0"/>
        <v>0.14453411592076301</v>
      </c>
      <c r="X21" s="37">
        <f t="shared" ca="1" si="1"/>
        <v>0.4020408163265306</v>
      </c>
      <c r="Y21" s="35">
        <f ca="1">SUMIFS(OFFSET(Import!$A$2,0,Y$2+2,236,1),OFFSET(Import!$A$2,0,Y$2,236,1),Circo3!Y$3,Import_Communes,Circo3!$A21,Import_BV,Circo3!$B21)</f>
        <v>92</v>
      </c>
      <c r="Z21" s="36">
        <f t="shared" ca="1" si="2"/>
        <v>6.7498165810711663E-2</v>
      </c>
      <c r="AA21" s="37">
        <f t="shared" ca="1" si="3"/>
        <v>0.18775510204081633</v>
      </c>
      <c r="AB21" s="35">
        <f ca="1">SUMIFS(OFFSET(Import!$A$2,0,AB$2+2,236,1),OFFSET(Import!$A$2,0,AB$2,236,1),Circo3!AB$3,Import_Communes,Circo3!$A21,Import_BV,Circo3!$B21)</f>
        <v>25</v>
      </c>
      <c r="AC21" s="36">
        <f t="shared" ca="1" si="4"/>
        <v>1.8341892883345562E-2</v>
      </c>
      <c r="AD21" s="37">
        <f t="shared" ca="1" si="5"/>
        <v>5.1020408163265307E-2</v>
      </c>
      <c r="AE21" s="35">
        <f ca="1">SUMIFS(OFFSET(Import!$A$2,0,AE$2+2,236,1),OFFSET(Import!$A$2,0,AE$2,236,1),Circo3!AE$3,Import_Communes,Circo3!$A21,Import_BV,Circo3!$B21)</f>
        <v>4</v>
      </c>
      <c r="AF21" s="36">
        <f t="shared" ca="1" si="6"/>
        <v>2.93470286133529E-3</v>
      </c>
      <c r="AG21" s="37">
        <f t="shared" ca="1" si="7"/>
        <v>8.1632653061224497E-3</v>
      </c>
    </row>
    <row r="22" spans="1:33">
      <c r="A22" s="32" t="s">
        <v>46</v>
      </c>
      <c r="B22" s="33">
        <v>11</v>
      </c>
      <c r="C22" s="33">
        <f>SUMIFS(Import_Inscrits,Import_Communes,Circo3!$A22,Import_BV,Circo3!$B22)</f>
        <v>1429</v>
      </c>
      <c r="D22" s="33">
        <f>SUMIFS(Import_Abstention,Import_Communes,Circo3!$A22,Import_BV,Circo3!$B22)</f>
        <v>908</v>
      </c>
      <c r="E22" s="33">
        <f>SUMIFS(Import_Votants,Import_Communes,Circo3!$A22,Import_BV,Circo3!$B22)</f>
        <v>521</v>
      </c>
      <c r="F22" s="34">
        <f t="shared" si="8"/>
        <v>0.36459062281315607</v>
      </c>
      <c r="G22" s="33">
        <f>SUMIFS(Import_Blancs,Import_Communes,Circo3!$A22,Import_BV,Circo3!$B22)</f>
        <v>14</v>
      </c>
      <c r="H22" s="33">
        <f>SUMIFS(Imports_Nuls,Import_Communes,Circo3!$A22,Import_BV,Circo3!$B22)</f>
        <v>4</v>
      </c>
      <c r="I22" s="33">
        <f>SUMIFS(Import_Exprimés,Import_Communes,Circo3!$A22,Import_BV,Circo3!$B22)</f>
        <v>503</v>
      </c>
      <c r="J22" s="35">
        <f ca="1">SUMIFS(OFFSET(Import!$A$2,0,J$2+2,236,1),OFFSET(Import!$A$2,0,J$2,236,1),Circo3!J$3,Import_Communes,Circo3!$A22,Import_BV,Circo3!$B22)</f>
        <v>96</v>
      </c>
      <c r="K22" s="36">
        <f t="shared" ca="1" si="9"/>
        <v>6.717984604618614E-2</v>
      </c>
      <c r="L22" s="37">
        <f t="shared" ca="1" si="10"/>
        <v>0.19085487077534791</v>
      </c>
      <c r="M22" s="35">
        <f ca="1">SUMIFS(OFFSET(Import!$A$2,0,M$2+2,236,1),OFFSET(Import!$A$2,0,M$2,236,1),Circo3!M$3,Import_Communes,Circo3!$A22,Import_BV,Circo3!$B22)</f>
        <v>14</v>
      </c>
      <c r="N22" s="36">
        <f t="shared" ca="1" si="11"/>
        <v>9.7970608817354796E-3</v>
      </c>
      <c r="O22" s="37">
        <f t="shared" ca="1" si="12"/>
        <v>2.7833001988071572E-2</v>
      </c>
      <c r="P22" s="35">
        <f ca="1">SUMIFS(OFFSET(Import!$A$2,0,P$2+2,236,1),OFFSET(Import!$A$2,0,P$2,236,1),Circo3!P$3,Import_Communes,Circo3!$A22,Import_BV,Circo3!$B22)</f>
        <v>3</v>
      </c>
      <c r="Q22" s="36">
        <f t="shared" ca="1" si="13"/>
        <v>2.0993701889433169E-3</v>
      </c>
      <c r="R22" s="37">
        <f t="shared" ca="1" si="14"/>
        <v>5.9642147117296221E-3</v>
      </c>
      <c r="S22" s="35">
        <f ca="1">SUMIFS(OFFSET(Import!$A$2,0,S$2+2,236,1),OFFSET(Import!$A$2,0,S$2,236,1),Circo3!S$3,Import_Communes,Circo3!$A22,Import_BV,Circo3!$B22)</f>
        <v>5</v>
      </c>
      <c r="T22" s="36">
        <f t="shared" ca="1" si="15"/>
        <v>3.4989503149055285E-3</v>
      </c>
      <c r="U22" s="37">
        <f t="shared" ca="1" si="16"/>
        <v>9.9403578528827041E-3</v>
      </c>
      <c r="V22" s="35">
        <f ca="1">SUMIFS(OFFSET(Import!$A$2,0,V$2+2,236,1),OFFSET(Import!$A$2,0,V$2,236,1),Circo3!V$3,Import_Communes,Circo3!$A22,Import_BV,Circo3!$B22)</f>
        <v>277</v>
      </c>
      <c r="W22" s="36">
        <f t="shared" ca="1" si="0"/>
        <v>0.19384184744576627</v>
      </c>
      <c r="X22" s="37">
        <f t="shared" ca="1" si="1"/>
        <v>0.55069582504970183</v>
      </c>
      <c r="Y22" s="35">
        <f ca="1">SUMIFS(OFFSET(Import!$A$2,0,Y$2+2,236,1),OFFSET(Import!$A$2,0,Y$2,236,1),Circo3!Y$3,Import_Communes,Circo3!$A22,Import_BV,Circo3!$B22)</f>
        <v>92</v>
      </c>
      <c r="Z22" s="36">
        <f t="shared" ca="1" si="2"/>
        <v>6.4380685794261719E-2</v>
      </c>
      <c r="AA22" s="37">
        <f t="shared" ca="1" si="3"/>
        <v>0.18290258449304175</v>
      </c>
      <c r="AB22" s="35">
        <f ca="1">SUMIFS(OFFSET(Import!$A$2,0,AB$2+2,236,1),OFFSET(Import!$A$2,0,AB$2,236,1),Circo3!AB$3,Import_Communes,Circo3!$A22,Import_BV,Circo3!$B22)</f>
        <v>13</v>
      </c>
      <c r="AC22" s="36">
        <f t="shared" ca="1" si="4"/>
        <v>9.0972708187543744E-3</v>
      </c>
      <c r="AD22" s="37">
        <f t="shared" ca="1" si="5"/>
        <v>2.584493041749503E-2</v>
      </c>
      <c r="AE22" s="35">
        <f ca="1">SUMIFS(OFFSET(Import!$A$2,0,AE$2+2,236,1),OFFSET(Import!$A$2,0,AE$2,236,1),Circo3!AE$3,Import_Communes,Circo3!$A22,Import_BV,Circo3!$B22)</f>
        <v>3</v>
      </c>
      <c r="AF22" s="36">
        <f t="shared" ca="1" si="6"/>
        <v>2.0993701889433169E-3</v>
      </c>
      <c r="AG22" s="37">
        <f t="shared" ca="1" si="7"/>
        <v>5.9642147117296221E-3</v>
      </c>
    </row>
    <row r="23" spans="1:33">
      <c r="A23" s="32" t="s">
        <v>46</v>
      </c>
      <c r="B23" s="33">
        <v>12</v>
      </c>
      <c r="C23" s="33">
        <f>SUMIFS(Import_Inscrits,Import_Communes,Circo3!$A23,Import_BV,Circo3!$B23)</f>
        <v>1764</v>
      </c>
      <c r="D23" s="33">
        <f>SUMIFS(Import_Abstention,Import_Communes,Circo3!$A23,Import_BV,Circo3!$B23)</f>
        <v>1149</v>
      </c>
      <c r="E23" s="33">
        <f>SUMIFS(Import_Votants,Import_Communes,Circo3!$A23,Import_BV,Circo3!$B23)</f>
        <v>615</v>
      </c>
      <c r="F23" s="34">
        <f t="shared" si="8"/>
        <v>0.34863945578231292</v>
      </c>
      <c r="G23" s="33">
        <f>SUMIFS(Import_Blancs,Import_Communes,Circo3!$A23,Import_BV,Circo3!$B23)</f>
        <v>9</v>
      </c>
      <c r="H23" s="33">
        <f>SUMIFS(Imports_Nuls,Import_Communes,Circo3!$A23,Import_BV,Circo3!$B23)</f>
        <v>6</v>
      </c>
      <c r="I23" s="33">
        <f>SUMIFS(Import_Exprimés,Import_Communes,Circo3!$A23,Import_BV,Circo3!$B23)</f>
        <v>600</v>
      </c>
      <c r="J23" s="35">
        <f ca="1">SUMIFS(OFFSET(Import!$A$2,0,J$2+2,236,1),OFFSET(Import!$A$2,0,J$2,236,1),Circo3!J$3,Import_Communes,Circo3!$A23,Import_BV,Circo3!$B23)</f>
        <v>117</v>
      </c>
      <c r="K23" s="36">
        <f t="shared" ca="1" si="9"/>
        <v>6.6326530612244902E-2</v>
      </c>
      <c r="L23" s="37">
        <f t="shared" ca="1" si="10"/>
        <v>0.19500000000000001</v>
      </c>
      <c r="M23" s="35">
        <f ca="1">SUMIFS(OFFSET(Import!$A$2,0,M$2+2,236,1),OFFSET(Import!$A$2,0,M$2,236,1),Circo3!M$3,Import_Communes,Circo3!$A23,Import_BV,Circo3!$B23)</f>
        <v>10</v>
      </c>
      <c r="N23" s="36">
        <f t="shared" ca="1" si="11"/>
        <v>5.6689342403628117E-3</v>
      </c>
      <c r="O23" s="37">
        <f t="shared" ca="1" si="12"/>
        <v>1.6666666666666666E-2</v>
      </c>
      <c r="P23" s="35">
        <f ca="1">SUMIFS(OFFSET(Import!$A$2,0,P$2+2,236,1),OFFSET(Import!$A$2,0,P$2,236,1),Circo3!P$3,Import_Communes,Circo3!$A23,Import_BV,Circo3!$B23)</f>
        <v>2</v>
      </c>
      <c r="Q23" s="36">
        <f t="shared" ca="1" si="13"/>
        <v>1.1337868480725624E-3</v>
      </c>
      <c r="R23" s="37">
        <f t="shared" ca="1" si="14"/>
        <v>3.3333333333333335E-3</v>
      </c>
      <c r="S23" s="35">
        <f ca="1">SUMIFS(OFFSET(Import!$A$2,0,S$2+2,236,1),OFFSET(Import!$A$2,0,S$2,236,1),Circo3!S$3,Import_Communes,Circo3!$A23,Import_BV,Circo3!$B23)</f>
        <v>6</v>
      </c>
      <c r="T23" s="36">
        <f t="shared" ca="1" si="15"/>
        <v>3.4013605442176869E-3</v>
      </c>
      <c r="U23" s="37">
        <f t="shared" ca="1" si="16"/>
        <v>0.01</v>
      </c>
      <c r="V23" s="35">
        <f ca="1">SUMIFS(OFFSET(Import!$A$2,0,V$2+2,236,1),OFFSET(Import!$A$2,0,V$2,236,1),Circo3!V$3,Import_Communes,Circo3!$A23,Import_BV,Circo3!$B23)</f>
        <v>306</v>
      </c>
      <c r="W23" s="36">
        <f t="shared" ca="1" si="0"/>
        <v>0.17346938775510204</v>
      </c>
      <c r="X23" s="37">
        <f t="shared" ca="1" si="1"/>
        <v>0.51</v>
      </c>
      <c r="Y23" s="35">
        <f ca="1">SUMIFS(OFFSET(Import!$A$2,0,Y$2+2,236,1),OFFSET(Import!$A$2,0,Y$2,236,1),Circo3!Y$3,Import_Communes,Circo3!$A23,Import_BV,Circo3!$B23)</f>
        <v>135</v>
      </c>
      <c r="Z23" s="36">
        <f t="shared" ca="1" si="2"/>
        <v>7.6530612244897961E-2</v>
      </c>
      <c r="AA23" s="37">
        <f t="shared" ca="1" si="3"/>
        <v>0.22500000000000001</v>
      </c>
      <c r="AB23" s="35">
        <f ca="1">SUMIFS(OFFSET(Import!$A$2,0,AB$2+2,236,1),OFFSET(Import!$A$2,0,AB$2,236,1),Circo3!AB$3,Import_Communes,Circo3!$A23,Import_BV,Circo3!$B23)</f>
        <v>18</v>
      </c>
      <c r="AC23" s="36">
        <f t="shared" ca="1" si="4"/>
        <v>1.020408163265306E-2</v>
      </c>
      <c r="AD23" s="37">
        <f t="shared" ca="1" si="5"/>
        <v>0.03</v>
      </c>
      <c r="AE23" s="35">
        <f ca="1">SUMIFS(OFFSET(Import!$A$2,0,AE$2+2,236,1),OFFSET(Import!$A$2,0,AE$2,236,1),Circo3!AE$3,Import_Communes,Circo3!$A23,Import_BV,Circo3!$B23)</f>
        <v>6</v>
      </c>
      <c r="AF23" s="36">
        <f t="shared" ca="1" si="6"/>
        <v>3.4013605442176869E-3</v>
      </c>
      <c r="AG23" s="37">
        <f t="shared" ca="1" si="7"/>
        <v>0.01</v>
      </c>
    </row>
    <row r="24" spans="1:33">
      <c r="A24" s="32" t="s">
        <v>46</v>
      </c>
      <c r="B24" s="33">
        <v>13</v>
      </c>
      <c r="C24" s="33">
        <f>SUMIFS(Import_Inscrits,Import_Communes,Circo3!$A24,Import_BV,Circo3!$B24)</f>
        <v>1421</v>
      </c>
      <c r="D24" s="33">
        <f>SUMIFS(Import_Abstention,Import_Communes,Circo3!$A24,Import_BV,Circo3!$B24)</f>
        <v>876</v>
      </c>
      <c r="E24" s="33">
        <f>SUMIFS(Import_Votants,Import_Communes,Circo3!$A24,Import_BV,Circo3!$B24)</f>
        <v>545</v>
      </c>
      <c r="F24" s="34">
        <f t="shared" si="8"/>
        <v>0.38353272343420125</v>
      </c>
      <c r="G24" s="33">
        <f>SUMIFS(Import_Blancs,Import_Communes,Circo3!$A24,Import_BV,Circo3!$B24)</f>
        <v>5</v>
      </c>
      <c r="H24" s="33">
        <f>SUMIFS(Imports_Nuls,Import_Communes,Circo3!$A24,Import_BV,Circo3!$B24)</f>
        <v>2</v>
      </c>
      <c r="I24" s="33">
        <f>SUMIFS(Import_Exprimés,Import_Communes,Circo3!$A24,Import_BV,Circo3!$B24)</f>
        <v>538</v>
      </c>
      <c r="J24" s="35">
        <f ca="1">SUMIFS(OFFSET(Import!$A$2,0,J$2+2,236,1),OFFSET(Import!$A$2,0,J$2,236,1),Circo3!J$3,Import_Communes,Circo3!$A24,Import_BV,Circo3!$B24)</f>
        <v>95</v>
      </c>
      <c r="K24" s="36">
        <f t="shared" ca="1" si="9"/>
        <v>6.6854327938071778E-2</v>
      </c>
      <c r="L24" s="37">
        <f t="shared" ca="1" si="10"/>
        <v>0.17657992565055763</v>
      </c>
      <c r="M24" s="35">
        <f ca="1">SUMIFS(OFFSET(Import!$A$2,0,M$2+2,236,1),OFFSET(Import!$A$2,0,M$2,236,1),Circo3!M$3,Import_Communes,Circo3!$A24,Import_BV,Circo3!$B24)</f>
        <v>6</v>
      </c>
      <c r="N24" s="36">
        <f t="shared" ca="1" si="11"/>
        <v>4.22237860661506E-3</v>
      </c>
      <c r="O24" s="37">
        <f t="shared" ca="1" si="12"/>
        <v>1.1152416356877323E-2</v>
      </c>
      <c r="P24" s="35">
        <f ca="1">SUMIFS(OFFSET(Import!$A$2,0,P$2+2,236,1),OFFSET(Import!$A$2,0,P$2,236,1),Circo3!P$3,Import_Communes,Circo3!$A24,Import_BV,Circo3!$B24)</f>
        <v>3</v>
      </c>
      <c r="Q24" s="36">
        <f t="shared" ca="1" si="13"/>
        <v>2.11118930330753E-3</v>
      </c>
      <c r="R24" s="37">
        <f t="shared" ca="1" si="14"/>
        <v>5.5762081784386614E-3</v>
      </c>
      <c r="S24" s="35">
        <f ca="1">SUMIFS(OFFSET(Import!$A$2,0,S$2+2,236,1),OFFSET(Import!$A$2,0,S$2,236,1),Circo3!S$3,Import_Communes,Circo3!$A24,Import_BV,Circo3!$B24)</f>
        <v>5</v>
      </c>
      <c r="T24" s="36">
        <f t="shared" ca="1" si="15"/>
        <v>3.518648838845883E-3</v>
      </c>
      <c r="U24" s="37">
        <f t="shared" ca="1" si="16"/>
        <v>9.2936802973977699E-3</v>
      </c>
      <c r="V24" s="35">
        <f ca="1">SUMIFS(OFFSET(Import!$A$2,0,V$2+2,236,1),OFFSET(Import!$A$2,0,V$2,236,1),Circo3!V$3,Import_Communes,Circo3!$A24,Import_BV,Circo3!$B24)</f>
        <v>245</v>
      </c>
      <c r="W24" s="36">
        <f t="shared" ca="1" si="0"/>
        <v>0.17241379310344829</v>
      </c>
      <c r="X24" s="37">
        <f t="shared" ca="1" si="1"/>
        <v>0.45539033457249073</v>
      </c>
      <c r="Y24" s="35">
        <f ca="1">SUMIFS(OFFSET(Import!$A$2,0,Y$2+2,236,1),OFFSET(Import!$A$2,0,Y$2,236,1),Circo3!Y$3,Import_Communes,Circo3!$A24,Import_BV,Circo3!$B24)</f>
        <v>175</v>
      </c>
      <c r="Z24" s="36">
        <f t="shared" ca="1" si="2"/>
        <v>0.12315270935960591</v>
      </c>
      <c r="AA24" s="37">
        <f t="shared" ca="1" si="3"/>
        <v>0.32527881040892193</v>
      </c>
      <c r="AB24" s="35">
        <f ca="1">SUMIFS(OFFSET(Import!$A$2,0,AB$2+2,236,1),OFFSET(Import!$A$2,0,AB$2,236,1),Circo3!AB$3,Import_Communes,Circo3!$A24,Import_BV,Circo3!$B24)</f>
        <v>5</v>
      </c>
      <c r="AC24" s="36">
        <f t="shared" ca="1" si="4"/>
        <v>3.518648838845883E-3</v>
      </c>
      <c r="AD24" s="37">
        <f t="shared" ca="1" si="5"/>
        <v>9.2936802973977699E-3</v>
      </c>
      <c r="AE24" s="35">
        <f ca="1">SUMIFS(OFFSET(Import!$A$2,0,AE$2+2,236,1),OFFSET(Import!$A$2,0,AE$2,236,1),Circo3!AE$3,Import_Communes,Circo3!$A24,Import_BV,Circo3!$B24)</f>
        <v>4</v>
      </c>
      <c r="AF24" s="36">
        <f t="shared" ca="1" si="6"/>
        <v>2.8149190710767065E-3</v>
      </c>
      <c r="AG24" s="37">
        <f t="shared" ca="1" si="7"/>
        <v>7.4349442379182153E-3</v>
      </c>
    </row>
    <row r="25" spans="1:33">
      <c r="A25" s="32" t="s">
        <v>46</v>
      </c>
      <c r="B25" s="33">
        <v>14</v>
      </c>
      <c r="C25" s="33">
        <f>SUMIFS(Import_Inscrits,Import_Communes,Circo3!$A25,Import_BV,Circo3!$B25)</f>
        <v>1645</v>
      </c>
      <c r="D25" s="33">
        <f>SUMIFS(Import_Abstention,Import_Communes,Circo3!$A25,Import_BV,Circo3!$B25)</f>
        <v>1123</v>
      </c>
      <c r="E25" s="33">
        <f>SUMIFS(Import_Votants,Import_Communes,Circo3!$A25,Import_BV,Circo3!$B25)</f>
        <v>522</v>
      </c>
      <c r="F25" s="34">
        <f t="shared" si="8"/>
        <v>0.31732522796352586</v>
      </c>
      <c r="G25" s="33">
        <f>SUMIFS(Import_Blancs,Import_Communes,Circo3!$A25,Import_BV,Circo3!$B25)</f>
        <v>3</v>
      </c>
      <c r="H25" s="33">
        <f>SUMIFS(Imports_Nuls,Import_Communes,Circo3!$A25,Import_BV,Circo3!$B25)</f>
        <v>12</v>
      </c>
      <c r="I25" s="33">
        <f>SUMIFS(Import_Exprimés,Import_Communes,Circo3!$A25,Import_BV,Circo3!$B25)</f>
        <v>507</v>
      </c>
      <c r="J25" s="35">
        <f ca="1">SUMIFS(OFFSET(Import!$A$2,0,J$2+2,236,1),OFFSET(Import!$A$2,0,J$2,236,1),Circo3!J$3,Import_Communes,Circo3!$A25,Import_BV,Circo3!$B25)</f>
        <v>117</v>
      </c>
      <c r="K25" s="36">
        <f t="shared" ca="1" si="9"/>
        <v>7.1124620060790275E-2</v>
      </c>
      <c r="L25" s="37">
        <f t="shared" ca="1" si="10"/>
        <v>0.23076923076923078</v>
      </c>
      <c r="M25" s="35">
        <f ca="1">SUMIFS(OFFSET(Import!$A$2,0,M$2+2,236,1),OFFSET(Import!$A$2,0,M$2,236,1),Circo3!M$3,Import_Communes,Circo3!$A25,Import_BV,Circo3!$B25)</f>
        <v>10</v>
      </c>
      <c r="N25" s="36">
        <f t="shared" ca="1" si="11"/>
        <v>6.0790273556231003E-3</v>
      </c>
      <c r="O25" s="37">
        <f t="shared" ca="1" si="12"/>
        <v>1.9723865877712032E-2</v>
      </c>
      <c r="P25" s="35">
        <f ca="1">SUMIFS(OFFSET(Import!$A$2,0,P$2+2,236,1),OFFSET(Import!$A$2,0,P$2,236,1),Circo3!P$3,Import_Communes,Circo3!$A25,Import_BV,Circo3!$B25)</f>
        <v>6</v>
      </c>
      <c r="Q25" s="36">
        <f t="shared" ca="1" si="13"/>
        <v>3.64741641337386E-3</v>
      </c>
      <c r="R25" s="37">
        <f t="shared" ca="1" si="14"/>
        <v>1.1834319526627219E-2</v>
      </c>
      <c r="S25" s="35">
        <f ca="1">SUMIFS(OFFSET(Import!$A$2,0,S$2+2,236,1),OFFSET(Import!$A$2,0,S$2,236,1),Circo3!S$3,Import_Communes,Circo3!$A25,Import_BV,Circo3!$B25)</f>
        <v>6</v>
      </c>
      <c r="T25" s="36">
        <f t="shared" ca="1" si="15"/>
        <v>3.64741641337386E-3</v>
      </c>
      <c r="U25" s="37">
        <f t="shared" ca="1" si="16"/>
        <v>1.1834319526627219E-2</v>
      </c>
      <c r="V25" s="35">
        <f ca="1">SUMIFS(OFFSET(Import!$A$2,0,V$2+2,236,1),OFFSET(Import!$A$2,0,V$2,236,1),Circo3!V$3,Import_Communes,Circo3!$A25,Import_BV,Circo3!$B25)</f>
        <v>240</v>
      </c>
      <c r="W25" s="36">
        <f t="shared" ca="1" si="0"/>
        <v>0.1458966565349544</v>
      </c>
      <c r="X25" s="37">
        <f t="shared" ca="1" si="1"/>
        <v>0.47337278106508873</v>
      </c>
      <c r="Y25" s="35">
        <f ca="1">SUMIFS(OFFSET(Import!$A$2,0,Y$2+2,236,1),OFFSET(Import!$A$2,0,Y$2,236,1),Circo3!Y$3,Import_Communes,Circo3!$A25,Import_BV,Circo3!$B25)</f>
        <v>105</v>
      </c>
      <c r="Z25" s="36">
        <f t="shared" ca="1" si="2"/>
        <v>6.3829787234042548E-2</v>
      </c>
      <c r="AA25" s="37">
        <f t="shared" ca="1" si="3"/>
        <v>0.20710059171597633</v>
      </c>
      <c r="AB25" s="35">
        <f ca="1">SUMIFS(OFFSET(Import!$A$2,0,AB$2+2,236,1),OFFSET(Import!$A$2,0,AB$2,236,1),Circo3!AB$3,Import_Communes,Circo3!$A25,Import_BV,Circo3!$B25)</f>
        <v>16</v>
      </c>
      <c r="AC25" s="36">
        <f t="shared" ca="1" si="4"/>
        <v>9.7264437689969611E-3</v>
      </c>
      <c r="AD25" s="37">
        <f t="shared" ca="1" si="5"/>
        <v>3.1558185404339252E-2</v>
      </c>
      <c r="AE25" s="35">
        <f ca="1">SUMIFS(OFFSET(Import!$A$2,0,AE$2+2,236,1),OFFSET(Import!$A$2,0,AE$2,236,1),Circo3!AE$3,Import_Communes,Circo3!$A25,Import_BV,Circo3!$B25)</f>
        <v>7</v>
      </c>
      <c r="AF25" s="36">
        <f t="shared" ca="1" si="6"/>
        <v>4.2553191489361703E-3</v>
      </c>
      <c r="AG25" s="37">
        <f t="shared" ca="1" si="7"/>
        <v>1.3806706114398421E-2</v>
      </c>
    </row>
    <row r="26" spans="1:33" s="216" customFormat="1">
      <c r="A26" s="212" t="s">
        <v>150</v>
      </c>
      <c r="B26" s="213"/>
      <c r="C26" s="213">
        <f t="shared" ref="C26:AE26" si="20">SUM(C27:C34)</f>
        <v>5147</v>
      </c>
      <c r="D26" s="213">
        <f t="shared" si="20"/>
        <v>2264</v>
      </c>
      <c r="E26" s="213">
        <f t="shared" si="20"/>
        <v>2883</v>
      </c>
      <c r="F26" s="214">
        <f>E26/C26</f>
        <v>0.56013211579560906</v>
      </c>
      <c r="G26" s="213">
        <f t="shared" si="20"/>
        <v>9</v>
      </c>
      <c r="H26" s="213">
        <f t="shared" si="20"/>
        <v>19</v>
      </c>
      <c r="I26" s="213">
        <f t="shared" si="20"/>
        <v>2855</v>
      </c>
      <c r="J26" s="212">
        <f t="shared" ca="1" si="20"/>
        <v>1381</v>
      </c>
      <c r="K26" s="214">
        <f t="shared" ca="1" si="9"/>
        <v>0.26831163784728967</v>
      </c>
      <c r="L26" s="215">
        <f t="shared" ca="1" si="10"/>
        <v>0.48371278458844136</v>
      </c>
      <c r="M26" s="212">
        <f t="shared" ca="1" si="20"/>
        <v>11</v>
      </c>
      <c r="N26" s="214">
        <f t="shared" ca="1" si="11"/>
        <v>2.1371672819117931E-3</v>
      </c>
      <c r="O26" s="215">
        <f t="shared" ca="1" si="12"/>
        <v>3.852889667250438E-3</v>
      </c>
      <c r="P26" s="212">
        <f t="shared" ca="1" si="20"/>
        <v>9</v>
      </c>
      <c r="Q26" s="214">
        <f t="shared" ca="1" si="13"/>
        <v>1.7485914124732854E-3</v>
      </c>
      <c r="R26" s="215">
        <f t="shared" ca="1" si="14"/>
        <v>3.1523642732049035E-3</v>
      </c>
      <c r="S26" s="212">
        <f t="shared" ca="1" si="20"/>
        <v>15</v>
      </c>
      <c r="T26" s="214">
        <f t="shared" ca="1" si="15"/>
        <v>2.9143190207888089E-3</v>
      </c>
      <c r="U26" s="215">
        <f t="shared" ca="1" si="16"/>
        <v>5.2539404553415062E-3</v>
      </c>
      <c r="V26" s="212">
        <f t="shared" ca="1" si="20"/>
        <v>606</v>
      </c>
      <c r="W26" s="214">
        <f t="shared" ca="1" si="0"/>
        <v>0.11773848843986788</v>
      </c>
      <c r="X26" s="215">
        <f t="shared" ca="1" si="1"/>
        <v>0.21225919439579685</v>
      </c>
      <c r="Y26" s="212">
        <f t="shared" ca="1" si="20"/>
        <v>487</v>
      </c>
      <c r="Z26" s="214">
        <f t="shared" ca="1" si="2"/>
        <v>9.4618224208276661E-2</v>
      </c>
      <c r="AA26" s="215">
        <f t="shared" ca="1" si="3"/>
        <v>0.17057793345008757</v>
      </c>
      <c r="AB26" s="212">
        <f t="shared" ca="1" si="20"/>
        <v>337</v>
      </c>
      <c r="AC26" s="214">
        <f t="shared" ca="1" si="4"/>
        <v>6.5475034000388579E-2</v>
      </c>
      <c r="AD26" s="215">
        <f t="shared" ca="1" si="5"/>
        <v>0.1180385288966725</v>
      </c>
      <c r="AE26" s="212">
        <f t="shared" ca="1" si="20"/>
        <v>9</v>
      </c>
      <c r="AF26" s="214">
        <f t="shared" ca="1" si="6"/>
        <v>1.7485914124732854E-3</v>
      </c>
      <c r="AG26" s="215">
        <f t="shared" ca="1" si="7"/>
        <v>3.1523642732049035E-3</v>
      </c>
    </row>
    <row r="27" spans="1:33">
      <c r="A27" s="32" t="s">
        <v>56</v>
      </c>
      <c r="B27" s="33">
        <v>1</v>
      </c>
      <c r="C27" s="33">
        <f>SUMIFS(Import_Inscrits,Import_Communes,Circo3!$A27,Import_BV,Circo3!$B27)</f>
        <v>357</v>
      </c>
      <c r="D27" s="33">
        <f>SUMIFS(Import_Abstention,Import_Communes,Circo3!$A27,Import_BV,Circo3!$B27)</f>
        <v>192</v>
      </c>
      <c r="E27" s="33">
        <f>SUMIFS(Import_Votants,Import_Communes,Circo3!$A27,Import_BV,Circo3!$B27)</f>
        <v>165</v>
      </c>
      <c r="F27" s="34">
        <f t="shared" si="8"/>
        <v>0.46218487394957986</v>
      </c>
      <c r="G27" s="33">
        <f>SUMIFS(Import_Blancs,Import_Communes,Circo3!$A27,Import_BV,Circo3!$B27)</f>
        <v>0</v>
      </c>
      <c r="H27" s="33">
        <f>SUMIFS(Imports_Nuls,Import_Communes,Circo3!$A27,Import_BV,Circo3!$B27)</f>
        <v>2</v>
      </c>
      <c r="I27" s="33">
        <f>SUMIFS(Import_Exprimés,Import_Communes,Circo3!$A27,Import_BV,Circo3!$B27)</f>
        <v>163</v>
      </c>
      <c r="J27" s="35">
        <f ca="1">SUMIFS(OFFSET(Import!$A$2,0,J$2+2,236,1),OFFSET(Import!$A$2,0,J$2,236,1),Circo3!J$3,Import_Communes,Circo3!$A27,Import_BV,Circo3!$B27)</f>
        <v>86</v>
      </c>
      <c r="K27" s="36">
        <f t="shared" ca="1" si="9"/>
        <v>0.24089635854341737</v>
      </c>
      <c r="L27" s="37">
        <f t="shared" ca="1" si="10"/>
        <v>0.52760736196319014</v>
      </c>
      <c r="M27" s="35">
        <f ca="1">SUMIFS(OFFSET(Import!$A$2,0,M$2+2,236,1),OFFSET(Import!$A$2,0,M$2,236,1),Circo3!M$3,Import_Communes,Circo3!$A27,Import_BV,Circo3!$B27)</f>
        <v>1</v>
      </c>
      <c r="N27" s="36">
        <f t="shared" ca="1" si="11"/>
        <v>2.8011204481792717E-3</v>
      </c>
      <c r="O27" s="37">
        <f t="shared" ca="1" si="12"/>
        <v>6.1349693251533744E-3</v>
      </c>
      <c r="P27" s="35">
        <f ca="1">SUMIFS(OFFSET(Import!$A$2,0,P$2+2,236,1),OFFSET(Import!$A$2,0,P$2,236,1),Circo3!P$3,Import_Communes,Circo3!$A27,Import_BV,Circo3!$B27)</f>
        <v>0</v>
      </c>
      <c r="Q27" s="36">
        <f t="shared" ca="1" si="13"/>
        <v>0</v>
      </c>
      <c r="R27" s="37">
        <f t="shared" ca="1" si="14"/>
        <v>0</v>
      </c>
      <c r="S27" s="35">
        <f ca="1">SUMIFS(OFFSET(Import!$A$2,0,S$2+2,236,1),OFFSET(Import!$A$2,0,S$2,236,1),Circo3!S$3,Import_Communes,Circo3!$A27,Import_BV,Circo3!$B27)</f>
        <v>2</v>
      </c>
      <c r="T27" s="36">
        <f t="shared" ca="1" si="15"/>
        <v>5.6022408963585435E-3</v>
      </c>
      <c r="U27" s="37">
        <f t="shared" ca="1" si="16"/>
        <v>1.2269938650306749E-2</v>
      </c>
      <c r="V27" s="35">
        <f ca="1">SUMIFS(OFFSET(Import!$A$2,0,V$2+2,236,1),OFFSET(Import!$A$2,0,V$2,236,1),Circo3!V$3,Import_Communes,Circo3!$A27,Import_BV,Circo3!$B27)</f>
        <v>24</v>
      </c>
      <c r="W27" s="36">
        <f t="shared" ca="1" si="0"/>
        <v>6.7226890756302518E-2</v>
      </c>
      <c r="X27" s="37">
        <f t="shared" ca="1" si="1"/>
        <v>0.14723926380368099</v>
      </c>
      <c r="Y27" s="35">
        <f ca="1">SUMIFS(OFFSET(Import!$A$2,0,Y$2+2,236,1),OFFSET(Import!$A$2,0,Y$2,236,1),Circo3!Y$3,Import_Communes,Circo3!$A27,Import_BV,Circo3!$B27)</f>
        <v>30</v>
      </c>
      <c r="Z27" s="36">
        <f t="shared" ca="1" si="2"/>
        <v>8.4033613445378158E-2</v>
      </c>
      <c r="AA27" s="37">
        <f t="shared" ca="1" si="3"/>
        <v>0.18404907975460122</v>
      </c>
      <c r="AB27" s="35">
        <f ca="1">SUMIFS(OFFSET(Import!$A$2,0,AB$2+2,236,1),OFFSET(Import!$A$2,0,AB$2,236,1),Circo3!AB$3,Import_Communes,Circo3!$A27,Import_BV,Circo3!$B27)</f>
        <v>19</v>
      </c>
      <c r="AC27" s="36">
        <f t="shared" ca="1" si="4"/>
        <v>5.3221288515406161E-2</v>
      </c>
      <c r="AD27" s="37">
        <f t="shared" ca="1" si="5"/>
        <v>0.1165644171779141</v>
      </c>
      <c r="AE27" s="35">
        <f ca="1">SUMIFS(OFFSET(Import!$A$2,0,AE$2+2,236,1),OFFSET(Import!$A$2,0,AE$2,236,1),Circo3!AE$3,Import_Communes,Circo3!$A27,Import_BV,Circo3!$B27)</f>
        <v>1</v>
      </c>
      <c r="AF27" s="36">
        <f t="shared" ca="1" si="6"/>
        <v>2.8011204481792717E-3</v>
      </c>
      <c r="AG27" s="37">
        <f t="shared" ca="1" si="7"/>
        <v>6.1349693251533744E-3</v>
      </c>
    </row>
    <row r="28" spans="1:33">
      <c r="A28" s="32" t="s">
        <v>56</v>
      </c>
      <c r="B28" s="33">
        <v>2</v>
      </c>
      <c r="C28" s="33">
        <f>SUMIFS(Import_Inscrits,Import_Communes,Circo3!$A28,Import_BV,Circo3!$B28)</f>
        <v>730</v>
      </c>
      <c r="D28" s="33">
        <f>SUMIFS(Import_Abstention,Import_Communes,Circo3!$A28,Import_BV,Circo3!$B28)</f>
        <v>300</v>
      </c>
      <c r="E28" s="33">
        <f>SUMIFS(Import_Votants,Import_Communes,Circo3!$A28,Import_BV,Circo3!$B28)</f>
        <v>430</v>
      </c>
      <c r="F28" s="34">
        <f t="shared" si="8"/>
        <v>0.58904109589041098</v>
      </c>
      <c r="G28" s="33">
        <f>SUMIFS(Import_Blancs,Import_Communes,Circo3!$A28,Import_BV,Circo3!$B28)</f>
        <v>3</v>
      </c>
      <c r="H28" s="33">
        <f>SUMIFS(Imports_Nuls,Import_Communes,Circo3!$A28,Import_BV,Circo3!$B28)</f>
        <v>3</v>
      </c>
      <c r="I28" s="33">
        <f>SUMIFS(Import_Exprimés,Import_Communes,Circo3!$A28,Import_BV,Circo3!$B28)</f>
        <v>424</v>
      </c>
      <c r="J28" s="35">
        <f ca="1">SUMIFS(OFFSET(Import!$A$2,0,J$2+2,236,1),OFFSET(Import!$A$2,0,J$2,236,1),Circo3!J$3,Import_Communes,Circo3!$A28,Import_BV,Circo3!$B28)</f>
        <v>227</v>
      </c>
      <c r="K28" s="36">
        <f t="shared" ca="1" si="9"/>
        <v>0.31095890410958904</v>
      </c>
      <c r="L28" s="37">
        <f t="shared" ca="1" si="10"/>
        <v>0.535377358490566</v>
      </c>
      <c r="M28" s="35">
        <f ca="1">SUMIFS(OFFSET(Import!$A$2,0,M$2+2,236,1),OFFSET(Import!$A$2,0,M$2,236,1),Circo3!M$3,Import_Communes,Circo3!$A28,Import_BV,Circo3!$B28)</f>
        <v>0</v>
      </c>
      <c r="N28" s="36">
        <f t="shared" ca="1" si="11"/>
        <v>0</v>
      </c>
      <c r="O28" s="37">
        <f t="shared" ca="1" si="12"/>
        <v>0</v>
      </c>
      <c r="P28" s="35">
        <f ca="1">SUMIFS(OFFSET(Import!$A$2,0,P$2+2,236,1),OFFSET(Import!$A$2,0,P$2,236,1),Circo3!P$3,Import_Communes,Circo3!$A28,Import_BV,Circo3!$B28)</f>
        <v>2</v>
      </c>
      <c r="Q28" s="36">
        <f t="shared" ca="1" si="13"/>
        <v>2.7397260273972603E-3</v>
      </c>
      <c r="R28" s="37">
        <f t="shared" ca="1" si="14"/>
        <v>4.7169811320754715E-3</v>
      </c>
      <c r="S28" s="35">
        <f ca="1">SUMIFS(OFFSET(Import!$A$2,0,S$2+2,236,1),OFFSET(Import!$A$2,0,S$2,236,1),Circo3!S$3,Import_Communes,Circo3!$A28,Import_BV,Circo3!$B28)</f>
        <v>4</v>
      </c>
      <c r="T28" s="36">
        <f t="shared" ca="1" si="15"/>
        <v>5.4794520547945206E-3</v>
      </c>
      <c r="U28" s="37">
        <f t="shared" ca="1" si="16"/>
        <v>9.433962264150943E-3</v>
      </c>
      <c r="V28" s="35">
        <f ca="1">SUMIFS(OFFSET(Import!$A$2,0,V$2+2,236,1),OFFSET(Import!$A$2,0,V$2,236,1),Circo3!V$3,Import_Communes,Circo3!$A28,Import_BV,Circo3!$B28)</f>
        <v>62</v>
      </c>
      <c r="W28" s="36">
        <f t="shared" ca="1" si="0"/>
        <v>8.4931506849315067E-2</v>
      </c>
      <c r="X28" s="37">
        <f t="shared" ca="1" si="1"/>
        <v>0.14622641509433962</v>
      </c>
      <c r="Y28" s="35">
        <f ca="1">SUMIFS(OFFSET(Import!$A$2,0,Y$2+2,236,1),OFFSET(Import!$A$2,0,Y$2,236,1),Circo3!Y$3,Import_Communes,Circo3!$A28,Import_BV,Circo3!$B28)</f>
        <v>113</v>
      </c>
      <c r="Z28" s="36">
        <f t="shared" ca="1" si="2"/>
        <v>0.15479452054794521</v>
      </c>
      <c r="AA28" s="37">
        <f t="shared" ca="1" si="3"/>
        <v>0.26650943396226418</v>
      </c>
      <c r="AB28" s="35">
        <f ca="1">SUMIFS(OFFSET(Import!$A$2,0,AB$2+2,236,1),OFFSET(Import!$A$2,0,AB$2,236,1),Circo3!AB$3,Import_Communes,Circo3!$A28,Import_BV,Circo3!$B28)</f>
        <v>16</v>
      </c>
      <c r="AC28" s="36">
        <f t="shared" ca="1" si="4"/>
        <v>2.1917808219178082E-2</v>
      </c>
      <c r="AD28" s="37">
        <f t="shared" ca="1" si="5"/>
        <v>3.7735849056603772E-2</v>
      </c>
      <c r="AE28" s="35">
        <f ca="1">SUMIFS(OFFSET(Import!$A$2,0,AE$2+2,236,1),OFFSET(Import!$A$2,0,AE$2,236,1),Circo3!AE$3,Import_Communes,Circo3!$A28,Import_BV,Circo3!$B28)</f>
        <v>0</v>
      </c>
      <c r="AF28" s="36">
        <f t="shared" ca="1" si="6"/>
        <v>0</v>
      </c>
      <c r="AG28" s="37">
        <f t="shared" ca="1" si="7"/>
        <v>0</v>
      </c>
    </row>
    <row r="29" spans="1:33">
      <c r="A29" s="32" t="s">
        <v>56</v>
      </c>
      <c r="B29" s="33">
        <v>3</v>
      </c>
      <c r="C29" s="33">
        <f>SUMIFS(Import_Inscrits,Import_Communes,Circo3!$A29,Import_BV,Circo3!$B29)</f>
        <v>1533</v>
      </c>
      <c r="D29" s="33">
        <f>SUMIFS(Import_Abstention,Import_Communes,Circo3!$A29,Import_BV,Circo3!$B29)</f>
        <v>701</v>
      </c>
      <c r="E29" s="33">
        <f>SUMIFS(Import_Votants,Import_Communes,Circo3!$A29,Import_BV,Circo3!$B29)</f>
        <v>832</v>
      </c>
      <c r="F29" s="34">
        <f t="shared" si="8"/>
        <v>0.54272667971298105</v>
      </c>
      <c r="G29" s="33">
        <f>SUMIFS(Import_Blancs,Import_Communes,Circo3!$A29,Import_BV,Circo3!$B29)</f>
        <v>4</v>
      </c>
      <c r="H29" s="33">
        <f>SUMIFS(Imports_Nuls,Import_Communes,Circo3!$A29,Import_BV,Circo3!$B29)</f>
        <v>3</v>
      </c>
      <c r="I29" s="33">
        <f>SUMIFS(Import_Exprimés,Import_Communes,Circo3!$A29,Import_BV,Circo3!$B29)</f>
        <v>825</v>
      </c>
      <c r="J29" s="35">
        <f ca="1">SUMIFS(OFFSET(Import!$A$2,0,J$2+2,236,1),OFFSET(Import!$A$2,0,J$2,236,1),Circo3!J$3,Import_Communes,Circo3!$A29,Import_BV,Circo3!$B29)</f>
        <v>444</v>
      </c>
      <c r="K29" s="36">
        <f t="shared" ca="1" si="9"/>
        <v>0.28962818003913893</v>
      </c>
      <c r="L29" s="37">
        <f t="shared" ca="1" si="10"/>
        <v>0.53818181818181821</v>
      </c>
      <c r="M29" s="35">
        <f ca="1">SUMIFS(OFFSET(Import!$A$2,0,M$2+2,236,1),OFFSET(Import!$A$2,0,M$2,236,1),Circo3!M$3,Import_Communes,Circo3!$A29,Import_BV,Circo3!$B29)</f>
        <v>4</v>
      </c>
      <c r="N29" s="36">
        <f t="shared" ca="1" si="11"/>
        <v>2.6092628832354858E-3</v>
      </c>
      <c r="O29" s="37">
        <f t="shared" ca="1" si="12"/>
        <v>4.8484848484848485E-3</v>
      </c>
      <c r="P29" s="35">
        <f ca="1">SUMIFS(OFFSET(Import!$A$2,0,P$2+2,236,1),OFFSET(Import!$A$2,0,P$2,236,1),Circo3!P$3,Import_Communes,Circo3!$A29,Import_BV,Circo3!$B29)</f>
        <v>4</v>
      </c>
      <c r="Q29" s="36">
        <f t="shared" ca="1" si="13"/>
        <v>2.6092628832354858E-3</v>
      </c>
      <c r="R29" s="37">
        <f t="shared" ca="1" si="14"/>
        <v>4.8484848484848485E-3</v>
      </c>
      <c r="S29" s="35">
        <f ca="1">SUMIFS(OFFSET(Import!$A$2,0,S$2+2,236,1),OFFSET(Import!$A$2,0,S$2,236,1),Circo3!S$3,Import_Communes,Circo3!$A29,Import_BV,Circo3!$B29)</f>
        <v>1</v>
      </c>
      <c r="T29" s="36">
        <f t="shared" ca="1" si="15"/>
        <v>6.5231572080887146E-4</v>
      </c>
      <c r="U29" s="37">
        <f t="shared" ca="1" si="16"/>
        <v>1.2121212121212121E-3</v>
      </c>
      <c r="V29" s="35">
        <f ca="1">SUMIFS(OFFSET(Import!$A$2,0,V$2+2,236,1),OFFSET(Import!$A$2,0,V$2,236,1),Circo3!V$3,Import_Communes,Circo3!$A29,Import_BV,Circo3!$B29)</f>
        <v>140</v>
      </c>
      <c r="W29" s="36">
        <f t="shared" ca="1" si="0"/>
        <v>9.1324200913242004E-2</v>
      </c>
      <c r="X29" s="37">
        <f t="shared" ca="1" si="1"/>
        <v>0.16969696969696971</v>
      </c>
      <c r="Y29" s="35">
        <f ca="1">SUMIFS(OFFSET(Import!$A$2,0,Y$2+2,236,1),OFFSET(Import!$A$2,0,Y$2,236,1),Circo3!Y$3,Import_Communes,Circo3!$A29,Import_BV,Circo3!$B29)</f>
        <v>110</v>
      </c>
      <c r="Z29" s="36">
        <f t="shared" ca="1" si="2"/>
        <v>7.175472928897586E-2</v>
      </c>
      <c r="AA29" s="37">
        <f t="shared" ca="1" si="3"/>
        <v>0.13333333333333333</v>
      </c>
      <c r="AB29" s="35">
        <f ca="1">SUMIFS(OFFSET(Import!$A$2,0,AB$2+2,236,1),OFFSET(Import!$A$2,0,AB$2,236,1),Circo3!AB$3,Import_Communes,Circo3!$A29,Import_BV,Circo3!$B29)</f>
        <v>119</v>
      </c>
      <c r="AC29" s="36">
        <f t="shared" ca="1" si="4"/>
        <v>7.7625570776255703E-2</v>
      </c>
      <c r="AD29" s="37">
        <f t="shared" ca="1" si="5"/>
        <v>0.14424242424242426</v>
      </c>
      <c r="AE29" s="35">
        <f ca="1">SUMIFS(OFFSET(Import!$A$2,0,AE$2+2,236,1),OFFSET(Import!$A$2,0,AE$2,236,1),Circo3!AE$3,Import_Communes,Circo3!$A29,Import_BV,Circo3!$B29)</f>
        <v>3</v>
      </c>
      <c r="AF29" s="36">
        <f t="shared" ca="1" si="6"/>
        <v>1.9569471624266144E-3</v>
      </c>
      <c r="AG29" s="37">
        <f t="shared" ca="1" si="7"/>
        <v>3.6363636363636364E-3</v>
      </c>
    </row>
    <row r="30" spans="1:33">
      <c r="A30" s="32" t="s">
        <v>56</v>
      </c>
      <c r="B30" s="33">
        <v>4</v>
      </c>
      <c r="C30" s="33">
        <f>SUMIFS(Import_Inscrits,Import_Communes,Circo3!$A30,Import_BV,Circo3!$B30)</f>
        <v>799</v>
      </c>
      <c r="D30" s="33">
        <f>SUMIFS(Import_Abstention,Import_Communes,Circo3!$A30,Import_BV,Circo3!$B30)</f>
        <v>403</v>
      </c>
      <c r="E30" s="33">
        <f>SUMIFS(Import_Votants,Import_Communes,Circo3!$A30,Import_BV,Circo3!$B30)</f>
        <v>396</v>
      </c>
      <c r="F30" s="34">
        <f t="shared" si="8"/>
        <v>0.49561952440550688</v>
      </c>
      <c r="G30" s="33">
        <f>SUMIFS(Import_Blancs,Import_Communes,Circo3!$A30,Import_BV,Circo3!$B30)</f>
        <v>1</v>
      </c>
      <c r="H30" s="33">
        <f>SUMIFS(Imports_Nuls,Import_Communes,Circo3!$A30,Import_BV,Circo3!$B30)</f>
        <v>5</v>
      </c>
      <c r="I30" s="33">
        <f>SUMIFS(Import_Exprimés,Import_Communes,Circo3!$A30,Import_BV,Circo3!$B30)</f>
        <v>390</v>
      </c>
      <c r="J30" s="35">
        <f ca="1">SUMIFS(OFFSET(Import!$A$2,0,J$2+2,236,1),OFFSET(Import!$A$2,0,J$2,236,1),Circo3!J$3,Import_Communes,Circo3!$A30,Import_BV,Circo3!$B30)</f>
        <v>158</v>
      </c>
      <c r="K30" s="36">
        <f t="shared" ca="1" si="9"/>
        <v>0.19774718397997496</v>
      </c>
      <c r="L30" s="37">
        <f t="shared" ca="1" si="10"/>
        <v>0.40512820512820513</v>
      </c>
      <c r="M30" s="35">
        <f ca="1">SUMIFS(OFFSET(Import!$A$2,0,M$2+2,236,1),OFFSET(Import!$A$2,0,M$2,236,1),Circo3!M$3,Import_Communes,Circo3!$A30,Import_BV,Circo3!$B30)</f>
        <v>2</v>
      </c>
      <c r="N30" s="36">
        <f t="shared" ca="1" si="11"/>
        <v>2.5031289111389237E-3</v>
      </c>
      <c r="O30" s="37">
        <f t="shared" ca="1" si="12"/>
        <v>5.1282051282051282E-3</v>
      </c>
      <c r="P30" s="35">
        <f ca="1">SUMIFS(OFFSET(Import!$A$2,0,P$2+2,236,1),OFFSET(Import!$A$2,0,P$2,236,1),Circo3!P$3,Import_Communes,Circo3!$A30,Import_BV,Circo3!$B30)</f>
        <v>2</v>
      </c>
      <c r="Q30" s="36">
        <f t="shared" ca="1" si="13"/>
        <v>2.5031289111389237E-3</v>
      </c>
      <c r="R30" s="37">
        <f t="shared" ca="1" si="14"/>
        <v>5.1282051282051282E-3</v>
      </c>
      <c r="S30" s="35">
        <f ca="1">SUMIFS(OFFSET(Import!$A$2,0,S$2+2,236,1),OFFSET(Import!$A$2,0,S$2,236,1),Circo3!S$3,Import_Communes,Circo3!$A30,Import_BV,Circo3!$B30)</f>
        <v>1</v>
      </c>
      <c r="T30" s="36">
        <f t="shared" ca="1" si="15"/>
        <v>1.2515644555694619E-3</v>
      </c>
      <c r="U30" s="37">
        <f t="shared" ca="1" si="16"/>
        <v>2.5641025641025641E-3</v>
      </c>
      <c r="V30" s="35">
        <f ca="1">SUMIFS(OFFSET(Import!$A$2,0,V$2+2,236,1),OFFSET(Import!$A$2,0,V$2,236,1),Circo3!V$3,Import_Communes,Circo3!$A30,Import_BV,Circo3!$B30)</f>
        <v>116</v>
      </c>
      <c r="W30" s="36">
        <f t="shared" ca="1" si="0"/>
        <v>0.14518147684605756</v>
      </c>
      <c r="X30" s="37">
        <f t="shared" ca="1" si="1"/>
        <v>0.29743589743589743</v>
      </c>
      <c r="Y30" s="35">
        <f ca="1">SUMIFS(OFFSET(Import!$A$2,0,Y$2+2,236,1),OFFSET(Import!$A$2,0,Y$2,236,1),Circo3!Y$3,Import_Communes,Circo3!$A30,Import_BV,Circo3!$B30)</f>
        <v>62</v>
      </c>
      <c r="Z30" s="36">
        <f t="shared" ca="1" si="2"/>
        <v>7.7596996245306638E-2</v>
      </c>
      <c r="AA30" s="37">
        <f t="shared" ca="1" si="3"/>
        <v>0.15897435897435896</v>
      </c>
      <c r="AB30" s="35">
        <f ca="1">SUMIFS(OFFSET(Import!$A$2,0,AB$2+2,236,1),OFFSET(Import!$A$2,0,AB$2,236,1),Circo3!AB$3,Import_Communes,Circo3!$A30,Import_BV,Circo3!$B30)</f>
        <v>47</v>
      </c>
      <c r="AC30" s="36">
        <f t="shared" ca="1" si="4"/>
        <v>5.8823529411764705E-2</v>
      </c>
      <c r="AD30" s="37">
        <f t="shared" ca="1" si="5"/>
        <v>0.12051282051282051</v>
      </c>
      <c r="AE30" s="35">
        <f ca="1">SUMIFS(OFFSET(Import!$A$2,0,AE$2+2,236,1),OFFSET(Import!$A$2,0,AE$2,236,1),Circo3!AE$3,Import_Communes,Circo3!$A30,Import_BV,Circo3!$B30)</f>
        <v>2</v>
      </c>
      <c r="AF30" s="36">
        <f t="shared" ca="1" si="6"/>
        <v>2.5031289111389237E-3</v>
      </c>
      <c r="AG30" s="37">
        <f t="shared" ca="1" si="7"/>
        <v>5.1282051282051282E-3</v>
      </c>
    </row>
    <row r="31" spans="1:33">
      <c r="A31" s="32" t="s">
        <v>56</v>
      </c>
      <c r="B31" s="33">
        <v>5</v>
      </c>
      <c r="C31" s="33">
        <f>SUMIFS(Import_Inscrits,Import_Communes,Circo3!$A31,Import_BV,Circo3!$B31)</f>
        <v>418</v>
      </c>
      <c r="D31" s="33">
        <f>SUMIFS(Import_Abstention,Import_Communes,Circo3!$A31,Import_BV,Circo3!$B31)</f>
        <v>178</v>
      </c>
      <c r="E31" s="33">
        <f>SUMIFS(Import_Votants,Import_Communes,Circo3!$A31,Import_BV,Circo3!$B31)</f>
        <v>240</v>
      </c>
      <c r="F31" s="34">
        <f t="shared" si="8"/>
        <v>0.57416267942583732</v>
      </c>
      <c r="G31" s="33">
        <f>SUMIFS(Import_Blancs,Import_Communes,Circo3!$A31,Import_BV,Circo3!$B31)</f>
        <v>1</v>
      </c>
      <c r="H31" s="33">
        <f>SUMIFS(Imports_Nuls,Import_Communes,Circo3!$A31,Import_BV,Circo3!$B31)</f>
        <v>2</v>
      </c>
      <c r="I31" s="33">
        <f>SUMIFS(Import_Exprimés,Import_Communes,Circo3!$A31,Import_BV,Circo3!$B31)</f>
        <v>237</v>
      </c>
      <c r="J31" s="35">
        <f ca="1">SUMIFS(OFFSET(Import!$A$2,0,J$2+2,236,1),OFFSET(Import!$A$2,0,J$2,236,1),Circo3!J$3,Import_Communes,Circo3!$A31,Import_BV,Circo3!$B31)</f>
        <v>89</v>
      </c>
      <c r="K31" s="36">
        <f t="shared" ca="1" si="9"/>
        <v>0.21291866028708134</v>
      </c>
      <c r="L31" s="37">
        <f t="shared" ca="1" si="10"/>
        <v>0.37552742616033757</v>
      </c>
      <c r="M31" s="35">
        <f ca="1">SUMIFS(OFFSET(Import!$A$2,0,M$2+2,236,1),OFFSET(Import!$A$2,0,M$2,236,1),Circo3!M$3,Import_Communes,Circo3!$A31,Import_BV,Circo3!$B31)</f>
        <v>2</v>
      </c>
      <c r="N31" s="36">
        <f t="shared" ca="1" si="11"/>
        <v>4.7846889952153108E-3</v>
      </c>
      <c r="O31" s="37">
        <f t="shared" ca="1" si="12"/>
        <v>8.4388185654008432E-3</v>
      </c>
      <c r="P31" s="35">
        <f ca="1">SUMIFS(OFFSET(Import!$A$2,0,P$2+2,236,1),OFFSET(Import!$A$2,0,P$2,236,1),Circo3!P$3,Import_Communes,Circo3!$A31,Import_BV,Circo3!$B31)</f>
        <v>1</v>
      </c>
      <c r="Q31" s="36">
        <f t="shared" ca="1" si="13"/>
        <v>2.3923444976076554E-3</v>
      </c>
      <c r="R31" s="37">
        <f t="shared" ca="1" si="14"/>
        <v>4.2194092827004216E-3</v>
      </c>
      <c r="S31" s="35">
        <f ca="1">SUMIFS(OFFSET(Import!$A$2,0,S$2+2,236,1),OFFSET(Import!$A$2,0,S$2,236,1),Circo3!S$3,Import_Communes,Circo3!$A31,Import_BV,Circo3!$B31)</f>
        <v>1</v>
      </c>
      <c r="T31" s="36">
        <f t="shared" ca="1" si="15"/>
        <v>2.3923444976076554E-3</v>
      </c>
      <c r="U31" s="37">
        <f t="shared" ca="1" si="16"/>
        <v>4.2194092827004216E-3</v>
      </c>
      <c r="V31" s="35">
        <f ca="1">SUMIFS(OFFSET(Import!$A$2,0,V$2+2,236,1),OFFSET(Import!$A$2,0,V$2,236,1),Circo3!V$3,Import_Communes,Circo3!$A31,Import_BV,Circo3!$B31)</f>
        <v>50</v>
      </c>
      <c r="W31" s="36">
        <f t="shared" ca="1" si="0"/>
        <v>0.11961722488038277</v>
      </c>
      <c r="X31" s="37">
        <f t="shared" ca="1" si="1"/>
        <v>0.2109704641350211</v>
      </c>
      <c r="Y31" s="35">
        <f ca="1">SUMIFS(OFFSET(Import!$A$2,0,Y$2+2,236,1),OFFSET(Import!$A$2,0,Y$2,236,1),Circo3!Y$3,Import_Communes,Circo3!$A31,Import_BV,Circo3!$B31)</f>
        <v>17</v>
      </c>
      <c r="Z31" s="36">
        <f t="shared" ca="1" si="2"/>
        <v>4.0669856459330141E-2</v>
      </c>
      <c r="AA31" s="37">
        <f t="shared" ca="1" si="3"/>
        <v>7.1729957805907171E-2</v>
      </c>
      <c r="AB31" s="35">
        <f ca="1">SUMIFS(OFFSET(Import!$A$2,0,AB$2+2,236,1),OFFSET(Import!$A$2,0,AB$2,236,1),Circo3!AB$3,Import_Communes,Circo3!$A31,Import_BV,Circo3!$B31)</f>
        <v>75</v>
      </c>
      <c r="AC31" s="36">
        <f t="shared" ca="1" si="4"/>
        <v>0.17942583732057416</v>
      </c>
      <c r="AD31" s="37">
        <f t="shared" ca="1" si="5"/>
        <v>0.31645569620253167</v>
      </c>
      <c r="AE31" s="35">
        <f ca="1">SUMIFS(OFFSET(Import!$A$2,0,AE$2+2,236,1),OFFSET(Import!$A$2,0,AE$2,236,1),Circo3!AE$3,Import_Communes,Circo3!$A31,Import_BV,Circo3!$B31)</f>
        <v>2</v>
      </c>
      <c r="AF31" s="36">
        <f t="shared" ca="1" si="6"/>
        <v>4.7846889952153108E-3</v>
      </c>
      <c r="AG31" s="37">
        <f t="shared" ca="1" si="7"/>
        <v>8.4388185654008432E-3</v>
      </c>
    </row>
    <row r="32" spans="1:33">
      <c r="A32" s="32" t="s">
        <v>56</v>
      </c>
      <c r="B32" s="33">
        <v>6</v>
      </c>
      <c r="C32" s="33">
        <f>SUMIFS(Import_Inscrits,Import_Communes,Circo3!$A32,Import_BV,Circo3!$B32)</f>
        <v>461</v>
      </c>
      <c r="D32" s="33">
        <f>SUMIFS(Import_Abstention,Import_Communes,Circo3!$A32,Import_BV,Circo3!$B32)</f>
        <v>193</v>
      </c>
      <c r="E32" s="33">
        <f>SUMIFS(Import_Votants,Import_Communes,Circo3!$A32,Import_BV,Circo3!$B32)</f>
        <v>268</v>
      </c>
      <c r="F32" s="34">
        <f t="shared" si="8"/>
        <v>0.58134490238611713</v>
      </c>
      <c r="G32" s="33">
        <f>SUMIFS(Import_Blancs,Import_Communes,Circo3!$A32,Import_BV,Circo3!$B32)</f>
        <v>0</v>
      </c>
      <c r="H32" s="33">
        <f>SUMIFS(Imports_Nuls,Import_Communes,Circo3!$A32,Import_BV,Circo3!$B32)</f>
        <v>0</v>
      </c>
      <c r="I32" s="33">
        <f>SUMIFS(Import_Exprimés,Import_Communes,Circo3!$A32,Import_BV,Circo3!$B32)</f>
        <v>268</v>
      </c>
      <c r="J32" s="35">
        <f ca="1">SUMIFS(OFFSET(Import!$A$2,0,J$2+2,236,1),OFFSET(Import!$A$2,0,J$2,236,1),Circo3!J$3,Import_Communes,Circo3!$A32,Import_BV,Circo3!$B32)</f>
        <v>91</v>
      </c>
      <c r="K32" s="36">
        <f t="shared" ca="1" si="9"/>
        <v>0.19739696312364424</v>
      </c>
      <c r="L32" s="37">
        <f t="shared" ca="1" si="10"/>
        <v>0.33955223880597013</v>
      </c>
      <c r="M32" s="35">
        <f ca="1">SUMIFS(OFFSET(Import!$A$2,0,M$2+2,236,1),OFFSET(Import!$A$2,0,M$2,236,1),Circo3!M$3,Import_Communes,Circo3!$A32,Import_BV,Circo3!$B32)</f>
        <v>1</v>
      </c>
      <c r="N32" s="36">
        <f t="shared" ca="1" si="11"/>
        <v>2.1691973969631237E-3</v>
      </c>
      <c r="O32" s="37">
        <f t="shared" ca="1" si="12"/>
        <v>3.7313432835820895E-3</v>
      </c>
      <c r="P32" s="35">
        <f ca="1">SUMIFS(OFFSET(Import!$A$2,0,P$2+2,236,1),OFFSET(Import!$A$2,0,P$2,236,1),Circo3!P$3,Import_Communes,Circo3!$A32,Import_BV,Circo3!$B32)</f>
        <v>0</v>
      </c>
      <c r="Q32" s="36">
        <f t="shared" ca="1" si="13"/>
        <v>0</v>
      </c>
      <c r="R32" s="37">
        <f t="shared" ca="1" si="14"/>
        <v>0</v>
      </c>
      <c r="S32" s="35">
        <f ca="1">SUMIFS(OFFSET(Import!$A$2,0,S$2+2,236,1),OFFSET(Import!$A$2,0,S$2,236,1),Circo3!S$3,Import_Communes,Circo3!$A32,Import_BV,Circo3!$B32)</f>
        <v>3</v>
      </c>
      <c r="T32" s="36">
        <f t="shared" ca="1" si="15"/>
        <v>6.5075921908893707E-3</v>
      </c>
      <c r="U32" s="37">
        <f t="shared" ca="1" si="16"/>
        <v>1.1194029850746268E-2</v>
      </c>
      <c r="V32" s="35">
        <f ca="1">SUMIFS(OFFSET(Import!$A$2,0,V$2+2,236,1),OFFSET(Import!$A$2,0,V$2,236,1),Circo3!V$3,Import_Communes,Circo3!$A32,Import_BV,Circo3!$B32)</f>
        <v>101</v>
      </c>
      <c r="W32" s="36">
        <f t="shared" ca="1" si="0"/>
        <v>0.21908893709327548</v>
      </c>
      <c r="X32" s="37">
        <f t="shared" ca="1" si="1"/>
        <v>0.37686567164179102</v>
      </c>
      <c r="Y32" s="35">
        <f ca="1">SUMIFS(OFFSET(Import!$A$2,0,Y$2+2,236,1),OFFSET(Import!$A$2,0,Y$2,236,1),Circo3!Y$3,Import_Communes,Circo3!$A32,Import_BV,Circo3!$B32)</f>
        <v>54</v>
      </c>
      <c r="Z32" s="36">
        <f t="shared" ca="1" si="2"/>
        <v>0.11713665943600868</v>
      </c>
      <c r="AA32" s="37">
        <f t="shared" ca="1" si="3"/>
        <v>0.20149253731343283</v>
      </c>
      <c r="AB32" s="35">
        <f ca="1">SUMIFS(OFFSET(Import!$A$2,0,AB$2+2,236,1),OFFSET(Import!$A$2,0,AB$2,236,1),Circo3!AB$3,Import_Communes,Circo3!$A32,Import_BV,Circo3!$B32)</f>
        <v>17</v>
      </c>
      <c r="AC32" s="36">
        <f t="shared" ca="1" si="4"/>
        <v>3.6876355748373099E-2</v>
      </c>
      <c r="AD32" s="37">
        <f t="shared" ca="1" si="5"/>
        <v>6.3432835820895525E-2</v>
      </c>
      <c r="AE32" s="35">
        <f ca="1">SUMIFS(OFFSET(Import!$A$2,0,AE$2+2,236,1),OFFSET(Import!$A$2,0,AE$2,236,1),Circo3!AE$3,Import_Communes,Circo3!$A32,Import_BV,Circo3!$B32)</f>
        <v>1</v>
      </c>
      <c r="AF32" s="36">
        <f t="shared" ca="1" si="6"/>
        <v>2.1691973969631237E-3</v>
      </c>
      <c r="AG32" s="37">
        <f t="shared" ca="1" si="7"/>
        <v>3.7313432835820895E-3</v>
      </c>
    </row>
    <row r="33" spans="1:33">
      <c r="A33" s="32" t="s">
        <v>56</v>
      </c>
      <c r="B33" s="33">
        <v>7</v>
      </c>
      <c r="C33" s="33">
        <f>SUMIFS(Import_Inscrits,Import_Communes,Circo3!$A33,Import_BV,Circo3!$B33)</f>
        <v>500</v>
      </c>
      <c r="D33" s="33">
        <f>SUMIFS(Import_Abstention,Import_Communes,Circo3!$A33,Import_BV,Circo3!$B33)</f>
        <v>192</v>
      </c>
      <c r="E33" s="33">
        <f>SUMIFS(Import_Votants,Import_Communes,Circo3!$A33,Import_BV,Circo3!$B33)</f>
        <v>308</v>
      </c>
      <c r="F33" s="34">
        <f t="shared" si="8"/>
        <v>0.61599999999999999</v>
      </c>
      <c r="G33" s="33">
        <f>SUMIFS(Import_Blancs,Import_Communes,Circo3!$A33,Import_BV,Circo3!$B33)</f>
        <v>0</v>
      </c>
      <c r="H33" s="33">
        <f>SUMIFS(Imports_Nuls,Import_Communes,Circo3!$A33,Import_BV,Circo3!$B33)</f>
        <v>1</v>
      </c>
      <c r="I33" s="33">
        <f>SUMIFS(Import_Exprimés,Import_Communes,Circo3!$A33,Import_BV,Circo3!$B33)</f>
        <v>307</v>
      </c>
      <c r="J33" s="35">
        <f ca="1">SUMIFS(OFFSET(Import!$A$2,0,J$2+2,236,1),OFFSET(Import!$A$2,0,J$2,236,1),Circo3!J$3,Import_Communes,Circo3!$A33,Import_BV,Circo3!$B33)</f>
        <v>171</v>
      </c>
      <c r="K33" s="36">
        <f t="shared" ca="1" si="9"/>
        <v>0.34200000000000003</v>
      </c>
      <c r="L33" s="37">
        <f t="shared" ca="1" si="10"/>
        <v>0.55700325732899025</v>
      </c>
      <c r="M33" s="35">
        <f ca="1">SUMIFS(OFFSET(Import!$A$2,0,M$2+2,236,1),OFFSET(Import!$A$2,0,M$2,236,1),Circo3!M$3,Import_Communes,Circo3!$A33,Import_BV,Circo3!$B33)</f>
        <v>1</v>
      </c>
      <c r="N33" s="36">
        <f t="shared" ca="1" si="11"/>
        <v>2E-3</v>
      </c>
      <c r="O33" s="37">
        <f t="shared" ca="1" si="12"/>
        <v>3.2573289902280132E-3</v>
      </c>
      <c r="P33" s="35">
        <f ca="1">SUMIFS(OFFSET(Import!$A$2,0,P$2+2,236,1),OFFSET(Import!$A$2,0,P$2,236,1),Circo3!P$3,Import_Communes,Circo3!$A33,Import_BV,Circo3!$B33)</f>
        <v>0</v>
      </c>
      <c r="Q33" s="36">
        <f t="shared" ca="1" si="13"/>
        <v>0</v>
      </c>
      <c r="R33" s="37">
        <f t="shared" ca="1" si="14"/>
        <v>0</v>
      </c>
      <c r="S33" s="35">
        <f ca="1">SUMIFS(OFFSET(Import!$A$2,0,S$2+2,236,1),OFFSET(Import!$A$2,0,S$2,236,1),Circo3!S$3,Import_Communes,Circo3!$A33,Import_BV,Circo3!$B33)</f>
        <v>3</v>
      </c>
      <c r="T33" s="36">
        <f t="shared" ca="1" si="15"/>
        <v>6.0000000000000001E-3</v>
      </c>
      <c r="U33" s="37">
        <f t="shared" ca="1" si="16"/>
        <v>9.7719869706840382E-3</v>
      </c>
      <c r="V33" s="35">
        <f ca="1">SUMIFS(OFFSET(Import!$A$2,0,V$2+2,236,1),OFFSET(Import!$A$2,0,V$2,236,1),Circo3!V$3,Import_Communes,Circo3!$A33,Import_BV,Circo3!$B33)</f>
        <v>83</v>
      </c>
      <c r="W33" s="36">
        <f t="shared" ca="1" si="0"/>
        <v>0.16600000000000001</v>
      </c>
      <c r="X33" s="37">
        <f t="shared" ca="1" si="1"/>
        <v>0.27035830618892509</v>
      </c>
      <c r="Y33" s="35">
        <f ca="1">SUMIFS(OFFSET(Import!$A$2,0,Y$2+2,236,1),OFFSET(Import!$A$2,0,Y$2,236,1),Circo3!Y$3,Import_Communes,Circo3!$A33,Import_BV,Circo3!$B33)</f>
        <v>29</v>
      </c>
      <c r="Z33" s="36">
        <f t="shared" ca="1" si="2"/>
        <v>5.8000000000000003E-2</v>
      </c>
      <c r="AA33" s="37">
        <f t="shared" ca="1" si="3"/>
        <v>9.4462540716612378E-2</v>
      </c>
      <c r="AB33" s="35">
        <f ca="1">SUMIFS(OFFSET(Import!$A$2,0,AB$2+2,236,1),OFFSET(Import!$A$2,0,AB$2,236,1),Circo3!AB$3,Import_Communes,Circo3!$A33,Import_BV,Circo3!$B33)</f>
        <v>20</v>
      </c>
      <c r="AC33" s="36">
        <f t="shared" ca="1" si="4"/>
        <v>0.04</v>
      </c>
      <c r="AD33" s="37">
        <f t="shared" ca="1" si="5"/>
        <v>6.5146579804560262E-2</v>
      </c>
      <c r="AE33" s="35">
        <f ca="1">SUMIFS(OFFSET(Import!$A$2,0,AE$2+2,236,1),OFFSET(Import!$A$2,0,AE$2,236,1),Circo3!AE$3,Import_Communes,Circo3!$A33,Import_BV,Circo3!$B33)</f>
        <v>0</v>
      </c>
      <c r="AF33" s="36">
        <f t="shared" ca="1" si="6"/>
        <v>0</v>
      </c>
      <c r="AG33" s="37">
        <f t="shared" ca="1" si="7"/>
        <v>0</v>
      </c>
    </row>
    <row r="34" spans="1:33">
      <c r="A34" s="32" t="s">
        <v>56</v>
      </c>
      <c r="B34" s="33">
        <v>8</v>
      </c>
      <c r="C34" s="33">
        <f>SUMIFS(Import_Inscrits,Import_Communes,Circo3!$A34,Import_BV,Circo3!$B34)</f>
        <v>349</v>
      </c>
      <c r="D34" s="33">
        <f>SUMIFS(Import_Abstention,Import_Communes,Circo3!$A34,Import_BV,Circo3!$B34)</f>
        <v>105</v>
      </c>
      <c r="E34" s="33">
        <f>SUMIFS(Import_Votants,Import_Communes,Circo3!$A34,Import_BV,Circo3!$B34)</f>
        <v>244</v>
      </c>
      <c r="F34" s="34">
        <f t="shared" si="8"/>
        <v>0.69914040114613185</v>
      </c>
      <c r="G34" s="33">
        <f>SUMIFS(Import_Blancs,Import_Communes,Circo3!$A34,Import_BV,Circo3!$B34)</f>
        <v>0</v>
      </c>
      <c r="H34" s="33">
        <f>SUMIFS(Imports_Nuls,Import_Communes,Circo3!$A34,Import_BV,Circo3!$B34)</f>
        <v>3</v>
      </c>
      <c r="I34" s="33">
        <f>SUMIFS(Import_Exprimés,Import_Communes,Circo3!$A34,Import_BV,Circo3!$B34)</f>
        <v>241</v>
      </c>
      <c r="J34" s="35">
        <f ca="1">SUMIFS(OFFSET(Import!$A$2,0,J$2+2,236,1),OFFSET(Import!$A$2,0,J$2,236,1),Circo3!J$3,Import_Communes,Circo3!$A34,Import_BV,Circo3!$B34)</f>
        <v>115</v>
      </c>
      <c r="K34" s="36">
        <f t="shared" ca="1" si="9"/>
        <v>0.32951289398280803</v>
      </c>
      <c r="L34" s="37">
        <f t="shared" ca="1" si="10"/>
        <v>0.47717842323651455</v>
      </c>
      <c r="M34" s="35">
        <f ca="1">SUMIFS(OFFSET(Import!$A$2,0,M$2+2,236,1),OFFSET(Import!$A$2,0,M$2,236,1),Circo3!M$3,Import_Communes,Circo3!$A34,Import_BV,Circo3!$B34)</f>
        <v>0</v>
      </c>
      <c r="N34" s="36">
        <f t="shared" ca="1" si="11"/>
        <v>0</v>
      </c>
      <c r="O34" s="37">
        <f t="shared" ca="1" si="12"/>
        <v>0</v>
      </c>
      <c r="P34" s="35">
        <f ca="1">SUMIFS(OFFSET(Import!$A$2,0,P$2+2,236,1),OFFSET(Import!$A$2,0,P$2,236,1),Circo3!P$3,Import_Communes,Circo3!$A34,Import_BV,Circo3!$B34)</f>
        <v>0</v>
      </c>
      <c r="Q34" s="36">
        <f t="shared" ca="1" si="13"/>
        <v>0</v>
      </c>
      <c r="R34" s="37">
        <f t="shared" ca="1" si="14"/>
        <v>0</v>
      </c>
      <c r="S34" s="35">
        <f ca="1">SUMIFS(OFFSET(Import!$A$2,0,S$2+2,236,1),OFFSET(Import!$A$2,0,S$2,236,1),Circo3!S$3,Import_Communes,Circo3!$A34,Import_BV,Circo3!$B34)</f>
        <v>0</v>
      </c>
      <c r="T34" s="36">
        <f t="shared" ca="1" si="15"/>
        <v>0</v>
      </c>
      <c r="U34" s="37">
        <f t="shared" ca="1" si="16"/>
        <v>0</v>
      </c>
      <c r="V34" s="35">
        <f ca="1">SUMIFS(OFFSET(Import!$A$2,0,V$2+2,236,1),OFFSET(Import!$A$2,0,V$2,236,1),Circo3!V$3,Import_Communes,Circo3!$A34,Import_BV,Circo3!$B34)</f>
        <v>30</v>
      </c>
      <c r="W34" s="36">
        <f t="shared" ca="1" si="0"/>
        <v>8.5959885386819479E-2</v>
      </c>
      <c r="X34" s="37">
        <f t="shared" ca="1" si="1"/>
        <v>0.12448132780082988</v>
      </c>
      <c r="Y34" s="35">
        <f ca="1">SUMIFS(OFFSET(Import!$A$2,0,Y$2+2,236,1),OFFSET(Import!$A$2,0,Y$2,236,1),Circo3!Y$3,Import_Communes,Circo3!$A34,Import_BV,Circo3!$B34)</f>
        <v>72</v>
      </c>
      <c r="Z34" s="36">
        <f t="shared" ca="1" si="2"/>
        <v>0.20630372492836677</v>
      </c>
      <c r="AA34" s="37">
        <f t="shared" ca="1" si="3"/>
        <v>0.29875518672199169</v>
      </c>
      <c r="AB34" s="35">
        <f ca="1">SUMIFS(OFFSET(Import!$A$2,0,AB$2+2,236,1),OFFSET(Import!$A$2,0,AB$2,236,1),Circo3!AB$3,Import_Communes,Circo3!$A34,Import_BV,Circo3!$B34)</f>
        <v>24</v>
      </c>
      <c r="AC34" s="36">
        <f t="shared" ca="1" si="4"/>
        <v>6.8767908309455589E-2</v>
      </c>
      <c r="AD34" s="37">
        <f t="shared" ca="1" si="5"/>
        <v>9.9585062240663894E-2</v>
      </c>
      <c r="AE34" s="35">
        <f ca="1">SUMIFS(OFFSET(Import!$A$2,0,AE$2+2,236,1),OFFSET(Import!$A$2,0,AE$2,236,1),Circo3!AE$3,Import_Communes,Circo3!$A34,Import_BV,Circo3!$B34)</f>
        <v>0</v>
      </c>
      <c r="AF34" s="36">
        <f t="shared" ca="1" si="6"/>
        <v>0</v>
      </c>
      <c r="AG34" s="37">
        <f t="shared" ca="1" si="7"/>
        <v>0</v>
      </c>
    </row>
    <row r="35" spans="1:33" s="216" customFormat="1">
      <c r="A35" s="212" t="s">
        <v>151</v>
      </c>
      <c r="B35" s="213"/>
      <c r="C35" s="213">
        <f>SUM(C36:C36)</f>
        <v>989</v>
      </c>
      <c r="D35" s="213">
        <f>SUM(D36:D36)</f>
        <v>215</v>
      </c>
      <c r="E35" s="213">
        <f>SUM(E36:E36)</f>
        <v>774</v>
      </c>
      <c r="F35" s="214">
        <f>E35/C35</f>
        <v>0.78260869565217395</v>
      </c>
      <c r="G35" s="213">
        <f>SUM(G36:G36)</f>
        <v>5</v>
      </c>
      <c r="H35" s="213">
        <f>SUM(H36:H36)</f>
        <v>3</v>
      </c>
      <c r="I35" s="213">
        <f>SUM(I36:I36)</f>
        <v>766</v>
      </c>
      <c r="J35" s="212">
        <f ca="1">SUM(J36:J36)</f>
        <v>289</v>
      </c>
      <c r="K35" s="214">
        <f t="shared" ca="1" si="9"/>
        <v>0.29221435793731043</v>
      </c>
      <c r="L35" s="215">
        <f t="shared" ca="1" si="10"/>
        <v>0.37728459530026109</v>
      </c>
      <c r="M35" s="212">
        <f ca="1">SUM(M36:M36)</f>
        <v>5</v>
      </c>
      <c r="N35" s="214">
        <f t="shared" ca="1" si="11"/>
        <v>5.0556117290192111E-3</v>
      </c>
      <c r="O35" s="215">
        <f t="shared" ca="1" si="12"/>
        <v>6.5274151436031328E-3</v>
      </c>
      <c r="P35" s="212">
        <f t="shared" ref="P35:AE35" ca="1" si="21">SUM(P36:P36)</f>
        <v>0</v>
      </c>
      <c r="Q35" s="214">
        <f t="shared" ca="1" si="13"/>
        <v>0</v>
      </c>
      <c r="R35" s="215">
        <f t="shared" ca="1" si="14"/>
        <v>0</v>
      </c>
      <c r="S35" s="212">
        <f t="shared" ca="1" si="21"/>
        <v>9</v>
      </c>
      <c r="T35" s="214">
        <f t="shared" ca="1" si="15"/>
        <v>9.1001011122345803E-3</v>
      </c>
      <c r="U35" s="215">
        <f t="shared" ca="1" si="16"/>
        <v>1.1749347258485639E-2</v>
      </c>
      <c r="V35" s="212">
        <f t="shared" ca="1" si="21"/>
        <v>132</v>
      </c>
      <c r="W35" s="214">
        <f t="shared" ca="1" si="0"/>
        <v>0.13346814964610718</v>
      </c>
      <c r="X35" s="215">
        <f t="shared" ca="1" si="1"/>
        <v>0.17232375979112272</v>
      </c>
      <c r="Y35" s="212">
        <f t="shared" ca="1" si="21"/>
        <v>319</v>
      </c>
      <c r="Z35" s="214">
        <f t="shared" ca="1" si="2"/>
        <v>0.32254802831142571</v>
      </c>
      <c r="AA35" s="215">
        <f t="shared" ca="1" si="3"/>
        <v>0.41644908616187992</v>
      </c>
      <c r="AB35" s="212">
        <f t="shared" ca="1" si="21"/>
        <v>12</v>
      </c>
      <c r="AC35" s="214">
        <f t="shared" ca="1" si="4"/>
        <v>1.2133468149646108E-2</v>
      </c>
      <c r="AD35" s="215">
        <f t="shared" ca="1" si="5"/>
        <v>1.5665796344647518E-2</v>
      </c>
      <c r="AE35" s="212">
        <f t="shared" ca="1" si="21"/>
        <v>0</v>
      </c>
      <c r="AF35" s="214">
        <f t="shared" ca="1" si="6"/>
        <v>0</v>
      </c>
      <c r="AG35" s="215">
        <f t="shared" ca="1" si="7"/>
        <v>0</v>
      </c>
    </row>
    <row r="36" spans="1:33">
      <c r="A36" s="32" t="s">
        <v>60</v>
      </c>
      <c r="B36" s="33">
        <v>1</v>
      </c>
      <c r="C36" s="33">
        <f>SUMIFS(Import_Inscrits,Import_Communes,Circo3!$A36,Import_BV,Circo3!$B36)</f>
        <v>989</v>
      </c>
      <c r="D36" s="33">
        <f>SUMIFS(Import_Abstention,Import_Communes,Circo3!$A36,Import_BV,Circo3!$B36)</f>
        <v>215</v>
      </c>
      <c r="E36" s="33">
        <f>SUMIFS(Import_Votants,Import_Communes,Circo3!$A36,Import_BV,Circo3!$B36)</f>
        <v>774</v>
      </c>
      <c r="F36" s="34">
        <f t="shared" si="8"/>
        <v>0.78260869565217395</v>
      </c>
      <c r="G36" s="33">
        <f>SUMIFS(Import_Blancs,Import_Communes,Circo3!$A36,Import_BV,Circo3!$B36)</f>
        <v>5</v>
      </c>
      <c r="H36" s="33">
        <f>SUMIFS(Imports_Nuls,Import_Communes,Circo3!$A36,Import_BV,Circo3!$B36)</f>
        <v>3</v>
      </c>
      <c r="I36" s="33">
        <f>SUMIFS(Import_Exprimés,Import_Communes,Circo3!$A36,Import_BV,Circo3!$B36)</f>
        <v>766</v>
      </c>
      <c r="J36" s="35">
        <f ca="1">SUMIFS(OFFSET(Import!$A$2,0,J$2+2,236,1),OFFSET(Import!$A$2,0,J$2,236,1),Circo3!J$3,Import_Communes,Circo3!$A36,Import_BV,Circo3!$B36)</f>
        <v>289</v>
      </c>
      <c r="K36" s="36">
        <f t="shared" ca="1" si="9"/>
        <v>0.29221435793731043</v>
      </c>
      <c r="L36" s="37">
        <f t="shared" ca="1" si="10"/>
        <v>0.37728459530026109</v>
      </c>
      <c r="M36" s="35">
        <f ca="1">SUMIFS(OFFSET(Import!$A$2,0,M$2+2,236,1),OFFSET(Import!$A$2,0,M$2,236,1),Circo3!M$3,Import_Communes,Circo3!$A36,Import_BV,Circo3!$B36)</f>
        <v>5</v>
      </c>
      <c r="N36" s="36">
        <f t="shared" ca="1" si="11"/>
        <v>5.0556117290192111E-3</v>
      </c>
      <c r="O36" s="37">
        <f t="shared" ca="1" si="12"/>
        <v>6.5274151436031328E-3</v>
      </c>
      <c r="P36" s="35">
        <f ca="1">SUMIFS(OFFSET(Import!$A$2,0,P$2+2,236,1),OFFSET(Import!$A$2,0,P$2,236,1),Circo3!P$3,Import_Communes,Circo3!$A36,Import_BV,Circo3!$B36)</f>
        <v>0</v>
      </c>
      <c r="Q36" s="36">
        <f t="shared" ca="1" si="13"/>
        <v>0</v>
      </c>
      <c r="R36" s="37">
        <f t="shared" ca="1" si="14"/>
        <v>0</v>
      </c>
      <c r="S36" s="35">
        <f ca="1">SUMIFS(OFFSET(Import!$A$2,0,S$2+2,236,1),OFFSET(Import!$A$2,0,S$2,236,1),Circo3!S$3,Import_Communes,Circo3!$A36,Import_BV,Circo3!$B36)</f>
        <v>9</v>
      </c>
      <c r="T36" s="36">
        <f t="shared" ca="1" si="15"/>
        <v>9.1001011122345803E-3</v>
      </c>
      <c r="U36" s="37">
        <f t="shared" ca="1" si="16"/>
        <v>1.1749347258485639E-2</v>
      </c>
      <c r="V36" s="35">
        <f ca="1">SUMIFS(OFFSET(Import!$A$2,0,V$2+2,236,1),OFFSET(Import!$A$2,0,V$2,236,1),Circo3!V$3,Import_Communes,Circo3!$A36,Import_BV,Circo3!$B36)</f>
        <v>132</v>
      </c>
      <c r="W36" s="36">
        <f t="shared" ca="1" si="0"/>
        <v>0.13346814964610718</v>
      </c>
      <c r="X36" s="37">
        <f t="shared" ca="1" si="1"/>
        <v>0.17232375979112272</v>
      </c>
      <c r="Y36" s="35">
        <f ca="1">SUMIFS(OFFSET(Import!$A$2,0,Y$2+2,236,1),OFFSET(Import!$A$2,0,Y$2,236,1),Circo3!Y$3,Import_Communes,Circo3!$A36,Import_BV,Circo3!$B36)</f>
        <v>319</v>
      </c>
      <c r="Z36" s="36">
        <f t="shared" ca="1" si="2"/>
        <v>0.32254802831142571</v>
      </c>
      <c r="AA36" s="37">
        <f t="shared" ca="1" si="3"/>
        <v>0.41644908616187992</v>
      </c>
      <c r="AB36" s="35">
        <f ca="1">SUMIFS(OFFSET(Import!$A$2,0,AB$2+2,236,1),OFFSET(Import!$A$2,0,AB$2,236,1),Circo3!AB$3,Import_Communes,Circo3!$A36,Import_BV,Circo3!$B36)</f>
        <v>12</v>
      </c>
      <c r="AC36" s="36">
        <f t="shared" ca="1" si="4"/>
        <v>1.2133468149646108E-2</v>
      </c>
      <c r="AD36" s="37">
        <f t="shared" ca="1" si="5"/>
        <v>1.5665796344647518E-2</v>
      </c>
      <c r="AE36" s="35">
        <f ca="1">SUMIFS(OFFSET(Import!$A$2,0,AE$2+2,236,1),OFFSET(Import!$A$2,0,AE$2,236,1),Circo3!AE$3,Import_Communes,Circo3!$A36,Import_BV,Circo3!$B36)</f>
        <v>0</v>
      </c>
      <c r="AF36" s="36">
        <f t="shared" ca="1" si="6"/>
        <v>0</v>
      </c>
      <c r="AG36" s="37">
        <f t="shared" ca="1" si="7"/>
        <v>0</v>
      </c>
    </row>
    <row r="37" spans="1:33" s="216" customFormat="1">
      <c r="A37" s="212" t="s">
        <v>152</v>
      </c>
      <c r="B37" s="213"/>
      <c r="C37" s="213">
        <f>SUM(C38:C52)</f>
        <v>17854</v>
      </c>
      <c r="D37" s="213">
        <f>SUM(D38:D52)</f>
        <v>11424</v>
      </c>
      <c r="E37" s="213">
        <f>SUM(E38:E52)</f>
        <v>6430</v>
      </c>
      <c r="F37" s="214">
        <f>E37/C37</f>
        <v>0.36014338523580153</v>
      </c>
      <c r="G37" s="213">
        <f>SUM(G38:G52)</f>
        <v>184</v>
      </c>
      <c r="H37" s="213">
        <f>SUM(H38:H52)</f>
        <v>65</v>
      </c>
      <c r="I37" s="213">
        <f>SUM(I38:I52)</f>
        <v>6181</v>
      </c>
      <c r="J37" s="212">
        <f ca="1">SUM(J38:J52)</f>
        <v>2256</v>
      </c>
      <c r="K37" s="214">
        <f t="shared" ca="1" si="9"/>
        <v>0.12635823905007282</v>
      </c>
      <c r="L37" s="215">
        <f t="shared" ca="1" si="10"/>
        <v>0.3649894839022812</v>
      </c>
      <c r="M37" s="212">
        <f ca="1">SUM(M38:M52)</f>
        <v>253</v>
      </c>
      <c r="N37" s="214">
        <f t="shared" ca="1" si="11"/>
        <v>1.4170494006945223E-2</v>
      </c>
      <c r="O37" s="215">
        <f t="shared" ca="1" si="12"/>
        <v>4.0931888044005826E-2</v>
      </c>
      <c r="P37" s="212">
        <f t="shared" ref="P37:AE37" ca="1" si="22">SUM(P38:P52)</f>
        <v>191</v>
      </c>
      <c r="Q37" s="214">
        <f t="shared" ca="1" si="13"/>
        <v>1.0697882827377618E-2</v>
      </c>
      <c r="R37" s="215">
        <f t="shared" ca="1" si="14"/>
        <v>3.0901148681443131E-2</v>
      </c>
      <c r="S37" s="212">
        <f t="shared" ca="1" si="22"/>
        <v>87</v>
      </c>
      <c r="T37" s="214">
        <f t="shared" ca="1" si="15"/>
        <v>4.8728576229416379E-3</v>
      </c>
      <c r="U37" s="215">
        <f t="shared" ca="1" si="16"/>
        <v>1.4075392331337972E-2</v>
      </c>
      <c r="V37" s="212">
        <f t="shared" ca="1" si="22"/>
        <v>1435</v>
      </c>
      <c r="W37" s="214">
        <f t="shared" ca="1" si="0"/>
        <v>8.0374145849669537E-2</v>
      </c>
      <c r="X37" s="215">
        <f t="shared" ca="1" si="1"/>
        <v>0.23216308040770101</v>
      </c>
      <c r="Y37" s="212">
        <f t="shared" ca="1" si="22"/>
        <v>1567</v>
      </c>
      <c r="Z37" s="214">
        <f t="shared" ca="1" si="2"/>
        <v>8.7767447070684443E-2</v>
      </c>
      <c r="AA37" s="215">
        <f t="shared" ca="1" si="3"/>
        <v>0.25351884808283448</v>
      </c>
      <c r="AB37" s="212">
        <f t="shared" ca="1" si="22"/>
        <v>246</v>
      </c>
      <c r="AC37" s="214">
        <f t="shared" ca="1" si="4"/>
        <v>1.3778425002800493E-2</v>
      </c>
      <c r="AD37" s="215">
        <f t="shared" ca="1" si="5"/>
        <v>3.9799385212748749E-2</v>
      </c>
      <c r="AE37" s="212">
        <f t="shared" ca="1" si="22"/>
        <v>146</v>
      </c>
      <c r="AF37" s="214">
        <f t="shared" ca="1" si="6"/>
        <v>8.1774392293043584E-3</v>
      </c>
      <c r="AG37" s="215">
        <f t="shared" ca="1" si="7"/>
        <v>2.362077333764763E-2</v>
      </c>
    </row>
    <row r="38" spans="1:33">
      <c r="A38" s="32" t="s">
        <v>70</v>
      </c>
      <c r="B38" s="33">
        <v>1</v>
      </c>
      <c r="C38" s="33">
        <f>SUMIFS(Import_Inscrits,Import_Communes,Circo3!$A38,Import_BV,Circo3!$B38)</f>
        <v>1196</v>
      </c>
      <c r="D38" s="33">
        <f>SUMIFS(Import_Abstention,Import_Communes,Circo3!$A38,Import_BV,Circo3!$B38)</f>
        <v>781</v>
      </c>
      <c r="E38" s="33">
        <f>SUMIFS(Import_Votants,Import_Communes,Circo3!$A38,Import_BV,Circo3!$B38)</f>
        <v>415</v>
      </c>
      <c r="F38" s="34">
        <f t="shared" si="8"/>
        <v>0.34698996655518394</v>
      </c>
      <c r="G38" s="33">
        <f>SUMIFS(Import_Blancs,Import_Communes,Circo3!$A38,Import_BV,Circo3!$B38)</f>
        <v>15</v>
      </c>
      <c r="H38" s="33">
        <f>SUMIFS(Imports_Nuls,Import_Communes,Circo3!$A38,Import_BV,Circo3!$B38)</f>
        <v>5</v>
      </c>
      <c r="I38" s="33">
        <f>SUMIFS(Import_Exprimés,Import_Communes,Circo3!$A38,Import_BV,Circo3!$B38)</f>
        <v>395</v>
      </c>
      <c r="J38" s="35">
        <f ca="1">SUMIFS(OFFSET(Import!$A$2,0,J$2+2,236,1),OFFSET(Import!$A$2,0,J$2,236,1),Circo3!J$3,Import_Communes,Circo3!$A38,Import_BV,Circo3!$B38)</f>
        <v>133</v>
      </c>
      <c r="K38" s="36">
        <f t="shared" ca="1" si="9"/>
        <v>0.11120401337792642</v>
      </c>
      <c r="L38" s="37">
        <f t="shared" ca="1" si="10"/>
        <v>0.33670886075949369</v>
      </c>
      <c r="M38" s="35">
        <f ca="1">SUMIFS(OFFSET(Import!$A$2,0,M$2+2,236,1),OFFSET(Import!$A$2,0,M$2,236,1),Circo3!M$3,Import_Communes,Circo3!$A38,Import_BV,Circo3!$B38)</f>
        <v>21</v>
      </c>
      <c r="N38" s="36">
        <f t="shared" ca="1" si="11"/>
        <v>1.7558528428093644E-2</v>
      </c>
      <c r="O38" s="37">
        <f t="shared" ca="1" si="12"/>
        <v>5.3164556962025315E-2</v>
      </c>
      <c r="P38" s="35">
        <f ca="1">SUMIFS(OFFSET(Import!$A$2,0,P$2+2,236,1),OFFSET(Import!$A$2,0,P$2,236,1),Circo3!P$3,Import_Communes,Circo3!$A38,Import_BV,Circo3!$B38)</f>
        <v>21</v>
      </c>
      <c r="Q38" s="36">
        <f t="shared" ca="1" si="13"/>
        <v>1.7558528428093644E-2</v>
      </c>
      <c r="R38" s="37">
        <f t="shared" ca="1" si="14"/>
        <v>5.3164556962025315E-2</v>
      </c>
      <c r="S38" s="35">
        <f ca="1">SUMIFS(OFFSET(Import!$A$2,0,S$2+2,236,1),OFFSET(Import!$A$2,0,S$2,236,1),Circo3!S$3,Import_Communes,Circo3!$A38,Import_BV,Circo3!$B38)</f>
        <v>5</v>
      </c>
      <c r="T38" s="36">
        <f t="shared" ca="1" si="15"/>
        <v>4.180602006688963E-3</v>
      </c>
      <c r="U38" s="37">
        <f t="shared" ca="1" si="16"/>
        <v>1.2658227848101266E-2</v>
      </c>
      <c r="V38" s="35">
        <f ca="1">SUMIFS(OFFSET(Import!$A$2,0,V$2+2,236,1),OFFSET(Import!$A$2,0,V$2,236,1),Circo3!V$3,Import_Communes,Circo3!$A38,Import_BV,Circo3!$B38)</f>
        <v>75</v>
      </c>
      <c r="W38" s="36">
        <f t="shared" ca="1" si="0"/>
        <v>6.2709030100334448E-2</v>
      </c>
      <c r="X38" s="37">
        <f t="shared" ca="1" si="1"/>
        <v>0.189873417721519</v>
      </c>
      <c r="Y38" s="35">
        <f ca="1">SUMIFS(OFFSET(Import!$A$2,0,Y$2+2,236,1),OFFSET(Import!$A$2,0,Y$2,236,1),Circo3!Y$3,Import_Communes,Circo3!$A38,Import_BV,Circo3!$B38)</f>
        <v>114</v>
      </c>
      <c r="Z38" s="36">
        <f t="shared" ca="1" si="2"/>
        <v>9.5317725752508367E-2</v>
      </c>
      <c r="AA38" s="37">
        <f t="shared" ca="1" si="3"/>
        <v>0.28860759493670884</v>
      </c>
      <c r="AB38" s="35">
        <f ca="1">SUMIFS(OFFSET(Import!$A$2,0,AB$2+2,236,1),OFFSET(Import!$A$2,0,AB$2,236,1),Circo3!AB$3,Import_Communes,Circo3!$A38,Import_BV,Circo3!$B38)</f>
        <v>15</v>
      </c>
      <c r="AC38" s="36">
        <f t="shared" ca="1" si="4"/>
        <v>1.254180602006689E-2</v>
      </c>
      <c r="AD38" s="37">
        <f t="shared" ca="1" si="5"/>
        <v>3.7974683544303799E-2</v>
      </c>
      <c r="AE38" s="35">
        <f ca="1">SUMIFS(OFFSET(Import!$A$2,0,AE$2+2,236,1),OFFSET(Import!$A$2,0,AE$2,236,1),Circo3!AE$3,Import_Communes,Circo3!$A38,Import_BV,Circo3!$B38)</f>
        <v>11</v>
      </c>
      <c r="AF38" s="36">
        <f t="shared" ca="1" si="6"/>
        <v>9.1973244147157199E-3</v>
      </c>
      <c r="AG38" s="37">
        <f t="shared" ca="1" si="7"/>
        <v>2.7848101265822784E-2</v>
      </c>
    </row>
    <row r="39" spans="1:33">
      <c r="A39" s="32" t="s">
        <v>70</v>
      </c>
      <c r="B39" s="33">
        <v>2</v>
      </c>
      <c r="C39" s="33">
        <f>SUMIFS(Import_Inscrits,Import_Communes,Circo3!$A39,Import_BV,Circo3!$B39)</f>
        <v>1054</v>
      </c>
      <c r="D39" s="33">
        <f>SUMIFS(Import_Abstention,Import_Communes,Circo3!$A39,Import_BV,Circo3!$B39)</f>
        <v>648</v>
      </c>
      <c r="E39" s="33">
        <f>SUMIFS(Import_Votants,Import_Communes,Circo3!$A39,Import_BV,Circo3!$B39)</f>
        <v>406</v>
      </c>
      <c r="F39" s="34">
        <f t="shared" ref="F39:F49" si="23">E39/C39</f>
        <v>0.38519924098671726</v>
      </c>
      <c r="G39" s="33">
        <f>SUMIFS(Import_Blancs,Import_Communes,Circo3!$A39,Import_BV,Circo3!$B39)</f>
        <v>9</v>
      </c>
      <c r="H39" s="33">
        <f>SUMIFS(Imports_Nuls,Import_Communes,Circo3!$A39,Import_BV,Circo3!$B39)</f>
        <v>0</v>
      </c>
      <c r="I39" s="33">
        <f>SUMIFS(Import_Exprimés,Import_Communes,Circo3!$A39,Import_BV,Circo3!$B39)</f>
        <v>397</v>
      </c>
      <c r="J39" s="35">
        <f ca="1">SUMIFS(OFFSET(Import!$A$2,0,J$2+2,236,1),OFFSET(Import!$A$2,0,J$2,236,1),Circo3!J$3,Import_Communes,Circo3!$A39,Import_BV,Circo3!$B39)</f>
        <v>131</v>
      </c>
      <c r="K39" s="36">
        <f t="shared" ca="1" si="9"/>
        <v>0.12428842504743833</v>
      </c>
      <c r="L39" s="37">
        <f t="shared" ca="1" si="10"/>
        <v>0.32997481108312343</v>
      </c>
      <c r="M39" s="35">
        <f ca="1">SUMIFS(OFFSET(Import!$A$2,0,M$2+2,236,1),OFFSET(Import!$A$2,0,M$2,236,1),Circo3!M$3,Import_Communes,Circo3!$A39,Import_BV,Circo3!$B39)</f>
        <v>4</v>
      </c>
      <c r="N39" s="36">
        <f t="shared" ca="1" si="11"/>
        <v>3.7950664136622392E-3</v>
      </c>
      <c r="O39" s="37">
        <f t="shared" ca="1" si="12"/>
        <v>1.0075566750629723E-2</v>
      </c>
      <c r="P39" s="35">
        <f ca="1">SUMIFS(OFFSET(Import!$A$2,0,P$2+2,236,1),OFFSET(Import!$A$2,0,P$2,236,1),Circo3!P$3,Import_Communes,Circo3!$A39,Import_BV,Circo3!$B39)</f>
        <v>6</v>
      </c>
      <c r="Q39" s="36">
        <f t="shared" ca="1" si="13"/>
        <v>5.6925996204933585E-3</v>
      </c>
      <c r="R39" s="37">
        <f t="shared" ca="1" si="14"/>
        <v>1.5113350125944584E-2</v>
      </c>
      <c r="S39" s="35">
        <f ca="1">SUMIFS(OFFSET(Import!$A$2,0,S$2+2,236,1),OFFSET(Import!$A$2,0,S$2,236,1),Circo3!S$3,Import_Communes,Circo3!$A39,Import_BV,Circo3!$B39)</f>
        <v>2</v>
      </c>
      <c r="T39" s="36">
        <f t="shared" ca="1" si="15"/>
        <v>1.8975332068311196E-3</v>
      </c>
      <c r="U39" s="37">
        <f t="shared" ca="1" si="16"/>
        <v>5.0377833753148613E-3</v>
      </c>
      <c r="V39" s="35">
        <f ca="1">SUMIFS(OFFSET(Import!$A$2,0,V$2+2,236,1),OFFSET(Import!$A$2,0,V$2,236,1),Circo3!V$3,Import_Communes,Circo3!$A39,Import_BV,Circo3!$B39)</f>
        <v>120</v>
      </c>
      <c r="W39" s="36">
        <f t="shared" ca="1" si="0"/>
        <v>0.11385199240986717</v>
      </c>
      <c r="X39" s="37">
        <f t="shared" ca="1" si="1"/>
        <v>0.30226700251889171</v>
      </c>
      <c r="Y39" s="35">
        <f ca="1">SUMIFS(OFFSET(Import!$A$2,0,Y$2+2,236,1),OFFSET(Import!$A$2,0,Y$2,236,1),Circo3!Y$3,Import_Communes,Circo3!$A39,Import_BV,Circo3!$B39)</f>
        <v>125</v>
      </c>
      <c r="Z39" s="36">
        <f t="shared" ca="1" si="2"/>
        <v>0.11859582542694497</v>
      </c>
      <c r="AA39" s="37">
        <f t="shared" ca="1" si="3"/>
        <v>0.31486146095717882</v>
      </c>
      <c r="AB39" s="35">
        <f ca="1">SUMIFS(OFFSET(Import!$A$2,0,AB$2+2,236,1),OFFSET(Import!$A$2,0,AB$2,236,1),Circo3!AB$3,Import_Communes,Circo3!$A39,Import_BV,Circo3!$B39)</f>
        <v>5</v>
      </c>
      <c r="AC39" s="36">
        <f t="shared" ca="1" si="4"/>
        <v>4.7438330170777986E-3</v>
      </c>
      <c r="AD39" s="37">
        <f t="shared" ca="1" si="5"/>
        <v>1.2594458438287154E-2</v>
      </c>
      <c r="AE39" s="35">
        <f ca="1">SUMIFS(OFFSET(Import!$A$2,0,AE$2+2,236,1),OFFSET(Import!$A$2,0,AE$2,236,1),Circo3!AE$3,Import_Communes,Circo3!$A39,Import_BV,Circo3!$B39)</f>
        <v>4</v>
      </c>
      <c r="AF39" s="36">
        <f t="shared" ca="1" si="6"/>
        <v>3.7950664136622392E-3</v>
      </c>
      <c r="AG39" s="37">
        <f t="shared" ca="1" si="7"/>
        <v>1.0075566750629723E-2</v>
      </c>
    </row>
    <row r="40" spans="1:33">
      <c r="A40" s="32" t="s">
        <v>70</v>
      </c>
      <c r="B40" s="33">
        <v>3</v>
      </c>
      <c r="C40" s="33">
        <f>SUMIFS(Import_Inscrits,Import_Communes,Circo3!$A40,Import_BV,Circo3!$B40)</f>
        <v>1173</v>
      </c>
      <c r="D40" s="33">
        <f>SUMIFS(Import_Abstention,Import_Communes,Circo3!$A40,Import_BV,Circo3!$B40)</f>
        <v>732</v>
      </c>
      <c r="E40" s="33">
        <f>SUMIFS(Import_Votants,Import_Communes,Circo3!$A40,Import_BV,Circo3!$B40)</f>
        <v>441</v>
      </c>
      <c r="F40" s="34">
        <f t="shared" si="23"/>
        <v>0.37595907928388744</v>
      </c>
      <c r="G40" s="33">
        <f>SUMIFS(Import_Blancs,Import_Communes,Circo3!$A40,Import_BV,Circo3!$B40)</f>
        <v>8</v>
      </c>
      <c r="H40" s="33">
        <f>SUMIFS(Imports_Nuls,Import_Communes,Circo3!$A40,Import_BV,Circo3!$B40)</f>
        <v>5</v>
      </c>
      <c r="I40" s="33">
        <f>SUMIFS(Import_Exprimés,Import_Communes,Circo3!$A40,Import_BV,Circo3!$B40)</f>
        <v>428</v>
      </c>
      <c r="J40" s="35">
        <f ca="1">SUMIFS(OFFSET(Import!$A$2,0,J$2+2,236,1),OFFSET(Import!$A$2,0,J$2,236,1),Circo3!J$3,Import_Communes,Circo3!$A40,Import_BV,Circo3!$B40)</f>
        <v>135</v>
      </c>
      <c r="K40" s="36">
        <f t="shared" ca="1" si="9"/>
        <v>0.11508951406649616</v>
      </c>
      <c r="L40" s="37">
        <f t="shared" ca="1" si="10"/>
        <v>0.31542056074766356</v>
      </c>
      <c r="M40" s="35">
        <f ca="1">SUMIFS(OFFSET(Import!$A$2,0,M$2+2,236,1),OFFSET(Import!$A$2,0,M$2,236,1),Circo3!M$3,Import_Communes,Circo3!$A40,Import_BV,Circo3!$B40)</f>
        <v>14</v>
      </c>
      <c r="N40" s="36">
        <f t="shared" ca="1" si="11"/>
        <v>1.1935208866155157E-2</v>
      </c>
      <c r="O40" s="37">
        <f t="shared" ca="1" si="12"/>
        <v>3.2710280373831772E-2</v>
      </c>
      <c r="P40" s="35">
        <f ca="1">SUMIFS(OFFSET(Import!$A$2,0,P$2+2,236,1),OFFSET(Import!$A$2,0,P$2,236,1),Circo3!P$3,Import_Communes,Circo3!$A40,Import_BV,Circo3!$B40)</f>
        <v>18</v>
      </c>
      <c r="Q40" s="36">
        <f t="shared" ca="1" si="13"/>
        <v>1.5345268542199489E-2</v>
      </c>
      <c r="R40" s="37">
        <f t="shared" ca="1" si="14"/>
        <v>4.2056074766355138E-2</v>
      </c>
      <c r="S40" s="35">
        <f ca="1">SUMIFS(OFFSET(Import!$A$2,0,S$2+2,236,1),OFFSET(Import!$A$2,0,S$2,236,1),Circo3!S$3,Import_Communes,Circo3!$A40,Import_BV,Circo3!$B40)</f>
        <v>4</v>
      </c>
      <c r="T40" s="36">
        <f t="shared" ca="1" si="15"/>
        <v>3.4100596760443308E-3</v>
      </c>
      <c r="U40" s="37">
        <f t="shared" ca="1" si="16"/>
        <v>9.3457943925233638E-3</v>
      </c>
      <c r="V40" s="35">
        <f ca="1">SUMIFS(OFFSET(Import!$A$2,0,V$2+2,236,1),OFFSET(Import!$A$2,0,V$2,236,1),Circo3!V$3,Import_Communes,Circo3!$A40,Import_BV,Circo3!$B40)</f>
        <v>110</v>
      </c>
      <c r="W40" s="36">
        <f t="shared" ca="1" si="0"/>
        <v>9.3776641091219096E-2</v>
      </c>
      <c r="X40" s="37">
        <f t="shared" ca="1" si="1"/>
        <v>0.2570093457943925</v>
      </c>
      <c r="Y40" s="35">
        <f ca="1">SUMIFS(OFFSET(Import!$A$2,0,Y$2+2,236,1),OFFSET(Import!$A$2,0,Y$2,236,1),Circo3!Y$3,Import_Communes,Circo3!$A40,Import_BV,Circo3!$B40)</f>
        <v>117</v>
      </c>
      <c r="Z40" s="36">
        <f t="shared" ca="1" si="2"/>
        <v>9.9744245524296671E-2</v>
      </c>
      <c r="AA40" s="37">
        <f t="shared" ca="1" si="3"/>
        <v>0.27336448598130841</v>
      </c>
      <c r="AB40" s="35">
        <f ca="1">SUMIFS(OFFSET(Import!$A$2,0,AB$2+2,236,1),OFFSET(Import!$A$2,0,AB$2,236,1),Circo3!AB$3,Import_Communes,Circo3!$A40,Import_BV,Circo3!$B40)</f>
        <v>18</v>
      </c>
      <c r="AC40" s="36">
        <f t="shared" ca="1" si="4"/>
        <v>1.5345268542199489E-2</v>
      </c>
      <c r="AD40" s="37">
        <f t="shared" ca="1" si="5"/>
        <v>4.2056074766355138E-2</v>
      </c>
      <c r="AE40" s="35">
        <f ca="1">SUMIFS(OFFSET(Import!$A$2,0,AE$2+2,236,1),OFFSET(Import!$A$2,0,AE$2,236,1),Circo3!AE$3,Import_Communes,Circo3!$A40,Import_BV,Circo3!$B40)</f>
        <v>12</v>
      </c>
      <c r="AF40" s="36">
        <f t="shared" ca="1" si="6"/>
        <v>1.0230179028132993E-2</v>
      </c>
      <c r="AG40" s="37">
        <f t="shared" ca="1" si="7"/>
        <v>2.8037383177570093E-2</v>
      </c>
    </row>
    <row r="41" spans="1:33">
      <c r="A41" s="32" t="s">
        <v>70</v>
      </c>
      <c r="B41" s="33">
        <v>4</v>
      </c>
      <c r="C41" s="33">
        <f>SUMIFS(Import_Inscrits,Import_Communes,Circo3!$A41,Import_BV,Circo3!$B41)</f>
        <v>1076</v>
      </c>
      <c r="D41" s="33">
        <f>SUMIFS(Import_Abstention,Import_Communes,Circo3!$A41,Import_BV,Circo3!$B41)</f>
        <v>712</v>
      </c>
      <c r="E41" s="33">
        <f>SUMIFS(Import_Votants,Import_Communes,Circo3!$A41,Import_BV,Circo3!$B41)</f>
        <v>364</v>
      </c>
      <c r="F41" s="34">
        <f t="shared" si="23"/>
        <v>0.33828996282527879</v>
      </c>
      <c r="G41" s="33">
        <f>SUMIFS(Import_Blancs,Import_Communes,Circo3!$A41,Import_BV,Circo3!$B41)</f>
        <v>21</v>
      </c>
      <c r="H41" s="33">
        <f>SUMIFS(Imports_Nuls,Import_Communes,Circo3!$A41,Import_BV,Circo3!$B41)</f>
        <v>3</v>
      </c>
      <c r="I41" s="33">
        <f>SUMIFS(Import_Exprimés,Import_Communes,Circo3!$A41,Import_BV,Circo3!$B41)</f>
        <v>340</v>
      </c>
      <c r="J41" s="35">
        <f ca="1">SUMIFS(OFFSET(Import!$A$2,0,J$2+2,236,1),OFFSET(Import!$A$2,0,J$2,236,1),Circo3!J$3,Import_Communes,Circo3!$A41,Import_BV,Circo3!$B41)</f>
        <v>157</v>
      </c>
      <c r="K41" s="36">
        <f t="shared" ca="1" si="9"/>
        <v>0.14591078066914498</v>
      </c>
      <c r="L41" s="37">
        <f t="shared" ca="1" si="10"/>
        <v>0.46176470588235297</v>
      </c>
      <c r="M41" s="35">
        <f ca="1">SUMIFS(OFFSET(Import!$A$2,0,M$2+2,236,1),OFFSET(Import!$A$2,0,M$2,236,1),Circo3!M$3,Import_Communes,Circo3!$A41,Import_BV,Circo3!$B41)</f>
        <v>31</v>
      </c>
      <c r="N41" s="36">
        <f t="shared" ca="1" si="11"/>
        <v>2.8810408921933085E-2</v>
      </c>
      <c r="O41" s="37">
        <f t="shared" ca="1" si="12"/>
        <v>9.1176470588235289E-2</v>
      </c>
      <c r="P41" s="35">
        <f ca="1">SUMIFS(OFFSET(Import!$A$2,0,P$2+2,236,1),OFFSET(Import!$A$2,0,P$2,236,1),Circo3!P$3,Import_Communes,Circo3!$A41,Import_BV,Circo3!$B41)</f>
        <v>15</v>
      </c>
      <c r="Q41" s="36">
        <f t="shared" ca="1" si="13"/>
        <v>1.3940520446096654E-2</v>
      </c>
      <c r="R41" s="37">
        <f t="shared" ca="1" si="14"/>
        <v>4.4117647058823532E-2</v>
      </c>
      <c r="S41" s="35">
        <f ca="1">SUMIFS(OFFSET(Import!$A$2,0,S$2+2,236,1),OFFSET(Import!$A$2,0,S$2,236,1),Circo3!S$3,Import_Communes,Circo3!$A41,Import_BV,Circo3!$B41)</f>
        <v>2</v>
      </c>
      <c r="T41" s="36">
        <f t="shared" ca="1" si="15"/>
        <v>1.8587360594795538E-3</v>
      </c>
      <c r="U41" s="37">
        <f t="shared" ca="1" si="16"/>
        <v>5.8823529411764705E-3</v>
      </c>
      <c r="V41" s="35">
        <f ca="1">SUMIFS(OFFSET(Import!$A$2,0,V$2+2,236,1),OFFSET(Import!$A$2,0,V$2,236,1),Circo3!V$3,Import_Communes,Circo3!$A41,Import_BV,Circo3!$B41)</f>
        <v>40</v>
      </c>
      <c r="W41" s="36">
        <f t="shared" ca="1" si="0"/>
        <v>3.717472118959108E-2</v>
      </c>
      <c r="X41" s="37">
        <f t="shared" ca="1" si="1"/>
        <v>0.11764705882352941</v>
      </c>
      <c r="Y41" s="35">
        <f ca="1">SUMIFS(OFFSET(Import!$A$2,0,Y$2+2,236,1),OFFSET(Import!$A$2,0,Y$2,236,1),Circo3!Y$3,Import_Communes,Circo3!$A41,Import_BV,Circo3!$B41)</f>
        <v>62</v>
      </c>
      <c r="Z41" s="36">
        <f t="shared" ca="1" si="2"/>
        <v>5.7620817843866169E-2</v>
      </c>
      <c r="AA41" s="37">
        <f t="shared" ca="1" si="3"/>
        <v>0.18235294117647058</v>
      </c>
      <c r="AB41" s="35">
        <f ca="1">SUMIFS(OFFSET(Import!$A$2,0,AB$2+2,236,1),OFFSET(Import!$A$2,0,AB$2,236,1),Circo3!AB$3,Import_Communes,Circo3!$A41,Import_BV,Circo3!$B41)</f>
        <v>19</v>
      </c>
      <c r="AC41" s="36">
        <f t="shared" ca="1" si="4"/>
        <v>1.7657992565055763E-2</v>
      </c>
      <c r="AD41" s="37">
        <f t="shared" ca="1" si="5"/>
        <v>5.5882352941176473E-2</v>
      </c>
      <c r="AE41" s="35">
        <f ca="1">SUMIFS(OFFSET(Import!$A$2,0,AE$2+2,236,1),OFFSET(Import!$A$2,0,AE$2,236,1),Circo3!AE$3,Import_Communes,Circo3!$A41,Import_BV,Circo3!$B41)</f>
        <v>14</v>
      </c>
      <c r="AF41" s="36">
        <f t="shared" ca="1" si="6"/>
        <v>1.3011152416356878E-2</v>
      </c>
      <c r="AG41" s="37">
        <f t="shared" ca="1" si="7"/>
        <v>4.1176470588235294E-2</v>
      </c>
    </row>
    <row r="42" spans="1:33">
      <c r="A42" s="32" t="s">
        <v>70</v>
      </c>
      <c r="B42" s="33">
        <v>5</v>
      </c>
      <c r="C42" s="33">
        <f>SUMIFS(Import_Inscrits,Import_Communes,Circo3!$A42,Import_BV,Circo3!$B42)</f>
        <v>1317</v>
      </c>
      <c r="D42" s="33">
        <f>SUMIFS(Import_Abstention,Import_Communes,Circo3!$A42,Import_BV,Circo3!$B42)</f>
        <v>828</v>
      </c>
      <c r="E42" s="33">
        <f>SUMIFS(Import_Votants,Import_Communes,Circo3!$A42,Import_BV,Circo3!$B42)</f>
        <v>489</v>
      </c>
      <c r="F42" s="34">
        <f t="shared" si="23"/>
        <v>0.3712984054669704</v>
      </c>
      <c r="G42" s="33">
        <f>SUMIFS(Import_Blancs,Import_Communes,Circo3!$A42,Import_BV,Circo3!$B42)</f>
        <v>16</v>
      </c>
      <c r="H42" s="33">
        <f>SUMIFS(Imports_Nuls,Import_Communes,Circo3!$A42,Import_BV,Circo3!$B42)</f>
        <v>5</v>
      </c>
      <c r="I42" s="33">
        <f>SUMIFS(Import_Exprimés,Import_Communes,Circo3!$A42,Import_BV,Circo3!$B42)</f>
        <v>468</v>
      </c>
      <c r="J42" s="35">
        <f ca="1">SUMIFS(OFFSET(Import!$A$2,0,J$2+2,236,1),OFFSET(Import!$A$2,0,J$2,236,1),Circo3!J$3,Import_Communes,Circo3!$A42,Import_BV,Circo3!$B42)</f>
        <v>202</v>
      </c>
      <c r="K42" s="36">
        <f t="shared" ca="1" si="9"/>
        <v>0.15337889141989369</v>
      </c>
      <c r="L42" s="37">
        <f t="shared" ca="1" si="10"/>
        <v>0.43162393162393164</v>
      </c>
      <c r="M42" s="35">
        <f ca="1">SUMIFS(OFFSET(Import!$A$2,0,M$2+2,236,1),OFFSET(Import!$A$2,0,M$2,236,1),Circo3!M$3,Import_Communes,Circo3!$A42,Import_BV,Circo3!$B42)</f>
        <v>23</v>
      </c>
      <c r="N42" s="36">
        <f t="shared" ca="1" si="11"/>
        <v>1.7463933181473046E-2</v>
      </c>
      <c r="O42" s="37">
        <f t="shared" ca="1" si="12"/>
        <v>4.9145299145299144E-2</v>
      </c>
      <c r="P42" s="35">
        <f ca="1">SUMIFS(OFFSET(Import!$A$2,0,P$2+2,236,1),OFFSET(Import!$A$2,0,P$2,236,1),Circo3!P$3,Import_Communes,Circo3!$A42,Import_BV,Circo3!$B42)</f>
        <v>24</v>
      </c>
      <c r="Q42" s="36">
        <f t="shared" ca="1" si="13"/>
        <v>1.8223234624145785E-2</v>
      </c>
      <c r="R42" s="37">
        <f t="shared" ca="1" si="14"/>
        <v>5.128205128205128E-2</v>
      </c>
      <c r="S42" s="35">
        <f ca="1">SUMIFS(OFFSET(Import!$A$2,0,S$2+2,236,1),OFFSET(Import!$A$2,0,S$2,236,1),Circo3!S$3,Import_Communes,Circo3!$A42,Import_BV,Circo3!$B42)</f>
        <v>9</v>
      </c>
      <c r="T42" s="36">
        <f t="shared" ca="1" si="15"/>
        <v>6.8337129840546698E-3</v>
      </c>
      <c r="U42" s="37">
        <f t="shared" ca="1" si="16"/>
        <v>1.9230769230769232E-2</v>
      </c>
      <c r="V42" s="35">
        <f ca="1">SUMIFS(OFFSET(Import!$A$2,0,V$2+2,236,1),OFFSET(Import!$A$2,0,V$2,236,1),Circo3!V$3,Import_Communes,Circo3!$A42,Import_BV,Circo3!$B42)</f>
        <v>54</v>
      </c>
      <c r="W42" s="36">
        <f t="shared" ca="1" si="0"/>
        <v>4.1002277904328019E-2</v>
      </c>
      <c r="X42" s="37">
        <f t="shared" ca="1" si="1"/>
        <v>0.11538461538461539</v>
      </c>
      <c r="Y42" s="35">
        <f ca="1">SUMIFS(OFFSET(Import!$A$2,0,Y$2+2,236,1),OFFSET(Import!$A$2,0,Y$2,236,1),Circo3!Y$3,Import_Communes,Circo3!$A42,Import_BV,Circo3!$B42)</f>
        <v>111</v>
      </c>
      <c r="Z42" s="36">
        <f t="shared" ca="1" si="2"/>
        <v>8.4282460136674259E-2</v>
      </c>
      <c r="AA42" s="37">
        <f t="shared" ca="1" si="3"/>
        <v>0.23717948717948717</v>
      </c>
      <c r="AB42" s="35">
        <f ca="1">SUMIFS(OFFSET(Import!$A$2,0,AB$2+2,236,1),OFFSET(Import!$A$2,0,AB$2,236,1),Circo3!AB$3,Import_Communes,Circo3!$A42,Import_BV,Circo3!$B42)</f>
        <v>22</v>
      </c>
      <c r="AC42" s="36">
        <f t="shared" ca="1" si="4"/>
        <v>1.6704631738800303E-2</v>
      </c>
      <c r="AD42" s="37">
        <f t="shared" ca="1" si="5"/>
        <v>4.7008547008547008E-2</v>
      </c>
      <c r="AE42" s="35">
        <f ca="1">SUMIFS(OFFSET(Import!$A$2,0,AE$2+2,236,1),OFFSET(Import!$A$2,0,AE$2,236,1),Circo3!AE$3,Import_Communes,Circo3!$A42,Import_BV,Circo3!$B42)</f>
        <v>23</v>
      </c>
      <c r="AF42" s="36">
        <f t="shared" ca="1" si="6"/>
        <v>1.7463933181473046E-2</v>
      </c>
      <c r="AG42" s="37">
        <f t="shared" ca="1" si="7"/>
        <v>4.9145299145299144E-2</v>
      </c>
    </row>
    <row r="43" spans="1:33">
      <c r="A43" s="32" t="s">
        <v>70</v>
      </c>
      <c r="B43" s="33">
        <v>6</v>
      </c>
      <c r="C43" s="33">
        <f>SUMIFS(Import_Inscrits,Import_Communes,Circo3!$A43,Import_BV,Circo3!$B43)</f>
        <v>1112</v>
      </c>
      <c r="D43" s="33">
        <f>SUMIFS(Import_Abstention,Import_Communes,Circo3!$A43,Import_BV,Circo3!$B43)</f>
        <v>630</v>
      </c>
      <c r="E43" s="33">
        <f>SUMIFS(Import_Votants,Import_Communes,Circo3!$A43,Import_BV,Circo3!$B43)</f>
        <v>482</v>
      </c>
      <c r="F43" s="34">
        <f t="shared" si="23"/>
        <v>0.43345323741007197</v>
      </c>
      <c r="G43" s="33">
        <f>SUMIFS(Import_Blancs,Import_Communes,Circo3!$A43,Import_BV,Circo3!$B43)</f>
        <v>0</v>
      </c>
      <c r="H43" s="33">
        <f>SUMIFS(Imports_Nuls,Import_Communes,Circo3!$A43,Import_BV,Circo3!$B43)</f>
        <v>11</v>
      </c>
      <c r="I43" s="33">
        <f>SUMIFS(Import_Exprimés,Import_Communes,Circo3!$A43,Import_BV,Circo3!$B43)</f>
        <v>471</v>
      </c>
      <c r="J43" s="35">
        <f ca="1">SUMIFS(OFFSET(Import!$A$2,0,J$2+2,236,1),OFFSET(Import!$A$2,0,J$2,236,1),Circo3!J$3,Import_Communes,Circo3!$A43,Import_BV,Circo3!$B43)</f>
        <v>132</v>
      </c>
      <c r="K43" s="36">
        <f t="shared" ca="1" si="9"/>
        <v>0.11870503597122302</v>
      </c>
      <c r="L43" s="37">
        <f t="shared" ca="1" si="10"/>
        <v>0.28025477707006369</v>
      </c>
      <c r="M43" s="35">
        <f ca="1">SUMIFS(OFFSET(Import!$A$2,0,M$2+2,236,1),OFFSET(Import!$A$2,0,M$2,236,1),Circo3!M$3,Import_Communes,Circo3!$A43,Import_BV,Circo3!$B43)</f>
        <v>15</v>
      </c>
      <c r="N43" s="36">
        <f t="shared" ca="1" si="11"/>
        <v>1.3489208633093525E-2</v>
      </c>
      <c r="O43" s="37">
        <f t="shared" ca="1" si="12"/>
        <v>3.1847133757961783E-2</v>
      </c>
      <c r="P43" s="35">
        <f ca="1">SUMIFS(OFFSET(Import!$A$2,0,P$2+2,236,1),OFFSET(Import!$A$2,0,P$2,236,1),Circo3!P$3,Import_Communes,Circo3!$A43,Import_BV,Circo3!$B43)</f>
        <v>0</v>
      </c>
      <c r="Q43" s="36">
        <f t="shared" ca="1" si="13"/>
        <v>0</v>
      </c>
      <c r="R43" s="37">
        <f t="shared" ca="1" si="14"/>
        <v>0</v>
      </c>
      <c r="S43" s="35">
        <f ca="1">SUMIFS(OFFSET(Import!$A$2,0,S$2+2,236,1),OFFSET(Import!$A$2,0,S$2,236,1),Circo3!S$3,Import_Communes,Circo3!$A43,Import_BV,Circo3!$B43)</f>
        <v>15</v>
      </c>
      <c r="T43" s="36">
        <f t="shared" ca="1" si="15"/>
        <v>1.3489208633093525E-2</v>
      </c>
      <c r="U43" s="37">
        <f t="shared" ca="1" si="16"/>
        <v>3.1847133757961783E-2</v>
      </c>
      <c r="V43" s="35">
        <f ca="1">SUMIFS(OFFSET(Import!$A$2,0,V$2+2,236,1),OFFSET(Import!$A$2,0,V$2,236,1),Circo3!V$3,Import_Communes,Circo3!$A43,Import_BV,Circo3!$B43)</f>
        <v>161</v>
      </c>
      <c r="W43" s="36">
        <f t="shared" ca="1" si="0"/>
        <v>0.14478417266187049</v>
      </c>
      <c r="X43" s="37">
        <f t="shared" ca="1" si="1"/>
        <v>0.34182590233545646</v>
      </c>
      <c r="Y43" s="35">
        <f ca="1">SUMIFS(OFFSET(Import!$A$2,0,Y$2+2,236,1),OFFSET(Import!$A$2,0,Y$2,236,1),Circo3!Y$3,Import_Communes,Circo3!$A43,Import_BV,Circo3!$B43)</f>
        <v>120</v>
      </c>
      <c r="Z43" s="36">
        <f t="shared" ca="1" si="2"/>
        <v>0.1079136690647482</v>
      </c>
      <c r="AA43" s="37">
        <f t="shared" ca="1" si="3"/>
        <v>0.25477707006369427</v>
      </c>
      <c r="AB43" s="35">
        <f ca="1">SUMIFS(OFFSET(Import!$A$2,0,AB$2+2,236,1),OFFSET(Import!$A$2,0,AB$2,236,1),Circo3!AB$3,Import_Communes,Circo3!$A43,Import_BV,Circo3!$B43)</f>
        <v>20</v>
      </c>
      <c r="AC43" s="36">
        <f t="shared" ca="1" si="4"/>
        <v>1.7985611510791366E-2</v>
      </c>
      <c r="AD43" s="37">
        <f t="shared" ca="1" si="5"/>
        <v>4.2462845010615709E-2</v>
      </c>
      <c r="AE43" s="35">
        <f ca="1">SUMIFS(OFFSET(Import!$A$2,0,AE$2+2,236,1),OFFSET(Import!$A$2,0,AE$2,236,1),Circo3!AE$3,Import_Communes,Circo3!$A43,Import_BV,Circo3!$B43)</f>
        <v>8</v>
      </c>
      <c r="AF43" s="36">
        <f t="shared" ca="1" si="6"/>
        <v>7.1942446043165471E-3</v>
      </c>
      <c r="AG43" s="37">
        <f t="shared" ca="1" si="7"/>
        <v>1.6985138004246284E-2</v>
      </c>
    </row>
    <row r="44" spans="1:33">
      <c r="A44" s="32" t="s">
        <v>70</v>
      </c>
      <c r="B44" s="33">
        <v>7</v>
      </c>
      <c r="C44" s="33">
        <f>SUMIFS(Import_Inscrits,Import_Communes,Circo3!$A44,Import_BV,Circo3!$B44)</f>
        <v>1134</v>
      </c>
      <c r="D44" s="33">
        <f>SUMIFS(Import_Abstention,Import_Communes,Circo3!$A44,Import_BV,Circo3!$B44)</f>
        <v>756</v>
      </c>
      <c r="E44" s="33">
        <f>SUMIFS(Import_Votants,Import_Communes,Circo3!$A44,Import_BV,Circo3!$B44)</f>
        <v>378</v>
      </c>
      <c r="F44" s="34">
        <f t="shared" si="23"/>
        <v>0.33333333333333331</v>
      </c>
      <c r="G44" s="33">
        <f>SUMIFS(Import_Blancs,Import_Communes,Circo3!$A44,Import_BV,Circo3!$B44)</f>
        <v>15</v>
      </c>
      <c r="H44" s="33">
        <f>SUMIFS(Imports_Nuls,Import_Communes,Circo3!$A44,Import_BV,Circo3!$B44)</f>
        <v>7</v>
      </c>
      <c r="I44" s="33">
        <f>SUMIFS(Import_Exprimés,Import_Communes,Circo3!$A44,Import_BV,Circo3!$B44)</f>
        <v>356</v>
      </c>
      <c r="J44" s="35">
        <f ca="1">SUMIFS(OFFSET(Import!$A$2,0,J$2+2,236,1),OFFSET(Import!$A$2,0,J$2,236,1),Circo3!J$3,Import_Communes,Circo3!$A44,Import_BV,Circo3!$B44)</f>
        <v>153</v>
      </c>
      <c r="K44" s="36">
        <f t="shared" ca="1" si="9"/>
        <v>0.13492063492063491</v>
      </c>
      <c r="L44" s="37">
        <f t="shared" ca="1" si="10"/>
        <v>0.4297752808988764</v>
      </c>
      <c r="M44" s="35">
        <f ca="1">SUMIFS(OFFSET(Import!$A$2,0,M$2+2,236,1),OFFSET(Import!$A$2,0,M$2,236,1),Circo3!M$3,Import_Communes,Circo3!$A44,Import_BV,Circo3!$B44)</f>
        <v>22</v>
      </c>
      <c r="N44" s="36">
        <f t="shared" ca="1" si="11"/>
        <v>1.9400352733686066E-2</v>
      </c>
      <c r="O44" s="37">
        <f t="shared" ca="1" si="12"/>
        <v>6.1797752808988762E-2</v>
      </c>
      <c r="P44" s="35">
        <f ca="1">SUMIFS(OFFSET(Import!$A$2,0,P$2+2,236,1),OFFSET(Import!$A$2,0,P$2,236,1),Circo3!P$3,Import_Communes,Circo3!$A44,Import_BV,Circo3!$B44)</f>
        <v>10</v>
      </c>
      <c r="Q44" s="36">
        <f t="shared" ca="1" si="13"/>
        <v>8.8183421516754845E-3</v>
      </c>
      <c r="R44" s="37">
        <f t="shared" ca="1" si="14"/>
        <v>2.8089887640449437E-2</v>
      </c>
      <c r="S44" s="35">
        <f ca="1">SUMIFS(OFFSET(Import!$A$2,0,S$2+2,236,1),OFFSET(Import!$A$2,0,S$2,236,1),Circo3!S$3,Import_Communes,Circo3!$A44,Import_BV,Circo3!$B44)</f>
        <v>3</v>
      </c>
      <c r="T44" s="36">
        <f t="shared" ca="1" si="15"/>
        <v>2.6455026455026454E-3</v>
      </c>
      <c r="U44" s="37">
        <f t="shared" ca="1" si="16"/>
        <v>8.4269662921348312E-3</v>
      </c>
      <c r="V44" s="35">
        <f ca="1">SUMIFS(OFFSET(Import!$A$2,0,V$2+2,236,1),OFFSET(Import!$A$2,0,V$2,236,1),Circo3!V$3,Import_Communes,Circo3!$A44,Import_BV,Circo3!$B44)</f>
        <v>48</v>
      </c>
      <c r="W44" s="36">
        <f t="shared" ca="1" si="0"/>
        <v>4.2328042328042326E-2</v>
      </c>
      <c r="X44" s="37">
        <f t="shared" ca="1" si="1"/>
        <v>0.1348314606741573</v>
      </c>
      <c r="Y44" s="35">
        <f ca="1">SUMIFS(OFFSET(Import!$A$2,0,Y$2+2,236,1),OFFSET(Import!$A$2,0,Y$2,236,1),Circo3!Y$3,Import_Communes,Circo3!$A44,Import_BV,Circo3!$B44)</f>
        <v>90</v>
      </c>
      <c r="Z44" s="36">
        <f t="shared" ca="1" si="2"/>
        <v>7.9365079365079361E-2</v>
      </c>
      <c r="AA44" s="37">
        <f t="shared" ca="1" si="3"/>
        <v>0.25280898876404495</v>
      </c>
      <c r="AB44" s="35">
        <f ca="1">SUMIFS(OFFSET(Import!$A$2,0,AB$2+2,236,1),OFFSET(Import!$A$2,0,AB$2,236,1),Circo3!AB$3,Import_Communes,Circo3!$A44,Import_BV,Circo3!$B44)</f>
        <v>17</v>
      </c>
      <c r="AC44" s="36">
        <f t="shared" ca="1" si="4"/>
        <v>1.4991181657848324E-2</v>
      </c>
      <c r="AD44" s="37">
        <f t="shared" ca="1" si="5"/>
        <v>4.7752808988764044E-2</v>
      </c>
      <c r="AE44" s="35">
        <f ca="1">SUMIFS(OFFSET(Import!$A$2,0,AE$2+2,236,1),OFFSET(Import!$A$2,0,AE$2,236,1),Circo3!AE$3,Import_Communes,Circo3!$A44,Import_BV,Circo3!$B44)</f>
        <v>13</v>
      </c>
      <c r="AF44" s="36">
        <f t="shared" ca="1" si="6"/>
        <v>1.146384479717813E-2</v>
      </c>
      <c r="AG44" s="37">
        <f t="shared" ca="1" si="7"/>
        <v>3.6516853932584269E-2</v>
      </c>
    </row>
    <row r="45" spans="1:33">
      <c r="A45" s="32" t="s">
        <v>70</v>
      </c>
      <c r="B45" s="33">
        <v>8</v>
      </c>
      <c r="C45" s="33">
        <f>SUMIFS(Import_Inscrits,Import_Communes,Circo3!$A45,Import_BV,Circo3!$B45)</f>
        <v>1229</v>
      </c>
      <c r="D45" s="33">
        <f>SUMIFS(Import_Abstention,Import_Communes,Circo3!$A45,Import_BV,Circo3!$B45)</f>
        <v>771</v>
      </c>
      <c r="E45" s="33">
        <f>SUMIFS(Import_Votants,Import_Communes,Circo3!$A45,Import_BV,Circo3!$B45)</f>
        <v>458</v>
      </c>
      <c r="F45" s="34">
        <f t="shared" si="23"/>
        <v>0.37266069975589911</v>
      </c>
      <c r="G45" s="33">
        <f>SUMIFS(Import_Blancs,Import_Communes,Circo3!$A45,Import_BV,Circo3!$B45)</f>
        <v>21</v>
      </c>
      <c r="H45" s="33">
        <f>SUMIFS(Imports_Nuls,Import_Communes,Circo3!$A45,Import_BV,Circo3!$B45)</f>
        <v>2</v>
      </c>
      <c r="I45" s="33">
        <f>SUMIFS(Import_Exprimés,Import_Communes,Circo3!$A45,Import_BV,Circo3!$B45)</f>
        <v>435</v>
      </c>
      <c r="J45" s="35">
        <f ca="1">SUMIFS(OFFSET(Import!$A$2,0,J$2+2,236,1),OFFSET(Import!$A$2,0,J$2,236,1),Circo3!J$3,Import_Communes,Circo3!$A45,Import_BV,Circo3!$B45)</f>
        <v>204</v>
      </c>
      <c r="K45" s="36">
        <f t="shared" ca="1" si="9"/>
        <v>0.16598860862489828</v>
      </c>
      <c r="L45" s="37">
        <f t="shared" ca="1" si="10"/>
        <v>0.4689655172413793</v>
      </c>
      <c r="M45" s="35">
        <f ca="1">SUMIFS(OFFSET(Import!$A$2,0,M$2+2,236,1),OFFSET(Import!$A$2,0,M$2,236,1),Circo3!M$3,Import_Communes,Circo3!$A45,Import_BV,Circo3!$B45)</f>
        <v>10</v>
      </c>
      <c r="N45" s="36">
        <f t="shared" ca="1" si="11"/>
        <v>8.1366965012205049E-3</v>
      </c>
      <c r="O45" s="37">
        <f t="shared" ca="1" si="12"/>
        <v>2.2988505747126436E-2</v>
      </c>
      <c r="P45" s="35">
        <f ca="1">SUMIFS(OFFSET(Import!$A$2,0,P$2+2,236,1),OFFSET(Import!$A$2,0,P$2,236,1),Circo3!P$3,Import_Communes,Circo3!$A45,Import_BV,Circo3!$B45)</f>
        <v>18</v>
      </c>
      <c r="Q45" s="36">
        <f t="shared" ca="1" si="13"/>
        <v>1.4646053702196907E-2</v>
      </c>
      <c r="R45" s="37">
        <f t="shared" ca="1" si="14"/>
        <v>4.1379310344827586E-2</v>
      </c>
      <c r="S45" s="35">
        <f ca="1">SUMIFS(OFFSET(Import!$A$2,0,S$2+2,236,1),OFFSET(Import!$A$2,0,S$2,236,1),Circo3!S$3,Import_Communes,Circo3!$A45,Import_BV,Circo3!$B45)</f>
        <v>3</v>
      </c>
      <c r="T45" s="36">
        <f t="shared" ca="1" si="15"/>
        <v>2.4410089503661514E-3</v>
      </c>
      <c r="U45" s="37">
        <f t="shared" ca="1" si="16"/>
        <v>6.8965517241379309E-3</v>
      </c>
      <c r="V45" s="35">
        <f ca="1">SUMIFS(OFFSET(Import!$A$2,0,V$2+2,236,1),OFFSET(Import!$A$2,0,V$2,236,1),Circo3!V$3,Import_Communes,Circo3!$A45,Import_BV,Circo3!$B45)</f>
        <v>72</v>
      </c>
      <c r="W45" s="36">
        <f t="shared" ca="1" si="0"/>
        <v>5.858421480878763E-2</v>
      </c>
      <c r="X45" s="37">
        <f t="shared" ca="1" si="1"/>
        <v>0.16551724137931034</v>
      </c>
      <c r="Y45" s="35">
        <f ca="1">SUMIFS(OFFSET(Import!$A$2,0,Y$2+2,236,1),OFFSET(Import!$A$2,0,Y$2,236,1),Circo3!Y$3,Import_Communes,Circo3!$A45,Import_BV,Circo3!$B45)</f>
        <v>95</v>
      </c>
      <c r="Z45" s="36">
        <f t="shared" ca="1" si="2"/>
        <v>7.7298616761594788E-2</v>
      </c>
      <c r="AA45" s="37">
        <f t="shared" ca="1" si="3"/>
        <v>0.21839080459770116</v>
      </c>
      <c r="AB45" s="35">
        <f ca="1">SUMIFS(OFFSET(Import!$A$2,0,AB$2+2,236,1),OFFSET(Import!$A$2,0,AB$2,236,1),Circo3!AB$3,Import_Communes,Circo3!$A45,Import_BV,Circo3!$B45)</f>
        <v>25</v>
      </c>
      <c r="AC45" s="36">
        <f t="shared" ca="1" si="4"/>
        <v>2.034174125305126E-2</v>
      </c>
      <c r="AD45" s="37">
        <f t="shared" ca="1" si="5"/>
        <v>5.7471264367816091E-2</v>
      </c>
      <c r="AE45" s="35">
        <f ca="1">SUMIFS(OFFSET(Import!$A$2,0,AE$2+2,236,1),OFFSET(Import!$A$2,0,AE$2,236,1),Circo3!AE$3,Import_Communes,Circo3!$A45,Import_BV,Circo3!$B45)</f>
        <v>8</v>
      </c>
      <c r="AF45" s="36">
        <f t="shared" ca="1" si="6"/>
        <v>6.5093572009764034E-3</v>
      </c>
      <c r="AG45" s="37">
        <f t="shared" ca="1" si="7"/>
        <v>1.8390804597701149E-2</v>
      </c>
    </row>
    <row r="46" spans="1:33">
      <c r="A46" s="32" t="s">
        <v>70</v>
      </c>
      <c r="B46" s="33">
        <v>9</v>
      </c>
      <c r="C46" s="33">
        <f>SUMIFS(Import_Inscrits,Import_Communes,Circo3!$A46,Import_BV,Circo3!$B46)</f>
        <v>1145</v>
      </c>
      <c r="D46" s="33">
        <f>SUMIFS(Import_Abstention,Import_Communes,Circo3!$A46,Import_BV,Circo3!$B46)</f>
        <v>723</v>
      </c>
      <c r="E46" s="33">
        <f>SUMIFS(Import_Votants,Import_Communes,Circo3!$A46,Import_BV,Circo3!$B46)</f>
        <v>422</v>
      </c>
      <c r="F46" s="34">
        <f t="shared" si="23"/>
        <v>0.3685589519650655</v>
      </c>
      <c r="G46" s="33">
        <f>SUMIFS(Import_Blancs,Import_Communes,Circo3!$A46,Import_BV,Circo3!$B46)</f>
        <v>5</v>
      </c>
      <c r="H46" s="33">
        <f>SUMIFS(Imports_Nuls,Import_Communes,Circo3!$A46,Import_BV,Circo3!$B46)</f>
        <v>5</v>
      </c>
      <c r="I46" s="33">
        <f>SUMIFS(Import_Exprimés,Import_Communes,Circo3!$A46,Import_BV,Circo3!$B46)</f>
        <v>412</v>
      </c>
      <c r="J46" s="35">
        <f ca="1">SUMIFS(OFFSET(Import!$A$2,0,J$2+2,236,1),OFFSET(Import!$A$2,0,J$2,236,1),Circo3!J$3,Import_Communes,Circo3!$A46,Import_BV,Circo3!$B46)</f>
        <v>128</v>
      </c>
      <c r="K46" s="36">
        <f t="shared" ca="1" si="9"/>
        <v>0.11179039301310044</v>
      </c>
      <c r="L46" s="37">
        <f t="shared" ca="1" si="10"/>
        <v>0.31067961165048541</v>
      </c>
      <c r="M46" s="35">
        <f ca="1">SUMIFS(OFFSET(Import!$A$2,0,M$2+2,236,1),OFFSET(Import!$A$2,0,M$2,236,1),Circo3!M$3,Import_Communes,Circo3!$A46,Import_BV,Circo3!$B46)</f>
        <v>5</v>
      </c>
      <c r="N46" s="36">
        <f t="shared" ca="1" si="11"/>
        <v>4.3668122270742356E-3</v>
      </c>
      <c r="O46" s="37">
        <f t="shared" ca="1" si="12"/>
        <v>1.2135922330097087E-2</v>
      </c>
      <c r="P46" s="35">
        <f ca="1">SUMIFS(OFFSET(Import!$A$2,0,P$2+2,236,1),OFFSET(Import!$A$2,0,P$2,236,1),Circo3!P$3,Import_Communes,Circo3!$A46,Import_BV,Circo3!$B46)</f>
        <v>9</v>
      </c>
      <c r="Q46" s="36">
        <f t="shared" ca="1" si="13"/>
        <v>7.8602620087336247E-3</v>
      </c>
      <c r="R46" s="37">
        <f t="shared" ca="1" si="14"/>
        <v>2.1844660194174758E-2</v>
      </c>
      <c r="S46" s="35">
        <f ca="1">SUMIFS(OFFSET(Import!$A$2,0,S$2+2,236,1),OFFSET(Import!$A$2,0,S$2,236,1),Circo3!S$3,Import_Communes,Circo3!$A46,Import_BV,Circo3!$B46)</f>
        <v>5</v>
      </c>
      <c r="T46" s="36">
        <f t="shared" ca="1" si="15"/>
        <v>4.3668122270742356E-3</v>
      </c>
      <c r="U46" s="37">
        <f t="shared" ca="1" si="16"/>
        <v>1.2135922330097087E-2</v>
      </c>
      <c r="V46" s="35">
        <f ca="1">SUMIFS(OFFSET(Import!$A$2,0,V$2+2,236,1),OFFSET(Import!$A$2,0,V$2,236,1),Circo3!V$3,Import_Communes,Circo3!$A46,Import_BV,Circo3!$B46)</f>
        <v>141</v>
      </c>
      <c r="W46" s="36">
        <f t="shared" ca="1" si="0"/>
        <v>0.12314410480349346</v>
      </c>
      <c r="X46" s="37">
        <f t="shared" ca="1" si="1"/>
        <v>0.34223300970873788</v>
      </c>
      <c r="Y46" s="35">
        <f ca="1">SUMIFS(OFFSET(Import!$A$2,0,Y$2+2,236,1),OFFSET(Import!$A$2,0,Y$2,236,1),Circo3!Y$3,Import_Communes,Circo3!$A46,Import_BV,Circo3!$B46)</f>
        <v>105</v>
      </c>
      <c r="Z46" s="36">
        <f t="shared" ca="1" si="2"/>
        <v>9.1703056768558958E-2</v>
      </c>
      <c r="AA46" s="37">
        <f t="shared" ca="1" si="3"/>
        <v>0.25485436893203883</v>
      </c>
      <c r="AB46" s="35">
        <f ca="1">SUMIFS(OFFSET(Import!$A$2,0,AB$2+2,236,1),OFFSET(Import!$A$2,0,AB$2,236,1),Circo3!AB$3,Import_Communes,Circo3!$A46,Import_BV,Circo3!$B46)</f>
        <v>14</v>
      </c>
      <c r="AC46" s="36">
        <f t="shared" ca="1" si="4"/>
        <v>1.222707423580786E-2</v>
      </c>
      <c r="AD46" s="37">
        <f t="shared" ca="1" si="5"/>
        <v>3.3980582524271843E-2</v>
      </c>
      <c r="AE46" s="35">
        <f ca="1">SUMIFS(OFFSET(Import!$A$2,0,AE$2+2,236,1),OFFSET(Import!$A$2,0,AE$2,236,1),Circo3!AE$3,Import_Communes,Circo3!$A46,Import_BV,Circo3!$B46)</f>
        <v>5</v>
      </c>
      <c r="AF46" s="36">
        <f t="shared" ca="1" si="6"/>
        <v>4.3668122270742356E-3</v>
      </c>
      <c r="AG46" s="37">
        <f t="shared" ca="1" si="7"/>
        <v>1.2135922330097087E-2</v>
      </c>
    </row>
    <row r="47" spans="1:33">
      <c r="A47" s="32" t="s">
        <v>70</v>
      </c>
      <c r="B47" s="33">
        <v>10</v>
      </c>
      <c r="C47" s="33">
        <f>SUMIFS(Import_Inscrits,Import_Communes,Circo3!$A47,Import_BV,Circo3!$B47)</f>
        <v>1236</v>
      </c>
      <c r="D47" s="33">
        <f>SUMIFS(Import_Abstention,Import_Communes,Circo3!$A47,Import_BV,Circo3!$B47)</f>
        <v>790</v>
      </c>
      <c r="E47" s="33">
        <f>SUMIFS(Import_Votants,Import_Communes,Circo3!$A47,Import_BV,Circo3!$B47)</f>
        <v>446</v>
      </c>
      <c r="F47" s="34">
        <f t="shared" si="23"/>
        <v>0.36084142394822005</v>
      </c>
      <c r="G47" s="33">
        <f>SUMIFS(Import_Blancs,Import_Communes,Circo3!$A47,Import_BV,Circo3!$B47)</f>
        <v>8</v>
      </c>
      <c r="H47" s="33">
        <f>SUMIFS(Imports_Nuls,Import_Communes,Circo3!$A47,Import_BV,Circo3!$B47)</f>
        <v>1</v>
      </c>
      <c r="I47" s="33">
        <f>SUMIFS(Import_Exprimés,Import_Communes,Circo3!$A47,Import_BV,Circo3!$B47)</f>
        <v>437</v>
      </c>
      <c r="J47" s="35">
        <f ca="1">SUMIFS(OFFSET(Import!$A$2,0,J$2+2,236,1),OFFSET(Import!$A$2,0,J$2,236,1),Circo3!J$3,Import_Communes,Circo3!$A47,Import_BV,Circo3!$B47)</f>
        <v>126</v>
      </c>
      <c r="K47" s="36">
        <f t="shared" ca="1" si="9"/>
        <v>0.10194174757281553</v>
      </c>
      <c r="L47" s="37">
        <f t="shared" ca="1" si="10"/>
        <v>0.28832951945080093</v>
      </c>
      <c r="M47" s="35">
        <f ca="1">SUMIFS(OFFSET(Import!$A$2,0,M$2+2,236,1),OFFSET(Import!$A$2,0,M$2,236,1),Circo3!M$3,Import_Communes,Circo3!$A47,Import_BV,Circo3!$B47)</f>
        <v>8</v>
      </c>
      <c r="N47" s="36">
        <f t="shared" ca="1" si="11"/>
        <v>6.4724919093851136E-3</v>
      </c>
      <c r="O47" s="37">
        <f t="shared" ca="1" si="12"/>
        <v>1.8306636155606407E-2</v>
      </c>
      <c r="P47" s="35">
        <f ca="1">SUMIFS(OFFSET(Import!$A$2,0,P$2+2,236,1),OFFSET(Import!$A$2,0,P$2,236,1),Circo3!P$3,Import_Communes,Circo3!$A47,Import_BV,Circo3!$B47)</f>
        <v>8</v>
      </c>
      <c r="Q47" s="36">
        <f t="shared" ca="1" si="13"/>
        <v>6.4724919093851136E-3</v>
      </c>
      <c r="R47" s="37">
        <f t="shared" ca="1" si="14"/>
        <v>1.8306636155606407E-2</v>
      </c>
      <c r="S47" s="35">
        <f ca="1">SUMIFS(OFFSET(Import!$A$2,0,S$2+2,236,1),OFFSET(Import!$A$2,0,S$2,236,1),Circo3!S$3,Import_Communes,Circo3!$A47,Import_BV,Circo3!$B47)</f>
        <v>10</v>
      </c>
      <c r="T47" s="36">
        <f t="shared" ca="1" si="15"/>
        <v>8.0906148867313909E-3</v>
      </c>
      <c r="U47" s="37">
        <f t="shared" ca="1" si="16"/>
        <v>2.2883295194508008E-2</v>
      </c>
      <c r="V47" s="35">
        <f ca="1">SUMIFS(OFFSET(Import!$A$2,0,V$2+2,236,1),OFFSET(Import!$A$2,0,V$2,236,1),Circo3!V$3,Import_Communes,Circo3!$A47,Import_BV,Circo3!$B47)</f>
        <v>140</v>
      </c>
      <c r="W47" s="36">
        <f t="shared" ca="1" si="0"/>
        <v>0.11326860841423948</v>
      </c>
      <c r="X47" s="37">
        <f t="shared" ca="1" si="1"/>
        <v>0.32036613272311215</v>
      </c>
      <c r="Y47" s="35">
        <f ca="1">SUMIFS(OFFSET(Import!$A$2,0,Y$2+2,236,1),OFFSET(Import!$A$2,0,Y$2,236,1),Circo3!Y$3,Import_Communes,Circo3!$A47,Import_BV,Circo3!$B47)</f>
        <v>128</v>
      </c>
      <c r="Z47" s="36">
        <f t="shared" ca="1" si="2"/>
        <v>0.10355987055016182</v>
      </c>
      <c r="AA47" s="37">
        <f t="shared" ca="1" si="3"/>
        <v>0.29290617848970252</v>
      </c>
      <c r="AB47" s="35">
        <f ca="1">SUMIFS(OFFSET(Import!$A$2,0,AB$2+2,236,1),OFFSET(Import!$A$2,0,AB$2,236,1),Circo3!AB$3,Import_Communes,Circo3!$A47,Import_BV,Circo3!$B47)</f>
        <v>13</v>
      </c>
      <c r="AC47" s="36">
        <f t="shared" ca="1" si="4"/>
        <v>1.0517799352750809E-2</v>
      </c>
      <c r="AD47" s="37">
        <f t="shared" ca="1" si="5"/>
        <v>2.9748283752860413E-2</v>
      </c>
      <c r="AE47" s="35">
        <f ca="1">SUMIFS(OFFSET(Import!$A$2,0,AE$2+2,236,1),OFFSET(Import!$A$2,0,AE$2,236,1),Circo3!AE$3,Import_Communes,Circo3!$A47,Import_BV,Circo3!$B47)</f>
        <v>4</v>
      </c>
      <c r="AF47" s="36">
        <f t="shared" ca="1" si="6"/>
        <v>3.2362459546925568E-3</v>
      </c>
      <c r="AG47" s="37">
        <f t="shared" ca="1" si="7"/>
        <v>9.1533180778032037E-3</v>
      </c>
    </row>
    <row r="48" spans="1:33">
      <c r="A48" s="32" t="s">
        <v>70</v>
      </c>
      <c r="B48" s="33">
        <v>11</v>
      </c>
      <c r="C48" s="33">
        <f>SUMIFS(Import_Inscrits,Import_Communes,Circo3!$A48,Import_BV,Circo3!$B48)</f>
        <v>1255</v>
      </c>
      <c r="D48" s="33">
        <f>SUMIFS(Import_Abstention,Import_Communes,Circo3!$A48,Import_BV,Circo3!$B48)</f>
        <v>830</v>
      </c>
      <c r="E48" s="33">
        <f>SUMIFS(Import_Votants,Import_Communes,Circo3!$A48,Import_BV,Circo3!$B48)</f>
        <v>425</v>
      </c>
      <c r="F48" s="34">
        <f t="shared" si="23"/>
        <v>0.3386454183266932</v>
      </c>
      <c r="G48" s="33">
        <f>SUMIFS(Import_Blancs,Import_Communes,Circo3!$A48,Import_BV,Circo3!$B48)</f>
        <v>21</v>
      </c>
      <c r="H48" s="33">
        <f>SUMIFS(Imports_Nuls,Import_Communes,Circo3!$A48,Import_BV,Circo3!$B48)</f>
        <v>3</v>
      </c>
      <c r="I48" s="33">
        <f>SUMIFS(Import_Exprimés,Import_Communes,Circo3!$A48,Import_BV,Circo3!$B48)</f>
        <v>401</v>
      </c>
      <c r="J48" s="35">
        <f ca="1">SUMIFS(OFFSET(Import!$A$2,0,J$2+2,236,1),OFFSET(Import!$A$2,0,J$2,236,1),Circo3!J$3,Import_Communes,Circo3!$A48,Import_BV,Circo3!$B48)</f>
        <v>142</v>
      </c>
      <c r="K48" s="36">
        <f t="shared" ca="1" si="9"/>
        <v>0.11314741035856574</v>
      </c>
      <c r="L48" s="37">
        <f t="shared" ca="1" si="10"/>
        <v>0.35411471321695759</v>
      </c>
      <c r="M48" s="35">
        <f ca="1">SUMIFS(OFFSET(Import!$A$2,0,M$2+2,236,1),OFFSET(Import!$A$2,0,M$2,236,1),Circo3!M$3,Import_Communes,Circo3!$A48,Import_BV,Circo3!$B48)</f>
        <v>13</v>
      </c>
      <c r="N48" s="36">
        <f t="shared" ca="1" si="11"/>
        <v>1.0358565737051793E-2</v>
      </c>
      <c r="O48" s="37">
        <f t="shared" ca="1" si="12"/>
        <v>3.2418952618453865E-2</v>
      </c>
      <c r="P48" s="35">
        <f ca="1">SUMIFS(OFFSET(Import!$A$2,0,P$2+2,236,1),OFFSET(Import!$A$2,0,P$2,236,1),Circo3!P$3,Import_Communes,Circo3!$A48,Import_BV,Circo3!$B48)</f>
        <v>17</v>
      </c>
      <c r="Q48" s="36">
        <f t="shared" ca="1" si="13"/>
        <v>1.3545816733067729E-2</v>
      </c>
      <c r="R48" s="37">
        <f t="shared" ca="1" si="14"/>
        <v>4.2394014962593519E-2</v>
      </c>
      <c r="S48" s="35">
        <f ca="1">SUMIFS(OFFSET(Import!$A$2,0,S$2+2,236,1),OFFSET(Import!$A$2,0,S$2,236,1),Circo3!S$3,Import_Communes,Circo3!$A48,Import_BV,Circo3!$B48)</f>
        <v>10</v>
      </c>
      <c r="T48" s="36">
        <f t="shared" ca="1" si="15"/>
        <v>7.9681274900398405E-3</v>
      </c>
      <c r="U48" s="37">
        <f t="shared" ca="1" si="16"/>
        <v>2.4937655860349128E-2</v>
      </c>
      <c r="V48" s="35">
        <f ca="1">SUMIFS(OFFSET(Import!$A$2,0,V$2+2,236,1),OFFSET(Import!$A$2,0,V$2,236,1),Circo3!V$3,Import_Communes,Circo3!$A48,Import_BV,Circo3!$B48)</f>
        <v>82</v>
      </c>
      <c r="W48" s="36">
        <f t="shared" ca="1" si="0"/>
        <v>6.5338645418326693E-2</v>
      </c>
      <c r="X48" s="37">
        <f t="shared" ca="1" si="1"/>
        <v>0.20448877805486285</v>
      </c>
      <c r="Y48" s="35">
        <f ca="1">SUMIFS(OFFSET(Import!$A$2,0,Y$2+2,236,1),OFFSET(Import!$A$2,0,Y$2,236,1),Circo3!Y$3,Import_Communes,Circo3!$A48,Import_BV,Circo3!$B48)</f>
        <v>107</v>
      </c>
      <c r="Z48" s="36">
        <f t="shared" ca="1" si="2"/>
        <v>8.5258964143426291E-2</v>
      </c>
      <c r="AA48" s="37">
        <f t="shared" ca="1" si="3"/>
        <v>0.26683291770573564</v>
      </c>
      <c r="AB48" s="35">
        <f ca="1">SUMIFS(OFFSET(Import!$A$2,0,AB$2+2,236,1),OFFSET(Import!$A$2,0,AB$2,236,1),Circo3!AB$3,Import_Communes,Circo3!$A48,Import_BV,Circo3!$B48)</f>
        <v>23</v>
      </c>
      <c r="AC48" s="36">
        <f t="shared" ca="1" si="4"/>
        <v>1.8326693227091632E-2</v>
      </c>
      <c r="AD48" s="37">
        <f t="shared" ca="1" si="5"/>
        <v>5.7356608478802994E-2</v>
      </c>
      <c r="AE48" s="35">
        <f ca="1">SUMIFS(OFFSET(Import!$A$2,0,AE$2+2,236,1),OFFSET(Import!$A$2,0,AE$2,236,1),Circo3!AE$3,Import_Communes,Circo3!$A48,Import_BV,Circo3!$B48)</f>
        <v>7</v>
      </c>
      <c r="AF48" s="36">
        <f t="shared" ca="1" si="6"/>
        <v>5.5776892430278889E-3</v>
      </c>
      <c r="AG48" s="37">
        <f t="shared" ca="1" si="7"/>
        <v>1.7456359102244388E-2</v>
      </c>
    </row>
    <row r="49" spans="1:33">
      <c r="A49" s="32" t="s">
        <v>70</v>
      </c>
      <c r="B49" s="33">
        <v>12</v>
      </c>
      <c r="C49" s="33">
        <f>SUMIFS(Import_Inscrits,Import_Communes,Circo3!$A49,Import_BV,Circo3!$B49)</f>
        <v>1212</v>
      </c>
      <c r="D49" s="33">
        <f>SUMIFS(Import_Abstention,Import_Communes,Circo3!$A49,Import_BV,Circo3!$B49)</f>
        <v>756</v>
      </c>
      <c r="E49" s="33">
        <f>SUMIFS(Import_Votants,Import_Communes,Circo3!$A49,Import_BV,Circo3!$B49)</f>
        <v>456</v>
      </c>
      <c r="F49" s="34">
        <f t="shared" si="23"/>
        <v>0.37623762376237624</v>
      </c>
      <c r="G49" s="33">
        <f>SUMIFS(Import_Blancs,Import_Communes,Circo3!$A49,Import_BV,Circo3!$B49)</f>
        <v>11</v>
      </c>
      <c r="H49" s="33">
        <f>SUMIFS(Imports_Nuls,Import_Communes,Circo3!$A49,Import_BV,Circo3!$B49)</f>
        <v>11</v>
      </c>
      <c r="I49" s="33">
        <f>SUMIFS(Import_Exprimés,Import_Communes,Circo3!$A49,Import_BV,Circo3!$B49)</f>
        <v>434</v>
      </c>
      <c r="J49" s="35">
        <f ca="1">SUMIFS(OFFSET(Import!$A$2,0,J$2+2,236,1),OFFSET(Import!$A$2,0,J$2,236,1),Circo3!J$3,Import_Communes,Circo3!$A49,Import_BV,Circo3!$B49)</f>
        <v>156</v>
      </c>
      <c r="K49" s="36">
        <f t="shared" ca="1" si="9"/>
        <v>0.12871287128712872</v>
      </c>
      <c r="L49" s="37">
        <f t="shared" ca="1" si="10"/>
        <v>0.35944700460829493</v>
      </c>
      <c r="M49" s="35">
        <f ca="1">SUMIFS(OFFSET(Import!$A$2,0,M$2+2,236,1),OFFSET(Import!$A$2,0,M$2,236,1),Circo3!M$3,Import_Communes,Circo3!$A49,Import_BV,Circo3!$B49)</f>
        <v>15</v>
      </c>
      <c r="N49" s="36">
        <f t="shared" ca="1" si="11"/>
        <v>1.2376237623762377E-2</v>
      </c>
      <c r="O49" s="37">
        <f t="shared" ca="1" si="12"/>
        <v>3.4562211981566823E-2</v>
      </c>
      <c r="P49" s="35">
        <f ca="1">SUMIFS(OFFSET(Import!$A$2,0,P$2+2,236,1),OFFSET(Import!$A$2,0,P$2,236,1),Circo3!P$3,Import_Communes,Circo3!$A49,Import_BV,Circo3!$B49)</f>
        <v>5</v>
      </c>
      <c r="Q49" s="36">
        <f t="shared" ca="1" si="13"/>
        <v>4.125412541254125E-3</v>
      </c>
      <c r="R49" s="37">
        <f t="shared" ca="1" si="14"/>
        <v>1.1520737327188941E-2</v>
      </c>
      <c r="S49" s="35">
        <f ca="1">SUMIFS(OFFSET(Import!$A$2,0,S$2+2,236,1),OFFSET(Import!$A$2,0,S$2,236,1),Circo3!S$3,Import_Communes,Circo3!$A49,Import_BV,Circo3!$B49)</f>
        <v>9</v>
      </c>
      <c r="T49" s="36">
        <f t="shared" ca="1" si="15"/>
        <v>7.4257425742574254E-3</v>
      </c>
      <c r="U49" s="37">
        <f t="shared" ca="1" si="16"/>
        <v>2.0737327188940093E-2</v>
      </c>
      <c r="V49" s="35">
        <f ca="1">SUMIFS(OFFSET(Import!$A$2,0,V$2+2,236,1),OFFSET(Import!$A$2,0,V$2,236,1),Circo3!V$3,Import_Communes,Circo3!$A49,Import_BV,Circo3!$B49)</f>
        <v>122</v>
      </c>
      <c r="W49" s="36">
        <f t="shared" ca="1" si="0"/>
        <v>0.10066006600660066</v>
      </c>
      <c r="X49" s="37">
        <f t="shared" ca="1" si="1"/>
        <v>0.28110599078341014</v>
      </c>
      <c r="Y49" s="35">
        <f ca="1">SUMIFS(OFFSET(Import!$A$2,0,Y$2+2,236,1),OFFSET(Import!$A$2,0,Y$2,236,1),Circo3!Y$3,Import_Communes,Circo3!$A49,Import_BV,Circo3!$B49)</f>
        <v>111</v>
      </c>
      <c r="Z49" s="36">
        <f t="shared" ca="1" si="2"/>
        <v>9.1584158415841582E-2</v>
      </c>
      <c r="AA49" s="37">
        <f t="shared" ca="1" si="3"/>
        <v>0.25576036866359447</v>
      </c>
      <c r="AB49" s="35">
        <f ca="1">SUMIFS(OFFSET(Import!$A$2,0,AB$2+2,236,1),OFFSET(Import!$A$2,0,AB$2,236,1),Circo3!AB$3,Import_Communes,Circo3!$A49,Import_BV,Circo3!$B49)</f>
        <v>13</v>
      </c>
      <c r="AC49" s="36">
        <f t="shared" ca="1" si="4"/>
        <v>1.0726072607260726E-2</v>
      </c>
      <c r="AD49" s="37">
        <f t="shared" ca="1" si="5"/>
        <v>2.9953917050691243E-2</v>
      </c>
      <c r="AE49" s="35">
        <f ca="1">SUMIFS(OFFSET(Import!$A$2,0,AE$2+2,236,1),OFFSET(Import!$A$2,0,AE$2,236,1),Circo3!AE$3,Import_Communes,Circo3!$A49,Import_BV,Circo3!$B49)</f>
        <v>3</v>
      </c>
      <c r="AF49" s="36">
        <f t="shared" ca="1" si="6"/>
        <v>2.4752475247524753E-3</v>
      </c>
      <c r="AG49" s="37">
        <f t="shared" ca="1" si="7"/>
        <v>6.9124423963133645E-3</v>
      </c>
    </row>
    <row r="50" spans="1:33">
      <c r="A50" s="32" t="s">
        <v>70</v>
      </c>
      <c r="B50" s="33">
        <v>13</v>
      </c>
      <c r="C50" s="33">
        <f>SUMIFS(Import_Inscrits,Import_Communes,Circo3!$A50,Import_BV,Circo3!$B50)</f>
        <v>1244</v>
      </c>
      <c r="D50" s="33">
        <f>SUMIFS(Import_Abstention,Import_Communes,Circo3!$A50,Import_BV,Circo3!$B50)</f>
        <v>805</v>
      </c>
      <c r="E50" s="33">
        <f>SUMIFS(Import_Votants,Import_Communes,Circo3!$A50,Import_BV,Circo3!$B50)</f>
        <v>439</v>
      </c>
      <c r="F50" s="34">
        <f t="shared" si="8"/>
        <v>0.35289389067524118</v>
      </c>
      <c r="G50" s="33">
        <f>SUMIFS(Import_Blancs,Import_Communes,Circo3!$A50,Import_BV,Circo3!$B50)</f>
        <v>8</v>
      </c>
      <c r="H50" s="33">
        <f>SUMIFS(Imports_Nuls,Import_Communes,Circo3!$A50,Import_BV,Circo3!$B50)</f>
        <v>3</v>
      </c>
      <c r="I50" s="33">
        <f>SUMIFS(Import_Exprimés,Import_Communes,Circo3!$A50,Import_BV,Circo3!$B50)</f>
        <v>428</v>
      </c>
      <c r="J50" s="35">
        <f ca="1">SUMIFS(OFFSET(Import!$A$2,0,J$2+2,236,1),OFFSET(Import!$A$2,0,J$2,236,1),Circo3!J$3,Import_Communes,Circo3!$A50,Import_BV,Circo3!$B50)</f>
        <v>162</v>
      </c>
      <c r="K50" s="36">
        <f t="shared" ca="1" si="9"/>
        <v>0.13022508038585209</v>
      </c>
      <c r="L50" s="37">
        <f t="shared" ca="1" si="10"/>
        <v>0.37850467289719625</v>
      </c>
      <c r="M50" s="35">
        <f ca="1">SUMIFS(OFFSET(Import!$A$2,0,M$2+2,236,1),OFFSET(Import!$A$2,0,M$2,236,1),Circo3!M$3,Import_Communes,Circo3!$A50,Import_BV,Circo3!$B50)</f>
        <v>21</v>
      </c>
      <c r="N50" s="36">
        <f t="shared" ca="1" si="11"/>
        <v>1.6881028938906754E-2</v>
      </c>
      <c r="O50" s="37">
        <f t="shared" ca="1" si="12"/>
        <v>4.9065420560747662E-2</v>
      </c>
      <c r="P50" s="35">
        <f ca="1">SUMIFS(OFFSET(Import!$A$2,0,P$2+2,236,1),OFFSET(Import!$A$2,0,P$2,236,1),Circo3!P$3,Import_Communes,Circo3!$A50,Import_BV,Circo3!$B50)</f>
        <v>12</v>
      </c>
      <c r="Q50" s="36">
        <f t="shared" ca="1" si="13"/>
        <v>9.6463022508038593E-3</v>
      </c>
      <c r="R50" s="37">
        <f t="shared" ca="1" si="14"/>
        <v>2.8037383177570093E-2</v>
      </c>
      <c r="S50" s="35">
        <f ca="1">SUMIFS(OFFSET(Import!$A$2,0,S$2+2,236,1),OFFSET(Import!$A$2,0,S$2,236,1),Circo3!S$3,Import_Communes,Circo3!$A50,Import_BV,Circo3!$B50)</f>
        <v>3</v>
      </c>
      <c r="T50" s="36">
        <f t="shared" ca="1" si="15"/>
        <v>2.4115755627009648E-3</v>
      </c>
      <c r="U50" s="37">
        <f t="shared" ca="1" si="16"/>
        <v>7.0093457943925233E-3</v>
      </c>
      <c r="V50" s="35">
        <f ca="1">SUMIFS(OFFSET(Import!$A$2,0,V$2+2,236,1),OFFSET(Import!$A$2,0,V$2,236,1),Circo3!V$3,Import_Communes,Circo3!$A50,Import_BV,Circo3!$B50)</f>
        <v>118</v>
      </c>
      <c r="W50" s="36">
        <f t="shared" ca="1" si="0"/>
        <v>9.4855305466237938E-2</v>
      </c>
      <c r="X50" s="37">
        <f t="shared" ca="1" si="1"/>
        <v>0.27570093457943923</v>
      </c>
      <c r="Y50" s="35">
        <f ca="1">SUMIFS(OFFSET(Import!$A$2,0,Y$2+2,236,1),OFFSET(Import!$A$2,0,Y$2,236,1),Circo3!Y$3,Import_Communes,Circo3!$A50,Import_BV,Circo3!$B50)</f>
        <v>86</v>
      </c>
      <c r="Z50" s="36">
        <f t="shared" ca="1" si="2"/>
        <v>6.9131832797427656E-2</v>
      </c>
      <c r="AA50" s="37">
        <f t="shared" ca="1" si="3"/>
        <v>0.20093457943925233</v>
      </c>
      <c r="AB50" s="35">
        <f ca="1">SUMIFS(OFFSET(Import!$A$2,0,AB$2+2,236,1),OFFSET(Import!$A$2,0,AB$2,236,1),Circo3!AB$3,Import_Communes,Circo3!$A50,Import_BV,Circo3!$B50)</f>
        <v>16</v>
      </c>
      <c r="AC50" s="36">
        <f t="shared" ca="1" si="4"/>
        <v>1.2861736334405145E-2</v>
      </c>
      <c r="AD50" s="37">
        <f t="shared" ca="1" si="5"/>
        <v>3.7383177570093455E-2</v>
      </c>
      <c r="AE50" s="35">
        <f ca="1">SUMIFS(OFFSET(Import!$A$2,0,AE$2+2,236,1),OFFSET(Import!$A$2,0,AE$2,236,1),Circo3!AE$3,Import_Communes,Circo3!$A50,Import_BV,Circo3!$B50)</f>
        <v>10</v>
      </c>
      <c r="AF50" s="36">
        <f t="shared" ca="1" si="6"/>
        <v>8.0385852090032149E-3</v>
      </c>
      <c r="AG50" s="37">
        <f t="shared" ca="1" si="7"/>
        <v>2.336448598130841E-2</v>
      </c>
    </row>
    <row r="51" spans="1:33">
      <c r="A51" s="32" t="s">
        <v>70</v>
      </c>
      <c r="B51" s="33">
        <v>14</v>
      </c>
      <c r="C51" s="33">
        <f>SUMIFS(Import_Inscrits,Import_Communes,Circo3!$A51,Import_BV,Circo3!$B51)</f>
        <v>1304</v>
      </c>
      <c r="D51" s="33">
        <f>SUMIFS(Import_Abstention,Import_Communes,Circo3!$A51,Import_BV,Circo3!$B51)</f>
        <v>866</v>
      </c>
      <c r="E51" s="33">
        <f>SUMIFS(Import_Votants,Import_Communes,Circo3!$A51,Import_BV,Circo3!$B51)</f>
        <v>438</v>
      </c>
      <c r="F51" s="34">
        <f t="shared" si="8"/>
        <v>0.33588957055214724</v>
      </c>
      <c r="G51" s="33">
        <f>SUMIFS(Import_Blancs,Import_Communes,Circo3!$A51,Import_BV,Circo3!$B51)</f>
        <v>12</v>
      </c>
      <c r="H51" s="33">
        <f>SUMIFS(Imports_Nuls,Import_Communes,Circo3!$A51,Import_BV,Circo3!$B51)</f>
        <v>2</v>
      </c>
      <c r="I51" s="33">
        <f>SUMIFS(Import_Exprimés,Import_Communes,Circo3!$A51,Import_BV,Circo3!$B51)</f>
        <v>424</v>
      </c>
      <c r="J51" s="35">
        <f ca="1">SUMIFS(OFFSET(Import!$A$2,0,J$2+2,236,1),OFFSET(Import!$A$2,0,J$2,236,1),Circo3!J$3,Import_Communes,Circo3!$A51,Import_BV,Circo3!$B51)</f>
        <v>125</v>
      </c>
      <c r="K51" s="36">
        <f t="shared" ca="1" si="9"/>
        <v>9.5858895705521474E-2</v>
      </c>
      <c r="L51" s="37">
        <f t="shared" ca="1" si="10"/>
        <v>0.294811320754717</v>
      </c>
      <c r="M51" s="35">
        <f ca="1">SUMIFS(OFFSET(Import!$A$2,0,M$2+2,236,1),OFFSET(Import!$A$2,0,M$2,236,1),Circo3!M$3,Import_Communes,Circo3!$A51,Import_BV,Circo3!$B51)</f>
        <v>37</v>
      </c>
      <c r="N51" s="36">
        <f t="shared" ca="1" si="11"/>
        <v>2.8374233128834355E-2</v>
      </c>
      <c r="O51" s="37">
        <f t="shared" ca="1" si="12"/>
        <v>8.7264150943396221E-2</v>
      </c>
      <c r="P51" s="35">
        <f ca="1">SUMIFS(OFFSET(Import!$A$2,0,P$2+2,236,1),OFFSET(Import!$A$2,0,P$2,236,1),Circo3!P$3,Import_Communes,Circo3!$A51,Import_BV,Circo3!$B51)</f>
        <v>18</v>
      </c>
      <c r="Q51" s="36">
        <f t="shared" ca="1" si="13"/>
        <v>1.3803680981595092E-2</v>
      </c>
      <c r="R51" s="37">
        <f t="shared" ca="1" si="14"/>
        <v>4.2452830188679243E-2</v>
      </c>
      <c r="S51" s="35">
        <f ca="1">SUMIFS(OFFSET(Import!$A$2,0,S$2+2,236,1),OFFSET(Import!$A$2,0,S$2,236,1),Circo3!S$3,Import_Communes,Circo3!$A51,Import_BV,Circo3!$B51)</f>
        <v>2</v>
      </c>
      <c r="T51" s="36">
        <f t="shared" ca="1" si="15"/>
        <v>1.5337423312883436E-3</v>
      </c>
      <c r="U51" s="37">
        <f t="shared" ca="1" si="16"/>
        <v>4.7169811320754715E-3</v>
      </c>
      <c r="V51" s="35">
        <f ca="1">SUMIFS(OFFSET(Import!$A$2,0,V$2+2,236,1),OFFSET(Import!$A$2,0,V$2,236,1),Circo3!V$3,Import_Communes,Circo3!$A51,Import_BV,Circo3!$B51)</f>
        <v>90</v>
      </c>
      <c r="W51" s="36">
        <f t="shared" ca="1" si="0"/>
        <v>6.9018404907975464E-2</v>
      </c>
      <c r="X51" s="37">
        <f t="shared" ca="1" si="1"/>
        <v>0.21226415094339623</v>
      </c>
      <c r="Y51" s="35">
        <f ca="1">SUMIFS(OFFSET(Import!$A$2,0,Y$2+2,236,1),OFFSET(Import!$A$2,0,Y$2,236,1),Circo3!Y$3,Import_Communes,Circo3!$A51,Import_BV,Circo3!$B51)</f>
        <v>126</v>
      </c>
      <c r="Z51" s="36">
        <f t="shared" ca="1" si="2"/>
        <v>9.6625766871165641E-2</v>
      </c>
      <c r="AA51" s="37">
        <f t="shared" ca="1" si="3"/>
        <v>0.29716981132075471</v>
      </c>
      <c r="AB51" s="35">
        <f ca="1">SUMIFS(OFFSET(Import!$A$2,0,AB$2+2,236,1),OFFSET(Import!$A$2,0,AB$2,236,1),Circo3!AB$3,Import_Communes,Circo3!$A51,Import_BV,Circo3!$B51)</f>
        <v>15</v>
      </c>
      <c r="AC51" s="36">
        <f t="shared" ca="1" si="4"/>
        <v>1.1503067484662576E-2</v>
      </c>
      <c r="AD51" s="37">
        <f t="shared" ca="1" si="5"/>
        <v>3.5377358490566037E-2</v>
      </c>
      <c r="AE51" s="35">
        <f ca="1">SUMIFS(OFFSET(Import!$A$2,0,AE$2+2,236,1),OFFSET(Import!$A$2,0,AE$2,236,1),Circo3!AE$3,Import_Communes,Circo3!$A51,Import_BV,Circo3!$B51)</f>
        <v>11</v>
      </c>
      <c r="AF51" s="36">
        <f t="shared" ca="1" si="6"/>
        <v>8.4355828220858894E-3</v>
      </c>
      <c r="AG51" s="37">
        <f t="shared" ca="1" si="7"/>
        <v>2.5943396226415096E-2</v>
      </c>
    </row>
    <row r="52" spans="1:33">
      <c r="A52" s="32" t="s">
        <v>70</v>
      </c>
      <c r="B52" s="33">
        <v>15</v>
      </c>
      <c r="C52" s="33">
        <f>SUMIFS(Import_Inscrits,Import_Communes,Circo3!$A52,Import_BV,Circo3!$B52)</f>
        <v>1167</v>
      </c>
      <c r="D52" s="33">
        <f>SUMIFS(Import_Abstention,Import_Communes,Circo3!$A52,Import_BV,Circo3!$B52)</f>
        <v>796</v>
      </c>
      <c r="E52" s="33">
        <f>SUMIFS(Import_Votants,Import_Communes,Circo3!$A52,Import_BV,Circo3!$B52)</f>
        <v>371</v>
      </c>
      <c r="F52" s="34">
        <f t="shared" si="8"/>
        <v>0.31790916880891174</v>
      </c>
      <c r="G52" s="33">
        <f>SUMIFS(Import_Blancs,Import_Communes,Circo3!$A52,Import_BV,Circo3!$B52)</f>
        <v>14</v>
      </c>
      <c r="H52" s="33">
        <f>SUMIFS(Imports_Nuls,Import_Communes,Circo3!$A52,Import_BV,Circo3!$B52)</f>
        <v>2</v>
      </c>
      <c r="I52" s="33">
        <f>SUMIFS(Import_Exprimés,Import_Communes,Circo3!$A52,Import_BV,Circo3!$B52)</f>
        <v>355</v>
      </c>
      <c r="J52" s="35">
        <f ca="1">SUMIFS(OFFSET(Import!$A$2,0,J$2+2,236,1),OFFSET(Import!$A$2,0,J$2,236,1),Circo3!J$3,Import_Communes,Circo3!$A52,Import_BV,Circo3!$B52)</f>
        <v>170</v>
      </c>
      <c r="K52" s="36">
        <f t="shared" ca="1" si="9"/>
        <v>0.1456726649528706</v>
      </c>
      <c r="L52" s="37">
        <f t="shared" ca="1" si="10"/>
        <v>0.47887323943661969</v>
      </c>
      <c r="M52" s="35">
        <f ca="1">SUMIFS(OFFSET(Import!$A$2,0,M$2+2,236,1),OFFSET(Import!$A$2,0,M$2,236,1),Circo3!M$3,Import_Communes,Circo3!$A52,Import_BV,Circo3!$B52)</f>
        <v>14</v>
      </c>
      <c r="N52" s="36">
        <f t="shared" ca="1" si="11"/>
        <v>1.1996572407883462E-2</v>
      </c>
      <c r="O52" s="37">
        <f t="shared" ca="1" si="12"/>
        <v>3.9436619718309862E-2</v>
      </c>
      <c r="P52" s="35">
        <f ca="1">SUMIFS(OFFSET(Import!$A$2,0,P$2+2,236,1),OFFSET(Import!$A$2,0,P$2,236,1),Circo3!P$3,Import_Communes,Circo3!$A52,Import_BV,Circo3!$B52)</f>
        <v>10</v>
      </c>
      <c r="Q52" s="36">
        <f t="shared" ca="1" si="13"/>
        <v>8.5689802913453302E-3</v>
      </c>
      <c r="R52" s="37">
        <f t="shared" ca="1" si="14"/>
        <v>2.8169014084507043E-2</v>
      </c>
      <c r="S52" s="35">
        <f ca="1">SUMIFS(OFFSET(Import!$A$2,0,S$2+2,236,1),OFFSET(Import!$A$2,0,S$2,236,1),Circo3!S$3,Import_Communes,Circo3!$A52,Import_BV,Circo3!$B52)</f>
        <v>5</v>
      </c>
      <c r="T52" s="36">
        <f t="shared" ca="1" si="15"/>
        <v>4.2844901456726651E-3</v>
      </c>
      <c r="U52" s="37">
        <f t="shared" ca="1" si="16"/>
        <v>1.4084507042253521E-2</v>
      </c>
      <c r="V52" s="35">
        <f ca="1">SUMIFS(OFFSET(Import!$A$2,0,V$2+2,236,1),OFFSET(Import!$A$2,0,V$2,236,1),Circo3!V$3,Import_Communes,Circo3!$A52,Import_BV,Circo3!$B52)</f>
        <v>62</v>
      </c>
      <c r="W52" s="36">
        <f t="shared" ca="1" si="0"/>
        <v>5.3127677806341048E-2</v>
      </c>
      <c r="X52" s="37">
        <f t="shared" ca="1" si="1"/>
        <v>0.17464788732394365</v>
      </c>
      <c r="Y52" s="35">
        <f ca="1">SUMIFS(OFFSET(Import!$A$2,0,Y$2+2,236,1),OFFSET(Import!$A$2,0,Y$2,236,1),Circo3!Y$3,Import_Communes,Circo3!$A52,Import_BV,Circo3!$B52)</f>
        <v>70</v>
      </c>
      <c r="Z52" s="36">
        <f t="shared" ca="1" si="2"/>
        <v>5.9982862039417308E-2</v>
      </c>
      <c r="AA52" s="37">
        <f t="shared" ca="1" si="3"/>
        <v>0.19718309859154928</v>
      </c>
      <c r="AB52" s="35">
        <f ca="1">SUMIFS(OFFSET(Import!$A$2,0,AB$2+2,236,1),OFFSET(Import!$A$2,0,AB$2,236,1),Circo3!AB$3,Import_Communes,Circo3!$A52,Import_BV,Circo3!$B52)</f>
        <v>11</v>
      </c>
      <c r="AC52" s="36">
        <f t="shared" ca="1" si="4"/>
        <v>9.4258783204798635E-3</v>
      </c>
      <c r="AD52" s="37">
        <f t="shared" ca="1" si="5"/>
        <v>3.0985915492957747E-2</v>
      </c>
      <c r="AE52" s="35">
        <f ca="1">SUMIFS(OFFSET(Import!$A$2,0,AE$2+2,236,1),OFFSET(Import!$A$2,0,AE$2,236,1),Circo3!AE$3,Import_Communes,Circo3!$A52,Import_BV,Circo3!$B52)</f>
        <v>13</v>
      </c>
      <c r="AF52" s="36">
        <f t="shared" ca="1" si="6"/>
        <v>1.1139674378748929E-2</v>
      </c>
      <c r="AG52" s="37">
        <f t="shared" ca="1" si="7"/>
        <v>3.6619718309859155E-2</v>
      </c>
    </row>
    <row r="53" spans="1:33" s="216" customFormat="1">
      <c r="A53" s="212" t="s">
        <v>153</v>
      </c>
      <c r="B53" s="213"/>
      <c r="C53" s="213">
        <f t="shared" ref="C53:AE53" si="24">SUM(C54:C61)</f>
        <v>4637</v>
      </c>
      <c r="D53" s="213">
        <f t="shared" si="24"/>
        <v>2078</v>
      </c>
      <c r="E53" s="213">
        <f t="shared" si="24"/>
        <v>2559</v>
      </c>
      <c r="F53" s="214">
        <f>E53/C53</f>
        <v>0.55186543023506573</v>
      </c>
      <c r="G53" s="213">
        <f t="shared" si="24"/>
        <v>30</v>
      </c>
      <c r="H53" s="213">
        <f t="shared" si="24"/>
        <v>24</v>
      </c>
      <c r="I53" s="213">
        <f t="shared" si="24"/>
        <v>2505</v>
      </c>
      <c r="J53" s="212">
        <f t="shared" ca="1" si="24"/>
        <v>450</v>
      </c>
      <c r="K53" s="214">
        <f t="shared" ca="1" si="9"/>
        <v>9.7045503558335133E-2</v>
      </c>
      <c r="L53" s="215">
        <f t="shared" ca="1" si="10"/>
        <v>0.17964071856287425</v>
      </c>
      <c r="M53" s="212">
        <f t="shared" ca="1" si="24"/>
        <v>20</v>
      </c>
      <c r="N53" s="214">
        <f t="shared" ca="1" si="11"/>
        <v>4.3131334914815614E-3</v>
      </c>
      <c r="O53" s="215">
        <f t="shared" ca="1" si="12"/>
        <v>7.9840319361277438E-3</v>
      </c>
      <c r="P53" s="212">
        <f t="shared" ca="1" si="24"/>
        <v>13</v>
      </c>
      <c r="Q53" s="214">
        <f t="shared" ca="1" si="13"/>
        <v>2.8035367694630147E-3</v>
      </c>
      <c r="R53" s="215">
        <f t="shared" ca="1" si="14"/>
        <v>5.189620758483034E-3</v>
      </c>
      <c r="S53" s="212">
        <f t="shared" ca="1" si="24"/>
        <v>86</v>
      </c>
      <c r="T53" s="214">
        <f t="shared" ca="1" si="15"/>
        <v>1.8546474013370715E-2</v>
      </c>
      <c r="U53" s="215">
        <f t="shared" ca="1" si="16"/>
        <v>3.43313373253493E-2</v>
      </c>
      <c r="V53" s="212">
        <f t="shared" ca="1" si="24"/>
        <v>880</v>
      </c>
      <c r="W53" s="214">
        <f t="shared" ca="1" si="0"/>
        <v>0.18977787362518869</v>
      </c>
      <c r="X53" s="215">
        <f t="shared" ca="1" si="1"/>
        <v>0.35129740518962077</v>
      </c>
      <c r="Y53" s="212">
        <f t="shared" ca="1" si="24"/>
        <v>998</v>
      </c>
      <c r="Z53" s="214">
        <f t="shared" ca="1" si="2"/>
        <v>0.21522536122492991</v>
      </c>
      <c r="AA53" s="215">
        <f t="shared" ca="1" si="3"/>
        <v>0.39840319361277443</v>
      </c>
      <c r="AB53" s="212">
        <f t="shared" ca="1" si="24"/>
        <v>34</v>
      </c>
      <c r="AC53" s="214">
        <f t="shared" ca="1" si="4"/>
        <v>7.332326935518654E-3</v>
      </c>
      <c r="AD53" s="215">
        <f t="shared" ca="1" si="5"/>
        <v>1.3572854291417165E-2</v>
      </c>
      <c r="AE53" s="212">
        <f t="shared" ca="1" si="24"/>
        <v>24</v>
      </c>
      <c r="AF53" s="214">
        <f t="shared" ca="1" si="6"/>
        <v>5.1757601897778737E-3</v>
      </c>
      <c r="AG53" s="215">
        <f t="shared" ca="1" si="7"/>
        <v>9.5808383233532933E-3</v>
      </c>
    </row>
    <row r="54" spans="1:33">
      <c r="A54" s="32" t="s">
        <v>77</v>
      </c>
      <c r="B54" s="33">
        <v>1</v>
      </c>
      <c r="C54" s="33">
        <f>SUMIFS(Import_Inscrits,Import_Communes,Circo3!$A54,Import_BV,Circo3!$B54)</f>
        <v>1091</v>
      </c>
      <c r="D54" s="33">
        <f>SUMIFS(Import_Abstention,Import_Communes,Circo3!$A54,Import_BV,Circo3!$B54)</f>
        <v>411</v>
      </c>
      <c r="E54" s="33">
        <f>SUMIFS(Import_Votants,Import_Communes,Circo3!$A54,Import_BV,Circo3!$B54)</f>
        <v>680</v>
      </c>
      <c r="F54" s="34">
        <f t="shared" si="8"/>
        <v>0.62328139321723186</v>
      </c>
      <c r="G54" s="33">
        <f>SUMIFS(Import_Blancs,Import_Communes,Circo3!$A54,Import_BV,Circo3!$B54)</f>
        <v>9</v>
      </c>
      <c r="H54" s="33">
        <f>SUMIFS(Imports_Nuls,Import_Communes,Circo3!$A54,Import_BV,Circo3!$B54)</f>
        <v>7</v>
      </c>
      <c r="I54" s="33">
        <f>SUMIFS(Import_Exprimés,Import_Communes,Circo3!$A54,Import_BV,Circo3!$B54)</f>
        <v>664</v>
      </c>
      <c r="J54" s="35">
        <f ca="1">SUMIFS(OFFSET(Import!$A$2,0,J$2+2,236,1),OFFSET(Import!$A$2,0,J$2,236,1),Circo3!J$3,Import_Communes,Circo3!$A54,Import_BV,Circo3!$B54)</f>
        <v>167</v>
      </c>
      <c r="K54" s="36">
        <f t="shared" ca="1" si="9"/>
        <v>0.15307057745187902</v>
      </c>
      <c r="L54" s="37">
        <f t="shared" ca="1" si="10"/>
        <v>0.25150602409638556</v>
      </c>
      <c r="M54" s="35">
        <f ca="1">SUMIFS(OFFSET(Import!$A$2,0,M$2+2,236,1),OFFSET(Import!$A$2,0,M$2,236,1),Circo3!M$3,Import_Communes,Circo3!$A54,Import_BV,Circo3!$B54)</f>
        <v>4</v>
      </c>
      <c r="N54" s="36">
        <f t="shared" ca="1" si="11"/>
        <v>3.6663611365719525E-3</v>
      </c>
      <c r="O54" s="37">
        <f t="shared" ca="1" si="12"/>
        <v>6.024096385542169E-3</v>
      </c>
      <c r="P54" s="35">
        <f ca="1">SUMIFS(OFFSET(Import!$A$2,0,P$2+2,236,1),OFFSET(Import!$A$2,0,P$2,236,1),Circo3!P$3,Import_Communes,Circo3!$A54,Import_BV,Circo3!$B54)</f>
        <v>3</v>
      </c>
      <c r="Q54" s="36">
        <f t="shared" ca="1" si="13"/>
        <v>2.7497708524289641E-3</v>
      </c>
      <c r="R54" s="37">
        <f t="shared" ca="1" si="14"/>
        <v>4.5180722891566263E-3</v>
      </c>
      <c r="S54" s="35">
        <f ca="1">SUMIFS(OFFSET(Import!$A$2,0,S$2+2,236,1),OFFSET(Import!$A$2,0,S$2,236,1),Circo3!S$3,Import_Communes,Circo3!$A54,Import_BV,Circo3!$B54)</f>
        <v>10</v>
      </c>
      <c r="T54" s="36">
        <f t="shared" ca="1" si="15"/>
        <v>9.1659028414298807E-3</v>
      </c>
      <c r="U54" s="37">
        <f t="shared" ca="1" si="16"/>
        <v>1.5060240963855422E-2</v>
      </c>
      <c r="V54" s="35">
        <f ca="1">SUMIFS(OFFSET(Import!$A$2,0,V$2+2,236,1),OFFSET(Import!$A$2,0,V$2,236,1),Circo3!V$3,Import_Communes,Circo3!$A54,Import_BV,Circo3!$B54)</f>
        <v>234</v>
      </c>
      <c r="W54" s="36">
        <f t="shared" ca="1" si="0"/>
        <v>0.21448212648945922</v>
      </c>
      <c r="X54" s="37">
        <f t="shared" ca="1" si="1"/>
        <v>0.35240963855421686</v>
      </c>
      <c r="Y54" s="35">
        <f ca="1">SUMIFS(OFFSET(Import!$A$2,0,Y$2+2,236,1),OFFSET(Import!$A$2,0,Y$2,236,1),Circo3!Y$3,Import_Communes,Circo3!$A54,Import_BV,Circo3!$B54)</f>
        <v>234</v>
      </c>
      <c r="Z54" s="36">
        <f t="shared" ca="1" si="2"/>
        <v>0.21448212648945922</v>
      </c>
      <c r="AA54" s="37">
        <f t="shared" ca="1" si="3"/>
        <v>0.35240963855421686</v>
      </c>
      <c r="AB54" s="35">
        <f ca="1">SUMIFS(OFFSET(Import!$A$2,0,AB$2+2,236,1),OFFSET(Import!$A$2,0,AB$2,236,1),Circo3!AB$3,Import_Communes,Circo3!$A54,Import_BV,Circo3!$B54)</f>
        <v>8</v>
      </c>
      <c r="AC54" s="36">
        <f t="shared" ca="1" si="4"/>
        <v>7.3327222731439049E-3</v>
      </c>
      <c r="AD54" s="37">
        <f t="shared" ca="1" si="5"/>
        <v>1.2048192771084338E-2</v>
      </c>
      <c r="AE54" s="35">
        <f ca="1">SUMIFS(OFFSET(Import!$A$2,0,AE$2+2,236,1),OFFSET(Import!$A$2,0,AE$2,236,1),Circo3!AE$3,Import_Communes,Circo3!$A54,Import_BV,Circo3!$B54)</f>
        <v>4</v>
      </c>
      <c r="AF54" s="36">
        <f t="shared" ca="1" si="6"/>
        <v>3.6663611365719525E-3</v>
      </c>
      <c r="AG54" s="37">
        <f t="shared" ca="1" si="7"/>
        <v>6.024096385542169E-3</v>
      </c>
    </row>
    <row r="55" spans="1:33">
      <c r="A55" s="32" t="s">
        <v>77</v>
      </c>
      <c r="B55" s="33">
        <v>2</v>
      </c>
      <c r="C55" s="33">
        <f>SUMIFS(Import_Inscrits,Import_Communes,Circo3!$A55,Import_BV,Circo3!$B55)</f>
        <v>513</v>
      </c>
      <c r="D55" s="33">
        <f>SUMIFS(Import_Abstention,Import_Communes,Circo3!$A55,Import_BV,Circo3!$B55)</f>
        <v>268</v>
      </c>
      <c r="E55" s="33">
        <f>SUMIFS(Import_Votants,Import_Communes,Circo3!$A55,Import_BV,Circo3!$B55)</f>
        <v>245</v>
      </c>
      <c r="F55" s="34">
        <f t="shared" ref="F55:F59" si="25">E55/C55</f>
        <v>0.47758284600389861</v>
      </c>
      <c r="G55" s="33">
        <f>SUMIFS(Import_Blancs,Import_Communes,Circo3!$A55,Import_BV,Circo3!$B55)</f>
        <v>5</v>
      </c>
      <c r="H55" s="33">
        <f>SUMIFS(Imports_Nuls,Import_Communes,Circo3!$A55,Import_BV,Circo3!$B55)</f>
        <v>5</v>
      </c>
      <c r="I55" s="33">
        <f>SUMIFS(Import_Exprimés,Import_Communes,Circo3!$A55,Import_BV,Circo3!$B55)</f>
        <v>235</v>
      </c>
      <c r="J55" s="35">
        <f ca="1">SUMIFS(OFFSET(Import!$A$2,0,J$2+2,236,1),OFFSET(Import!$A$2,0,J$2,236,1),Circo3!J$3,Import_Communes,Circo3!$A55,Import_BV,Circo3!$B55)</f>
        <v>50</v>
      </c>
      <c r="K55" s="36">
        <f t="shared" ca="1" si="9"/>
        <v>9.7465886939571145E-2</v>
      </c>
      <c r="L55" s="37">
        <f t="shared" ca="1" si="10"/>
        <v>0.21276595744680851</v>
      </c>
      <c r="M55" s="35">
        <f ca="1">SUMIFS(OFFSET(Import!$A$2,0,M$2+2,236,1),OFFSET(Import!$A$2,0,M$2,236,1),Circo3!M$3,Import_Communes,Circo3!$A55,Import_BV,Circo3!$B55)</f>
        <v>4</v>
      </c>
      <c r="N55" s="36">
        <f t="shared" ca="1" si="11"/>
        <v>7.7972709551656916E-3</v>
      </c>
      <c r="O55" s="37">
        <f t="shared" ca="1" si="12"/>
        <v>1.7021276595744681E-2</v>
      </c>
      <c r="P55" s="35">
        <f ca="1">SUMIFS(OFFSET(Import!$A$2,0,P$2+2,236,1),OFFSET(Import!$A$2,0,P$2,236,1),Circo3!P$3,Import_Communes,Circo3!$A55,Import_BV,Circo3!$B55)</f>
        <v>2</v>
      </c>
      <c r="Q55" s="36">
        <f t="shared" ca="1" si="13"/>
        <v>3.8986354775828458E-3</v>
      </c>
      <c r="R55" s="37">
        <f t="shared" ca="1" si="14"/>
        <v>8.5106382978723406E-3</v>
      </c>
      <c r="S55" s="35">
        <f ca="1">SUMIFS(OFFSET(Import!$A$2,0,S$2+2,236,1),OFFSET(Import!$A$2,0,S$2,236,1),Circo3!S$3,Import_Communes,Circo3!$A55,Import_BV,Circo3!$B55)</f>
        <v>9</v>
      </c>
      <c r="T55" s="36">
        <f t="shared" ca="1" si="15"/>
        <v>1.7543859649122806E-2</v>
      </c>
      <c r="U55" s="37">
        <f t="shared" ca="1" si="16"/>
        <v>3.8297872340425532E-2</v>
      </c>
      <c r="V55" s="35">
        <f ca="1">SUMIFS(OFFSET(Import!$A$2,0,V$2+2,236,1),OFFSET(Import!$A$2,0,V$2,236,1),Circo3!V$3,Import_Communes,Circo3!$A55,Import_BV,Circo3!$B55)</f>
        <v>122</v>
      </c>
      <c r="W55" s="36">
        <f t="shared" ca="1" si="0"/>
        <v>0.23781676413255359</v>
      </c>
      <c r="X55" s="37">
        <f t="shared" ca="1" si="1"/>
        <v>0.51914893617021274</v>
      </c>
      <c r="Y55" s="35">
        <f ca="1">SUMIFS(OFFSET(Import!$A$2,0,Y$2+2,236,1),OFFSET(Import!$A$2,0,Y$2,236,1),Circo3!Y$3,Import_Communes,Circo3!$A55,Import_BV,Circo3!$B55)</f>
        <v>45</v>
      </c>
      <c r="Z55" s="36">
        <f t="shared" ca="1" si="2"/>
        <v>8.771929824561403E-2</v>
      </c>
      <c r="AA55" s="37">
        <f t="shared" ca="1" si="3"/>
        <v>0.19148936170212766</v>
      </c>
      <c r="AB55" s="35">
        <f ca="1">SUMIFS(OFFSET(Import!$A$2,0,AB$2+2,236,1),OFFSET(Import!$A$2,0,AB$2,236,1),Circo3!AB$3,Import_Communes,Circo3!$A55,Import_BV,Circo3!$B55)</f>
        <v>1</v>
      </c>
      <c r="AC55" s="36">
        <f t="shared" ca="1" si="4"/>
        <v>1.9493177387914229E-3</v>
      </c>
      <c r="AD55" s="37">
        <f t="shared" ca="1" si="5"/>
        <v>4.2553191489361703E-3</v>
      </c>
      <c r="AE55" s="35">
        <f ca="1">SUMIFS(OFFSET(Import!$A$2,0,AE$2+2,236,1),OFFSET(Import!$A$2,0,AE$2,236,1),Circo3!AE$3,Import_Communes,Circo3!$A55,Import_BV,Circo3!$B55)</f>
        <v>2</v>
      </c>
      <c r="AF55" s="36">
        <f t="shared" ca="1" si="6"/>
        <v>3.8986354775828458E-3</v>
      </c>
      <c r="AG55" s="37">
        <f t="shared" ca="1" si="7"/>
        <v>8.5106382978723406E-3</v>
      </c>
    </row>
    <row r="56" spans="1:33">
      <c r="A56" s="32" t="s">
        <v>77</v>
      </c>
      <c r="B56" s="33">
        <v>3</v>
      </c>
      <c r="C56" s="33">
        <f>SUMIFS(Import_Inscrits,Import_Communes,Circo3!$A56,Import_BV,Circo3!$B56)</f>
        <v>466</v>
      </c>
      <c r="D56" s="33">
        <f>SUMIFS(Import_Abstention,Import_Communes,Circo3!$A56,Import_BV,Circo3!$B56)</f>
        <v>233</v>
      </c>
      <c r="E56" s="33">
        <f>SUMIFS(Import_Votants,Import_Communes,Circo3!$A56,Import_BV,Circo3!$B56)</f>
        <v>233</v>
      </c>
      <c r="F56" s="34">
        <f t="shared" si="25"/>
        <v>0.5</v>
      </c>
      <c r="G56" s="33">
        <f>SUMIFS(Import_Blancs,Import_Communes,Circo3!$A56,Import_BV,Circo3!$B56)</f>
        <v>4</v>
      </c>
      <c r="H56" s="33">
        <f>SUMIFS(Imports_Nuls,Import_Communes,Circo3!$A56,Import_BV,Circo3!$B56)</f>
        <v>1</v>
      </c>
      <c r="I56" s="33">
        <f>SUMIFS(Import_Exprimés,Import_Communes,Circo3!$A56,Import_BV,Circo3!$B56)</f>
        <v>228</v>
      </c>
      <c r="J56" s="35">
        <f ca="1">SUMIFS(OFFSET(Import!$A$2,0,J$2+2,236,1),OFFSET(Import!$A$2,0,J$2,236,1),Circo3!J$3,Import_Communes,Circo3!$A56,Import_BV,Circo3!$B56)</f>
        <v>28</v>
      </c>
      <c r="K56" s="36">
        <f t="shared" ca="1" si="9"/>
        <v>6.0085836909871244E-2</v>
      </c>
      <c r="L56" s="37">
        <f t="shared" ca="1" si="10"/>
        <v>0.12280701754385964</v>
      </c>
      <c r="M56" s="35">
        <f ca="1">SUMIFS(OFFSET(Import!$A$2,0,M$2+2,236,1),OFFSET(Import!$A$2,0,M$2,236,1),Circo3!M$3,Import_Communes,Circo3!$A56,Import_BV,Circo3!$B56)</f>
        <v>3</v>
      </c>
      <c r="N56" s="36">
        <f t="shared" ca="1" si="11"/>
        <v>6.4377682403433476E-3</v>
      </c>
      <c r="O56" s="37">
        <f t="shared" ca="1" si="12"/>
        <v>1.3157894736842105E-2</v>
      </c>
      <c r="P56" s="35">
        <f ca="1">SUMIFS(OFFSET(Import!$A$2,0,P$2+2,236,1),OFFSET(Import!$A$2,0,P$2,236,1),Circo3!P$3,Import_Communes,Circo3!$A56,Import_BV,Circo3!$B56)</f>
        <v>1</v>
      </c>
      <c r="Q56" s="36">
        <f t="shared" ca="1" si="13"/>
        <v>2.1459227467811159E-3</v>
      </c>
      <c r="R56" s="37">
        <f t="shared" ca="1" si="14"/>
        <v>4.3859649122807015E-3</v>
      </c>
      <c r="S56" s="35">
        <f ca="1">SUMIFS(OFFSET(Import!$A$2,0,S$2+2,236,1),OFFSET(Import!$A$2,0,S$2,236,1),Circo3!S$3,Import_Communes,Circo3!$A56,Import_BV,Circo3!$B56)</f>
        <v>40</v>
      </c>
      <c r="T56" s="36">
        <f t="shared" ca="1" si="15"/>
        <v>8.5836909871244635E-2</v>
      </c>
      <c r="U56" s="37">
        <f t="shared" ca="1" si="16"/>
        <v>0.17543859649122806</v>
      </c>
      <c r="V56" s="35">
        <f ca="1">SUMIFS(OFFSET(Import!$A$2,0,V$2+2,236,1),OFFSET(Import!$A$2,0,V$2,236,1),Circo3!V$3,Import_Communes,Circo3!$A56,Import_BV,Circo3!$B56)</f>
        <v>59</v>
      </c>
      <c r="W56" s="36">
        <f t="shared" ca="1" si="0"/>
        <v>0.12660944206008584</v>
      </c>
      <c r="X56" s="37">
        <f t="shared" ca="1" si="1"/>
        <v>0.25877192982456143</v>
      </c>
      <c r="Y56" s="35">
        <f ca="1">SUMIFS(OFFSET(Import!$A$2,0,Y$2+2,236,1),OFFSET(Import!$A$2,0,Y$2,236,1),Circo3!Y$3,Import_Communes,Circo3!$A56,Import_BV,Circo3!$B56)</f>
        <v>92</v>
      </c>
      <c r="Z56" s="36">
        <f t="shared" ca="1" si="2"/>
        <v>0.19742489270386265</v>
      </c>
      <c r="AA56" s="37">
        <f t="shared" ca="1" si="3"/>
        <v>0.40350877192982454</v>
      </c>
      <c r="AB56" s="35">
        <f ca="1">SUMIFS(OFFSET(Import!$A$2,0,AB$2+2,236,1),OFFSET(Import!$A$2,0,AB$2,236,1),Circo3!AB$3,Import_Communes,Circo3!$A56,Import_BV,Circo3!$B56)</f>
        <v>5</v>
      </c>
      <c r="AC56" s="36">
        <f t="shared" ca="1" si="4"/>
        <v>1.0729613733905579E-2</v>
      </c>
      <c r="AD56" s="37">
        <f t="shared" ca="1" si="5"/>
        <v>2.1929824561403508E-2</v>
      </c>
      <c r="AE56" s="35">
        <f ca="1">SUMIFS(OFFSET(Import!$A$2,0,AE$2+2,236,1),OFFSET(Import!$A$2,0,AE$2,236,1),Circo3!AE$3,Import_Communes,Circo3!$A56,Import_BV,Circo3!$B56)</f>
        <v>0</v>
      </c>
      <c r="AF56" s="36">
        <f t="shared" ca="1" si="6"/>
        <v>0</v>
      </c>
      <c r="AG56" s="37">
        <f t="shared" ca="1" si="7"/>
        <v>0</v>
      </c>
    </row>
    <row r="57" spans="1:33">
      <c r="A57" s="32" t="s">
        <v>77</v>
      </c>
      <c r="B57" s="33">
        <v>4</v>
      </c>
      <c r="C57" s="33">
        <f>SUMIFS(Import_Inscrits,Import_Communes,Circo3!$A57,Import_BV,Circo3!$B57)</f>
        <v>461</v>
      </c>
      <c r="D57" s="33">
        <f>SUMIFS(Import_Abstention,Import_Communes,Circo3!$A57,Import_BV,Circo3!$B57)</f>
        <v>203</v>
      </c>
      <c r="E57" s="33">
        <f>SUMIFS(Import_Votants,Import_Communes,Circo3!$A57,Import_BV,Circo3!$B57)</f>
        <v>258</v>
      </c>
      <c r="F57" s="34">
        <f t="shared" si="25"/>
        <v>0.55965292841648595</v>
      </c>
      <c r="G57" s="33">
        <f>SUMIFS(Import_Blancs,Import_Communes,Circo3!$A57,Import_BV,Circo3!$B57)</f>
        <v>2</v>
      </c>
      <c r="H57" s="33">
        <f>SUMIFS(Imports_Nuls,Import_Communes,Circo3!$A57,Import_BV,Circo3!$B57)</f>
        <v>1</v>
      </c>
      <c r="I57" s="33">
        <f>SUMIFS(Import_Exprimés,Import_Communes,Circo3!$A57,Import_BV,Circo3!$B57)</f>
        <v>255</v>
      </c>
      <c r="J57" s="35">
        <f ca="1">SUMIFS(OFFSET(Import!$A$2,0,J$2+2,236,1),OFFSET(Import!$A$2,0,J$2,236,1),Circo3!J$3,Import_Communes,Circo3!$A57,Import_BV,Circo3!$B57)</f>
        <v>66</v>
      </c>
      <c r="K57" s="36">
        <f t="shared" ca="1" si="9"/>
        <v>0.14316702819956617</v>
      </c>
      <c r="L57" s="37">
        <f t="shared" ca="1" si="10"/>
        <v>0.25882352941176473</v>
      </c>
      <c r="M57" s="35">
        <f ca="1">SUMIFS(OFFSET(Import!$A$2,0,M$2+2,236,1),OFFSET(Import!$A$2,0,M$2,236,1),Circo3!M$3,Import_Communes,Circo3!$A57,Import_BV,Circo3!$B57)</f>
        <v>5</v>
      </c>
      <c r="N57" s="36">
        <f t="shared" ca="1" si="11"/>
        <v>1.0845986984815618E-2</v>
      </c>
      <c r="O57" s="37">
        <f t="shared" ca="1" si="12"/>
        <v>1.9607843137254902E-2</v>
      </c>
      <c r="P57" s="35">
        <f ca="1">SUMIFS(OFFSET(Import!$A$2,0,P$2+2,236,1),OFFSET(Import!$A$2,0,P$2,236,1),Circo3!P$3,Import_Communes,Circo3!$A57,Import_BV,Circo3!$B57)</f>
        <v>2</v>
      </c>
      <c r="Q57" s="36">
        <f t="shared" ca="1" si="13"/>
        <v>4.3383947939262474E-3</v>
      </c>
      <c r="R57" s="37">
        <f t="shared" ca="1" si="14"/>
        <v>7.8431372549019607E-3</v>
      </c>
      <c r="S57" s="35">
        <f ca="1">SUMIFS(OFFSET(Import!$A$2,0,S$2+2,236,1),OFFSET(Import!$A$2,0,S$2,236,1),Circo3!S$3,Import_Communes,Circo3!$A57,Import_BV,Circo3!$B57)</f>
        <v>4</v>
      </c>
      <c r="T57" s="36">
        <f t="shared" ca="1" si="15"/>
        <v>8.6767895878524948E-3</v>
      </c>
      <c r="U57" s="37">
        <f t="shared" ca="1" si="16"/>
        <v>1.5686274509803921E-2</v>
      </c>
      <c r="V57" s="35">
        <f ca="1">SUMIFS(OFFSET(Import!$A$2,0,V$2+2,236,1),OFFSET(Import!$A$2,0,V$2,236,1),Circo3!V$3,Import_Communes,Circo3!$A57,Import_BV,Circo3!$B57)</f>
        <v>73</v>
      </c>
      <c r="W57" s="36">
        <f t="shared" ca="1" si="0"/>
        <v>0.15835140997830802</v>
      </c>
      <c r="X57" s="37">
        <f t="shared" ca="1" si="1"/>
        <v>0.28627450980392155</v>
      </c>
      <c r="Y57" s="35">
        <f ca="1">SUMIFS(OFFSET(Import!$A$2,0,Y$2+2,236,1),OFFSET(Import!$A$2,0,Y$2,236,1),Circo3!Y$3,Import_Communes,Circo3!$A57,Import_BV,Circo3!$B57)</f>
        <v>99</v>
      </c>
      <c r="Z57" s="36">
        <f t="shared" ca="1" si="2"/>
        <v>0.21475054229934923</v>
      </c>
      <c r="AA57" s="37">
        <f t="shared" ca="1" si="3"/>
        <v>0.38823529411764707</v>
      </c>
      <c r="AB57" s="35">
        <f ca="1">SUMIFS(OFFSET(Import!$A$2,0,AB$2+2,236,1),OFFSET(Import!$A$2,0,AB$2,236,1),Circo3!AB$3,Import_Communes,Circo3!$A57,Import_BV,Circo3!$B57)</f>
        <v>5</v>
      </c>
      <c r="AC57" s="36">
        <f t="shared" ca="1" si="4"/>
        <v>1.0845986984815618E-2</v>
      </c>
      <c r="AD57" s="37">
        <f t="shared" ca="1" si="5"/>
        <v>1.9607843137254902E-2</v>
      </c>
      <c r="AE57" s="35">
        <f ca="1">SUMIFS(OFFSET(Import!$A$2,0,AE$2+2,236,1),OFFSET(Import!$A$2,0,AE$2,236,1),Circo3!AE$3,Import_Communes,Circo3!$A57,Import_BV,Circo3!$B57)</f>
        <v>1</v>
      </c>
      <c r="AF57" s="36">
        <f t="shared" ca="1" si="6"/>
        <v>2.1691973969631237E-3</v>
      </c>
      <c r="AG57" s="37">
        <f t="shared" ca="1" si="7"/>
        <v>3.9215686274509803E-3</v>
      </c>
    </row>
    <row r="58" spans="1:33">
      <c r="A58" s="32" t="s">
        <v>77</v>
      </c>
      <c r="B58" s="33">
        <v>5</v>
      </c>
      <c r="C58" s="33">
        <f>SUMIFS(Import_Inscrits,Import_Communes,Circo3!$A58,Import_BV,Circo3!$B58)</f>
        <v>425</v>
      </c>
      <c r="D58" s="33">
        <f>SUMIFS(Import_Abstention,Import_Communes,Circo3!$A58,Import_BV,Circo3!$B58)</f>
        <v>216</v>
      </c>
      <c r="E58" s="33">
        <f>SUMIFS(Import_Votants,Import_Communes,Circo3!$A58,Import_BV,Circo3!$B58)</f>
        <v>209</v>
      </c>
      <c r="F58" s="34">
        <f t="shared" si="25"/>
        <v>0.49176470588235294</v>
      </c>
      <c r="G58" s="33">
        <f>SUMIFS(Import_Blancs,Import_Communes,Circo3!$A58,Import_BV,Circo3!$B58)</f>
        <v>1</v>
      </c>
      <c r="H58" s="33">
        <f>SUMIFS(Imports_Nuls,Import_Communes,Circo3!$A58,Import_BV,Circo3!$B58)</f>
        <v>0</v>
      </c>
      <c r="I58" s="33">
        <f>SUMIFS(Import_Exprimés,Import_Communes,Circo3!$A58,Import_BV,Circo3!$B58)</f>
        <v>208</v>
      </c>
      <c r="J58" s="35">
        <f ca="1">SUMIFS(OFFSET(Import!$A$2,0,J$2+2,236,1),OFFSET(Import!$A$2,0,J$2,236,1),Circo3!J$3,Import_Communes,Circo3!$A58,Import_BV,Circo3!$B58)</f>
        <v>30</v>
      </c>
      <c r="K58" s="36">
        <f t="shared" ca="1" si="9"/>
        <v>7.0588235294117646E-2</v>
      </c>
      <c r="L58" s="37">
        <f t="shared" ca="1" si="10"/>
        <v>0.14423076923076922</v>
      </c>
      <c r="M58" s="35">
        <f ca="1">SUMIFS(OFFSET(Import!$A$2,0,M$2+2,236,1),OFFSET(Import!$A$2,0,M$2,236,1),Circo3!M$3,Import_Communes,Circo3!$A58,Import_BV,Circo3!$B58)</f>
        <v>1</v>
      </c>
      <c r="N58" s="36">
        <f t="shared" ca="1" si="11"/>
        <v>2.352941176470588E-3</v>
      </c>
      <c r="O58" s="37">
        <f t="shared" ca="1" si="12"/>
        <v>4.807692307692308E-3</v>
      </c>
      <c r="P58" s="35">
        <f ca="1">SUMIFS(OFFSET(Import!$A$2,0,P$2+2,236,1),OFFSET(Import!$A$2,0,P$2,236,1),Circo3!P$3,Import_Communes,Circo3!$A58,Import_BV,Circo3!$B58)</f>
        <v>3</v>
      </c>
      <c r="Q58" s="36">
        <f t="shared" ca="1" si="13"/>
        <v>7.058823529411765E-3</v>
      </c>
      <c r="R58" s="37">
        <f t="shared" ca="1" si="14"/>
        <v>1.4423076923076924E-2</v>
      </c>
      <c r="S58" s="35">
        <f ca="1">SUMIFS(OFFSET(Import!$A$2,0,S$2+2,236,1),OFFSET(Import!$A$2,0,S$2,236,1),Circo3!S$3,Import_Communes,Circo3!$A58,Import_BV,Circo3!$B58)</f>
        <v>5</v>
      </c>
      <c r="T58" s="36">
        <f t="shared" ca="1" si="15"/>
        <v>1.1764705882352941E-2</v>
      </c>
      <c r="U58" s="37">
        <f t="shared" ca="1" si="16"/>
        <v>2.403846153846154E-2</v>
      </c>
      <c r="V58" s="35">
        <f ca="1">SUMIFS(OFFSET(Import!$A$2,0,V$2+2,236,1),OFFSET(Import!$A$2,0,V$2,236,1),Circo3!V$3,Import_Communes,Circo3!$A58,Import_BV,Circo3!$B58)</f>
        <v>101</v>
      </c>
      <c r="W58" s="36">
        <f t="shared" ca="1" si="0"/>
        <v>0.23764705882352941</v>
      </c>
      <c r="X58" s="37">
        <f t="shared" ca="1" si="1"/>
        <v>0.48557692307692307</v>
      </c>
      <c r="Y58" s="35">
        <f ca="1">SUMIFS(OFFSET(Import!$A$2,0,Y$2+2,236,1),OFFSET(Import!$A$2,0,Y$2,236,1),Circo3!Y$3,Import_Communes,Circo3!$A58,Import_BV,Circo3!$B58)</f>
        <v>62</v>
      </c>
      <c r="Z58" s="36">
        <f t="shared" ca="1" si="2"/>
        <v>0.14588235294117646</v>
      </c>
      <c r="AA58" s="37">
        <f t="shared" ca="1" si="3"/>
        <v>0.29807692307692307</v>
      </c>
      <c r="AB58" s="35">
        <f ca="1">SUMIFS(OFFSET(Import!$A$2,0,AB$2+2,236,1),OFFSET(Import!$A$2,0,AB$2,236,1),Circo3!AB$3,Import_Communes,Circo3!$A58,Import_BV,Circo3!$B58)</f>
        <v>3</v>
      </c>
      <c r="AC58" s="36">
        <f t="shared" ca="1" si="4"/>
        <v>7.058823529411765E-3</v>
      </c>
      <c r="AD58" s="37">
        <f t="shared" ca="1" si="5"/>
        <v>1.4423076923076924E-2</v>
      </c>
      <c r="AE58" s="35">
        <f ca="1">SUMIFS(OFFSET(Import!$A$2,0,AE$2+2,236,1),OFFSET(Import!$A$2,0,AE$2,236,1),Circo3!AE$3,Import_Communes,Circo3!$A58,Import_BV,Circo3!$B58)</f>
        <v>3</v>
      </c>
      <c r="AF58" s="36">
        <f t="shared" ca="1" si="6"/>
        <v>7.058823529411765E-3</v>
      </c>
      <c r="AG58" s="37">
        <f t="shared" ca="1" si="7"/>
        <v>1.4423076923076924E-2</v>
      </c>
    </row>
    <row r="59" spans="1:33">
      <c r="A59" s="32" t="s">
        <v>77</v>
      </c>
      <c r="B59" s="33">
        <v>6</v>
      </c>
      <c r="C59" s="33">
        <f>SUMIFS(Import_Inscrits,Import_Communes,Circo3!$A59,Import_BV,Circo3!$B59)</f>
        <v>831</v>
      </c>
      <c r="D59" s="33">
        <f>SUMIFS(Import_Abstention,Import_Communes,Circo3!$A59,Import_BV,Circo3!$B59)</f>
        <v>323</v>
      </c>
      <c r="E59" s="33">
        <f>SUMIFS(Import_Votants,Import_Communes,Circo3!$A59,Import_BV,Circo3!$B59)</f>
        <v>508</v>
      </c>
      <c r="F59" s="34">
        <f t="shared" si="25"/>
        <v>0.61131167268351383</v>
      </c>
      <c r="G59" s="33">
        <f>SUMIFS(Import_Blancs,Import_Communes,Circo3!$A59,Import_BV,Circo3!$B59)</f>
        <v>6</v>
      </c>
      <c r="H59" s="33">
        <f>SUMIFS(Imports_Nuls,Import_Communes,Circo3!$A59,Import_BV,Circo3!$B59)</f>
        <v>9</v>
      </c>
      <c r="I59" s="33">
        <f>SUMIFS(Import_Exprimés,Import_Communes,Circo3!$A59,Import_BV,Circo3!$B59)</f>
        <v>493</v>
      </c>
      <c r="J59" s="35">
        <f ca="1">SUMIFS(OFFSET(Import!$A$2,0,J$2+2,236,1),OFFSET(Import!$A$2,0,J$2,236,1),Circo3!J$3,Import_Communes,Circo3!$A59,Import_BV,Circo3!$B59)</f>
        <v>42</v>
      </c>
      <c r="K59" s="36">
        <f t="shared" ca="1" si="9"/>
        <v>5.0541516245487361E-2</v>
      </c>
      <c r="L59" s="37">
        <f t="shared" ca="1" si="10"/>
        <v>8.5192697768762676E-2</v>
      </c>
      <c r="M59" s="35">
        <f ca="1">SUMIFS(OFFSET(Import!$A$2,0,M$2+2,236,1),OFFSET(Import!$A$2,0,M$2,236,1),Circo3!M$3,Import_Communes,Circo3!$A59,Import_BV,Circo3!$B59)</f>
        <v>3</v>
      </c>
      <c r="N59" s="36">
        <f t="shared" ca="1" si="11"/>
        <v>3.6101083032490976E-3</v>
      </c>
      <c r="O59" s="37">
        <f t="shared" ca="1" si="12"/>
        <v>6.0851926977687626E-3</v>
      </c>
      <c r="P59" s="35">
        <f ca="1">SUMIFS(OFFSET(Import!$A$2,0,P$2+2,236,1),OFFSET(Import!$A$2,0,P$2,236,1),Circo3!P$3,Import_Communes,Circo3!$A59,Import_BV,Circo3!$B59)</f>
        <v>0</v>
      </c>
      <c r="Q59" s="36">
        <f t="shared" ca="1" si="13"/>
        <v>0</v>
      </c>
      <c r="R59" s="37">
        <f t="shared" ca="1" si="14"/>
        <v>0</v>
      </c>
      <c r="S59" s="35">
        <f ca="1">SUMIFS(OFFSET(Import!$A$2,0,S$2+2,236,1),OFFSET(Import!$A$2,0,S$2,236,1),Circo3!S$3,Import_Communes,Circo3!$A59,Import_BV,Circo3!$B59)</f>
        <v>7</v>
      </c>
      <c r="T59" s="36">
        <f t="shared" ca="1" si="15"/>
        <v>8.4235860409145602E-3</v>
      </c>
      <c r="U59" s="37">
        <f t="shared" ca="1" si="16"/>
        <v>1.4198782961460446E-2</v>
      </c>
      <c r="V59" s="35">
        <f ca="1">SUMIFS(OFFSET(Import!$A$2,0,V$2+2,236,1),OFFSET(Import!$A$2,0,V$2,236,1),Circo3!V$3,Import_Communes,Circo3!$A59,Import_BV,Circo3!$B59)</f>
        <v>99</v>
      </c>
      <c r="W59" s="36">
        <f t="shared" ca="1" si="0"/>
        <v>0.11913357400722022</v>
      </c>
      <c r="X59" s="37">
        <f t="shared" ca="1" si="1"/>
        <v>0.20081135902636918</v>
      </c>
      <c r="Y59" s="35">
        <f ca="1">SUMIFS(OFFSET(Import!$A$2,0,Y$2+2,236,1),OFFSET(Import!$A$2,0,Y$2,236,1),Circo3!Y$3,Import_Communes,Circo3!$A59,Import_BV,Circo3!$B59)</f>
        <v>319</v>
      </c>
      <c r="Z59" s="36">
        <f t="shared" ca="1" si="2"/>
        <v>0.38387484957882068</v>
      </c>
      <c r="AA59" s="37">
        <f t="shared" ca="1" si="3"/>
        <v>0.6470588235294118</v>
      </c>
      <c r="AB59" s="35">
        <f ca="1">SUMIFS(OFFSET(Import!$A$2,0,AB$2+2,236,1),OFFSET(Import!$A$2,0,AB$2,236,1),Circo3!AB$3,Import_Communes,Circo3!$A59,Import_BV,Circo3!$B59)</f>
        <v>10</v>
      </c>
      <c r="AC59" s="36">
        <f t="shared" ca="1" si="4"/>
        <v>1.2033694344163659E-2</v>
      </c>
      <c r="AD59" s="37">
        <f t="shared" ca="1" si="5"/>
        <v>2.0283975659229209E-2</v>
      </c>
      <c r="AE59" s="35">
        <f ca="1">SUMIFS(OFFSET(Import!$A$2,0,AE$2+2,236,1),OFFSET(Import!$A$2,0,AE$2,236,1),Circo3!AE$3,Import_Communes,Circo3!$A59,Import_BV,Circo3!$B59)</f>
        <v>13</v>
      </c>
      <c r="AF59" s="36">
        <f t="shared" ca="1" si="6"/>
        <v>1.5643802647412757E-2</v>
      </c>
      <c r="AG59" s="37">
        <f t="shared" ca="1" si="7"/>
        <v>2.6369168356997971E-2</v>
      </c>
    </row>
    <row r="60" spans="1:33">
      <c r="A60" s="32" t="s">
        <v>77</v>
      </c>
      <c r="B60" s="33">
        <v>7</v>
      </c>
      <c r="C60" s="33">
        <f>SUMIFS(Import_Inscrits,Import_Communes,Circo3!$A60,Import_BV,Circo3!$B60)</f>
        <v>474</v>
      </c>
      <c r="D60" s="33">
        <f>SUMIFS(Import_Abstention,Import_Communes,Circo3!$A60,Import_BV,Circo3!$B60)</f>
        <v>252</v>
      </c>
      <c r="E60" s="33">
        <f>SUMIFS(Import_Votants,Import_Communes,Circo3!$A60,Import_BV,Circo3!$B60)</f>
        <v>222</v>
      </c>
      <c r="F60" s="34">
        <f t="shared" si="8"/>
        <v>0.46835443037974683</v>
      </c>
      <c r="G60" s="33">
        <f>SUMIFS(Import_Blancs,Import_Communes,Circo3!$A60,Import_BV,Circo3!$B60)</f>
        <v>2</v>
      </c>
      <c r="H60" s="33">
        <f>SUMIFS(Imports_Nuls,Import_Communes,Circo3!$A60,Import_BV,Circo3!$B60)</f>
        <v>0</v>
      </c>
      <c r="I60" s="33">
        <f>SUMIFS(Import_Exprimés,Import_Communes,Circo3!$A60,Import_BV,Circo3!$B60)</f>
        <v>220</v>
      </c>
      <c r="J60" s="35">
        <f ca="1">SUMIFS(OFFSET(Import!$A$2,0,J$2+2,236,1),OFFSET(Import!$A$2,0,J$2,236,1),Circo3!J$3,Import_Communes,Circo3!$A60,Import_BV,Circo3!$B60)</f>
        <v>50</v>
      </c>
      <c r="K60" s="36">
        <f t="shared" ca="1" si="9"/>
        <v>0.10548523206751055</v>
      </c>
      <c r="L60" s="37">
        <f t="shared" ca="1" si="10"/>
        <v>0.22727272727272727</v>
      </c>
      <c r="M60" s="35">
        <f ca="1">SUMIFS(OFFSET(Import!$A$2,0,M$2+2,236,1),OFFSET(Import!$A$2,0,M$2,236,1),Circo3!M$3,Import_Communes,Circo3!$A60,Import_BV,Circo3!$B60)</f>
        <v>0</v>
      </c>
      <c r="N60" s="36">
        <f t="shared" ca="1" si="11"/>
        <v>0</v>
      </c>
      <c r="O60" s="37">
        <f t="shared" ca="1" si="12"/>
        <v>0</v>
      </c>
      <c r="P60" s="35">
        <f ca="1">SUMIFS(OFFSET(Import!$A$2,0,P$2+2,236,1),OFFSET(Import!$A$2,0,P$2,236,1),Circo3!P$3,Import_Communes,Circo3!$A60,Import_BV,Circo3!$B60)</f>
        <v>2</v>
      </c>
      <c r="Q60" s="36">
        <f t="shared" ca="1" si="13"/>
        <v>4.2194092827004216E-3</v>
      </c>
      <c r="R60" s="37">
        <f t="shared" ca="1" si="14"/>
        <v>9.0909090909090905E-3</v>
      </c>
      <c r="S60" s="35">
        <f ca="1">SUMIFS(OFFSET(Import!$A$2,0,S$2+2,236,1),OFFSET(Import!$A$2,0,S$2,236,1),Circo3!S$3,Import_Communes,Circo3!$A60,Import_BV,Circo3!$B60)</f>
        <v>5</v>
      </c>
      <c r="T60" s="36">
        <f t="shared" ca="1" si="15"/>
        <v>1.0548523206751054E-2</v>
      </c>
      <c r="U60" s="37">
        <f t="shared" ca="1" si="16"/>
        <v>2.2727272727272728E-2</v>
      </c>
      <c r="V60" s="35">
        <f ca="1">SUMIFS(OFFSET(Import!$A$2,0,V$2+2,236,1),OFFSET(Import!$A$2,0,V$2,236,1),Circo3!V$3,Import_Communes,Circo3!$A60,Import_BV,Circo3!$B60)</f>
        <v>90</v>
      </c>
      <c r="W60" s="36">
        <f t="shared" ca="1" si="0"/>
        <v>0.189873417721519</v>
      </c>
      <c r="X60" s="37">
        <f t="shared" ca="1" si="1"/>
        <v>0.40909090909090912</v>
      </c>
      <c r="Y60" s="35">
        <f ca="1">SUMIFS(OFFSET(Import!$A$2,0,Y$2+2,236,1),OFFSET(Import!$A$2,0,Y$2,236,1),Circo3!Y$3,Import_Communes,Circo3!$A60,Import_BV,Circo3!$B60)</f>
        <v>71</v>
      </c>
      <c r="Z60" s="36">
        <f t="shared" ca="1" si="2"/>
        <v>0.14978902953586498</v>
      </c>
      <c r="AA60" s="37">
        <f t="shared" ca="1" si="3"/>
        <v>0.32272727272727275</v>
      </c>
      <c r="AB60" s="35">
        <f ca="1">SUMIFS(OFFSET(Import!$A$2,0,AB$2+2,236,1),OFFSET(Import!$A$2,0,AB$2,236,1),Circo3!AB$3,Import_Communes,Circo3!$A60,Import_BV,Circo3!$B60)</f>
        <v>1</v>
      </c>
      <c r="AC60" s="36">
        <f t="shared" ca="1" si="4"/>
        <v>2.1097046413502108E-3</v>
      </c>
      <c r="AD60" s="37">
        <f t="shared" ca="1" si="5"/>
        <v>4.5454545454545452E-3</v>
      </c>
      <c r="AE60" s="35">
        <f ca="1">SUMIFS(OFFSET(Import!$A$2,0,AE$2+2,236,1),OFFSET(Import!$A$2,0,AE$2,236,1),Circo3!AE$3,Import_Communes,Circo3!$A60,Import_BV,Circo3!$B60)</f>
        <v>1</v>
      </c>
      <c r="AF60" s="36">
        <f t="shared" ca="1" si="6"/>
        <v>2.1097046413502108E-3</v>
      </c>
      <c r="AG60" s="37">
        <f t="shared" ca="1" si="7"/>
        <v>4.5454545454545452E-3</v>
      </c>
    </row>
    <row r="61" spans="1:33">
      <c r="A61" s="32" t="s">
        <v>77</v>
      </c>
      <c r="B61" s="33">
        <v>8</v>
      </c>
      <c r="C61" s="33">
        <f>SUMIFS(Import_Inscrits,Import_Communes,Circo3!$A61,Import_BV,Circo3!$B61)</f>
        <v>376</v>
      </c>
      <c r="D61" s="33">
        <f>SUMIFS(Import_Abstention,Import_Communes,Circo3!$A61,Import_BV,Circo3!$B61)</f>
        <v>172</v>
      </c>
      <c r="E61" s="33">
        <f>SUMIFS(Import_Votants,Import_Communes,Circo3!$A61,Import_BV,Circo3!$B61)</f>
        <v>204</v>
      </c>
      <c r="F61" s="34">
        <f t="shared" si="8"/>
        <v>0.54255319148936165</v>
      </c>
      <c r="G61" s="33">
        <f>SUMIFS(Import_Blancs,Import_Communes,Circo3!$A61,Import_BV,Circo3!$B61)</f>
        <v>1</v>
      </c>
      <c r="H61" s="33">
        <f>SUMIFS(Imports_Nuls,Import_Communes,Circo3!$A61,Import_BV,Circo3!$B61)</f>
        <v>1</v>
      </c>
      <c r="I61" s="33">
        <f>SUMIFS(Import_Exprimés,Import_Communes,Circo3!$A61,Import_BV,Circo3!$B61)</f>
        <v>202</v>
      </c>
      <c r="J61" s="35">
        <f ca="1">SUMIFS(OFFSET(Import!$A$2,0,J$2+2,236,1),OFFSET(Import!$A$2,0,J$2,236,1),Circo3!J$3,Import_Communes,Circo3!$A61,Import_BV,Circo3!$B61)</f>
        <v>17</v>
      </c>
      <c r="K61" s="36">
        <f t="shared" ca="1" si="9"/>
        <v>4.5212765957446811E-2</v>
      </c>
      <c r="L61" s="37">
        <f t="shared" ca="1" si="10"/>
        <v>8.4158415841584164E-2</v>
      </c>
      <c r="M61" s="35">
        <f ca="1">SUMIFS(OFFSET(Import!$A$2,0,M$2+2,236,1),OFFSET(Import!$A$2,0,M$2,236,1),Circo3!M$3,Import_Communes,Circo3!$A61,Import_BV,Circo3!$B61)</f>
        <v>0</v>
      </c>
      <c r="N61" s="36">
        <f t="shared" ca="1" si="11"/>
        <v>0</v>
      </c>
      <c r="O61" s="37">
        <f t="shared" ca="1" si="12"/>
        <v>0</v>
      </c>
      <c r="P61" s="35">
        <f ca="1">SUMIFS(OFFSET(Import!$A$2,0,P$2+2,236,1),OFFSET(Import!$A$2,0,P$2,236,1),Circo3!P$3,Import_Communes,Circo3!$A61,Import_BV,Circo3!$B61)</f>
        <v>0</v>
      </c>
      <c r="Q61" s="36">
        <f t="shared" ca="1" si="13"/>
        <v>0</v>
      </c>
      <c r="R61" s="37">
        <f t="shared" ca="1" si="14"/>
        <v>0</v>
      </c>
      <c r="S61" s="35">
        <f ca="1">SUMIFS(OFFSET(Import!$A$2,0,S$2+2,236,1),OFFSET(Import!$A$2,0,S$2,236,1),Circo3!S$3,Import_Communes,Circo3!$A61,Import_BV,Circo3!$B61)</f>
        <v>6</v>
      </c>
      <c r="T61" s="36">
        <f t="shared" ca="1" si="15"/>
        <v>1.5957446808510637E-2</v>
      </c>
      <c r="U61" s="37">
        <f t="shared" ca="1" si="16"/>
        <v>2.9702970297029702E-2</v>
      </c>
      <c r="V61" s="35">
        <f ca="1">SUMIFS(OFFSET(Import!$A$2,0,V$2+2,236,1),OFFSET(Import!$A$2,0,V$2,236,1),Circo3!V$3,Import_Communes,Circo3!$A61,Import_BV,Circo3!$B61)</f>
        <v>102</v>
      </c>
      <c r="W61" s="36">
        <f t="shared" ca="1" si="0"/>
        <v>0.27127659574468083</v>
      </c>
      <c r="X61" s="37">
        <f t="shared" ca="1" si="1"/>
        <v>0.50495049504950495</v>
      </c>
      <c r="Y61" s="35">
        <f ca="1">SUMIFS(OFFSET(Import!$A$2,0,Y$2+2,236,1),OFFSET(Import!$A$2,0,Y$2,236,1),Circo3!Y$3,Import_Communes,Circo3!$A61,Import_BV,Circo3!$B61)</f>
        <v>76</v>
      </c>
      <c r="Z61" s="36">
        <f t="shared" ca="1" si="2"/>
        <v>0.20212765957446807</v>
      </c>
      <c r="AA61" s="37">
        <f t="shared" ca="1" si="3"/>
        <v>0.37623762376237624</v>
      </c>
      <c r="AB61" s="35">
        <f ca="1">SUMIFS(OFFSET(Import!$A$2,0,AB$2+2,236,1),OFFSET(Import!$A$2,0,AB$2,236,1),Circo3!AB$3,Import_Communes,Circo3!$A61,Import_BV,Circo3!$B61)</f>
        <v>1</v>
      </c>
      <c r="AC61" s="36">
        <f t="shared" ca="1" si="4"/>
        <v>2.6595744680851063E-3</v>
      </c>
      <c r="AD61" s="37">
        <f t="shared" ca="1" si="5"/>
        <v>4.9504950495049506E-3</v>
      </c>
      <c r="AE61" s="35">
        <f ca="1">SUMIFS(OFFSET(Import!$A$2,0,AE$2+2,236,1),OFFSET(Import!$A$2,0,AE$2,236,1),Circo3!AE$3,Import_Communes,Circo3!$A61,Import_BV,Circo3!$B61)</f>
        <v>0</v>
      </c>
      <c r="AF61" s="36">
        <f t="shared" ca="1" si="6"/>
        <v>0</v>
      </c>
      <c r="AG61" s="37">
        <f t="shared" ca="1" si="7"/>
        <v>0</v>
      </c>
    </row>
    <row r="62" spans="1:33" s="216" customFormat="1">
      <c r="A62" s="212" t="s">
        <v>154</v>
      </c>
      <c r="B62" s="213"/>
      <c r="C62" s="213">
        <f>SUM(C63:C66)</f>
        <v>3853</v>
      </c>
      <c r="D62" s="213">
        <f t="shared" ref="D62:E62" si="26">SUM(D63:D66)</f>
        <v>1638</v>
      </c>
      <c r="E62" s="213">
        <f t="shared" si="26"/>
        <v>2215</v>
      </c>
      <c r="F62" s="214">
        <f>E62/C62</f>
        <v>0.57487671943939789</v>
      </c>
      <c r="G62" s="213">
        <f t="shared" ref="G62:J62" si="27">SUM(G63:G66)</f>
        <v>25</v>
      </c>
      <c r="H62" s="213">
        <f t="shared" si="27"/>
        <v>39</v>
      </c>
      <c r="I62" s="213">
        <f t="shared" si="27"/>
        <v>2151</v>
      </c>
      <c r="J62" s="212">
        <f t="shared" ca="1" si="27"/>
        <v>697</v>
      </c>
      <c r="K62" s="214">
        <f t="shared" ca="1" si="9"/>
        <v>0.18089800155722813</v>
      </c>
      <c r="L62" s="215">
        <f t="shared" ca="1" si="10"/>
        <v>0.32403533240353322</v>
      </c>
      <c r="M62" s="212">
        <f t="shared" ref="M62" ca="1" si="28">SUM(M63:M66)</f>
        <v>21</v>
      </c>
      <c r="N62" s="214">
        <f t="shared" ca="1" si="11"/>
        <v>5.4502984687256686E-3</v>
      </c>
      <c r="O62" s="215">
        <f t="shared" ca="1" si="12"/>
        <v>9.7629009762900971E-3</v>
      </c>
      <c r="P62" s="212">
        <f t="shared" ref="P62:AE62" ca="1" si="29">SUM(P63:P66)</f>
        <v>6</v>
      </c>
      <c r="Q62" s="214">
        <f t="shared" ca="1" si="13"/>
        <v>1.5572281339216196E-3</v>
      </c>
      <c r="R62" s="215">
        <f t="shared" ca="1" si="14"/>
        <v>2.7894002789400278E-3</v>
      </c>
      <c r="S62" s="212">
        <f t="shared" ca="1" si="29"/>
        <v>7</v>
      </c>
      <c r="T62" s="214">
        <f t="shared" ca="1" si="15"/>
        <v>1.8167661562418895E-3</v>
      </c>
      <c r="U62" s="215">
        <f t="shared" ca="1" si="16"/>
        <v>3.2543003254300326E-3</v>
      </c>
      <c r="V62" s="212">
        <f t="shared" ca="1" si="29"/>
        <v>439</v>
      </c>
      <c r="W62" s="214">
        <f t="shared" ca="1" si="0"/>
        <v>0.1139371917985985</v>
      </c>
      <c r="X62" s="215">
        <f t="shared" ca="1" si="1"/>
        <v>0.20409112040911204</v>
      </c>
      <c r="Y62" s="212">
        <f t="shared" ca="1" si="29"/>
        <v>930</v>
      </c>
      <c r="Z62" s="214">
        <f t="shared" ca="1" si="2"/>
        <v>0.24137036075785104</v>
      </c>
      <c r="AA62" s="215">
        <f t="shared" ca="1" si="3"/>
        <v>0.43235704323570434</v>
      </c>
      <c r="AB62" s="212">
        <f t="shared" ca="1" si="29"/>
        <v>38</v>
      </c>
      <c r="AC62" s="214">
        <f t="shared" ca="1" si="4"/>
        <v>9.8624448481702577E-3</v>
      </c>
      <c r="AD62" s="215">
        <f t="shared" ca="1" si="5"/>
        <v>1.7666201766620176E-2</v>
      </c>
      <c r="AE62" s="212">
        <f t="shared" ca="1" si="29"/>
        <v>13</v>
      </c>
      <c r="AF62" s="214">
        <f t="shared" ca="1" si="6"/>
        <v>3.3739942901635091E-3</v>
      </c>
      <c r="AG62" s="215">
        <f t="shared" ca="1" si="7"/>
        <v>6.04370060437006E-3</v>
      </c>
    </row>
    <row r="63" spans="1:33">
      <c r="A63" s="32" t="s">
        <v>82</v>
      </c>
      <c r="B63" s="33">
        <v>1</v>
      </c>
      <c r="C63" s="33">
        <f>SUMIFS(Import_Inscrits,Import_Communes,Circo3!$A63,Import_BV,Circo3!$B63)</f>
        <v>1284</v>
      </c>
      <c r="D63" s="33">
        <f>SUMIFS(Import_Abstention,Import_Communes,Circo3!$A63,Import_BV,Circo3!$B63)</f>
        <v>622</v>
      </c>
      <c r="E63" s="33">
        <f>SUMIFS(Import_Votants,Import_Communes,Circo3!$A63,Import_BV,Circo3!$B63)</f>
        <v>662</v>
      </c>
      <c r="F63" s="34">
        <f t="shared" si="8"/>
        <v>0.51557632398753894</v>
      </c>
      <c r="G63" s="33">
        <f>SUMIFS(Import_Blancs,Import_Communes,Circo3!$A63,Import_BV,Circo3!$B63)</f>
        <v>6</v>
      </c>
      <c r="H63" s="33">
        <f>SUMIFS(Imports_Nuls,Import_Communes,Circo3!$A63,Import_BV,Circo3!$B63)</f>
        <v>11</v>
      </c>
      <c r="I63" s="33">
        <f>SUMIFS(Import_Exprimés,Import_Communes,Circo3!$A63,Import_BV,Circo3!$B63)</f>
        <v>645</v>
      </c>
      <c r="J63" s="35">
        <f ca="1">SUMIFS(OFFSET(Import!$A$2,0,J$2+2,236,1),OFFSET(Import!$A$2,0,J$2,236,1),Circo3!J$3,Import_Communes,Circo3!$A63,Import_BV,Circo3!$B63)</f>
        <v>235</v>
      </c>
      <c r="K63" s="36">
        <f t="shared" ca="1" si="9"/>
        <v>0.18302180685358255</v>
      </c>
      <c r="L63" s="37">
        <f t="shared" ca="1" si="10"/>
        <v>0.36434108527131781</v>
      </c>
      <c r="M63" s="35">
        <f ca="1">SUMIFS(OFFSET(Import!$A$2,0,M$2+2,236,1),OFFSET(Import!$A$2,0,M$2,236,1),Circo3!M$3,Import_Communes,Circo3!$A63,Import_BV,Circo3!$B63)</f>
        <v>14</v>
      </c>
      <c r="N63" s="36">
        <f t="shared" ca="1" si="11"/>
        <v>1.0903426791277258E-2</v>
      </c>
      <c r="O63" s="37">
        <f t="shared" ca="1" si="12"/>
        <v>2.1705426356589147E-2</v>
      </c>
      <c r="P63" s="35">
        <f ca="1">SUMIFS(OFFSET(Import!$A$2,0,P$2+2,236,1),OFFSET(Import!$A$2,0,P$2,236,1),Circo3!P$3,Import_Communes,Circo3!$A63,Import_BV,Circo3!$B63)</f>
        <v>4</v>
      </c>
      <c r="Q63" s="36">
        <f t="shared" ca="1" si="13"/>
        <v>3.1152647975077881E-3</v>
      </c>
      <c r="R63" s="37">
        <f t="shared" ca="1" si="14"/>
        <v>6.2015503875968991E-3</v>
      </c>
      <c r="S63" s="35">
        <f ca="1">SUMIFS(OFFSET(Import!$A$2,0,S$2+2,236,1),OFFSET(Import!$A$2,0,S$2,236,1),Circo3!S$3,Import_Communes,Circo3!$A63,Import_BV,Circo3!$B63)</f>
        <v>6</v>
      </c>
      <c r="T63" s="36">
        <f t="shared" ca="1" si="15"/>
        <v>4.6728971962616819E-3</v>
      </c>
      <c r="U63" s="37">
        <f t="shared" ca="1" si="16"/>
        <v>9.3023255813953487E-3</v>
      </c>
      <c r="V63" s="35">
        <f ca="1">SUMIFS(OFFSET(Import!$A$2,0,V$2+2,236,1),OFFSET(Import!$A$2,0,V$2,236,1),Circo3!V$3,Import_Communes,Circo3!$A63,Import_BV,Circo3!$B63)</f>
        <v>108</v>
      </c>
      <c r="W63" s="36">
        <f t="shared" ca="1" si="0"/>
        <v>8.4112149532710276E-2</v>
      </c>
      <c r="X63" s="37">
        <f t="shared" ca="1" si="1"/>
        <v>0.16744186046511628</v>
      </c>
      <c r="Y63" s="35">
        <f ca="1">SUMIFS(OFFSET(Import!$A$2,0,Y$2+2,236,1),OFFSET(Import!$A$2,0,Y$2,236,1),Circo3!Y$3,Import_Communes,Circo3!$A63,Import_BV,Circo3!$B63)</f>
        <v>260</v>
      </c>
      <c r="Z63" s="36">
        <f t="shared" ca="1" si="2"/>
        <v>0.20249221183800623</v>
      </c>
      <c r="AA63" s="37">
        <f t="shared" ca="1" si="3"/>
        <v>0.40310077519379844</v>
      </c>
      <c r="AB63" s="35">
        <f ca="1">SUMIFS(OFFSET(Import!$A$2,0,AB$2+2,236,1),OFFSET(Import!$A$2,0,AB$2,236,1),Circo3!AB$3,Import_Communes,Circo3!$A63,Import_BV,Circo3!$B63)</f>
        <v>12</v>
      </c>
      <c r="AC63" s="36">
        <f t="shared" ca="1" si="4"/>
        <v>9.3457943925233638E-3</v>
      </c>
      <c r="AD63" s="37">
        <f t="shared" ca="1" si="5"/>
        <v>1.8604651162790697E-2</v>
      </c>
      <c r="AE63" s="35">
        <f ca="1">SUMIFS(OFFSET(Import!$A$2,0,AE$2+2,236,1),OFFSET(Import!$A$2,0,AE$2,236,1),Circo3!AE$3,Import_Communes,Circo3!$A63,Import_BV,Circo3!$B63)</f>
        <v>6</v>
      </c>
      <c r="AF63" s="36">
        <f t="shared" ca="1" si="6"/>
        <v>4.6728971962616819E-3</v>
      </c>
      <c r="AG63" s="37">
        <f t="shared" ca="1" si="7"/>
        <v>9.3023255813953487E-3</v>
      </c>
    </row>
    <row r="64" spans="1:33">
      <c r="A64" s="32" t="s">
        <v>82</v>
      </c>
      <c r="B64" s="33">
        <v>2</v>
      </c>
      <c r="C64" s="33">
        <f>SUMIFS(Import_Inscrits,Import_Communes,Circo3!$A64,Import_BV,Circo3!$B64)</f>
        <v>1318</v>
      </c>
      <c r="D64" s="33">
        <f>SUMIFS(Import_Abstention,Import_Communes,Circo3!$A64,Import_BV,Circo3!$B64)</f>
        <v>523</v>
      </c>
      <c r="E64" s="33">
        <f>SUMIFS(Import_Votants,Import_Communes,Circo3!$A64,Import_BV,Circo3!$B64)</f>
        <v>795</v>
      </c>
      <c r="F64" s="34">
        <f t="shared" ref="F64" si="30">E64/C64</f>
        <v>0.60318664643399089</v>
      </c>
      <c r="G64" s="33">
        <f>SUMIFS(Import_Blancs,Import_Communes,Circo3!$A64,Import_BV,Circo3!$B64)</f>
        <v>13</v>
      </c>
      <c r="H64" s="33">
        <f>SUMIFS(Imports_Nuls,Import_Communes,Circo3!$A64,Import_BV,Circo3!$B64)</f>
        <v>13</v>
      </c>
      <c r="I64" s="33">
        <f>SUMIFS(Import_Exprimés,Import_Communes,Circo3!$A64,Import_BV,Circo3!$B64)</f>
        <v>769</v>
      </c>
      <c r="J64" s="35">
        <f ca="1">SUMIFS(OFFSET(Import!$A$2,0,J$2+2,236,1),OFFSET(Import!$A$2,0,J$2,236,1),Circo3!J$3,Import_Communes,Circo3!$A64,Import_BV,Circo3!$B64)</f>
        <v>220</v>
      </c>
      <c r="K64" s="36">
        <f t="shared" ca="1" si="9"/>
        <v>0.16691957511380881</v>
      </c>
      <c r="L64" s="37">
        <f t="shared" ca="1" si="10"/>
        <v>0.28608582574772434</v>
      </c>
      <c r="M64" s="35">
        <f ca="1">SUMIFS(OFFSET(Import!$A$2,0,M$2+2,236,1),OFFSET(Import!$A$2,0,M$2,236,1),Circo3!M$3,Import_Communes,Circo3!$A64,Import_BV,Circo3!$B64)</f>
        <v>7</v>
      </c>
      <c r="N64" s="36">
        <f t="shared" ca="1" si="11"/>
        <v>5.3110773899848257E-3</v>
      </c>
      <c r="O64" s="37">
        <f t="shared" ca="1" si="12"/>
        <v>9.1027308192457735E-3</v>
      </c>
      <c r="P64" s="35">
        <f ca="1">SUMIFS(OFFSET(Import!$A$2,0,P$2+2,236,1),OFFSET(Import!$A$2,0,P$2,236,1),Circo3!P$3,Import_Communes,Circo3!$A64,Import_BV,Circo3!$B64)</f>
        <v>0</v>
      </c>
      <c r="Q64" s="36">
        <f t="shared" ca="1" si="13"/>
        <v>0</v>
      </c>
      <c r="R64" s="37">
        <f t="shared" ca="1" si="14"/>
        <v>0</v>
      </c>
      <c r="S64" s="35">
        <f ca="1">SUMIFS(OFFSET(Import!$A$2,0,S$2+2,236,1),OFFSET(Import!$A$2,0,S$2,236,1),Circo3!S$3,Import_Communes,Circo3!$A64,Import_BV,Circo3!$B64)</f>
        <v>1</v>
      </c>
      <c r="T64" s="36">
        <f t="shared" ca="1" si="15"/>
        <v>7.5872534142640367E-4</v>
      </c>
      <c r="U64" s="37">
        <f t="shared" ca="1" si="16"/>
        <v>1.3003901170351106E-3</v>
      </c>
      <c r="V64" s="35">
        <f ca="1">SUMIFS(OFFSET(Import!$A$2,0,V$2+2,236,1),OFFSET(Import!$A$2,0,V$2,236,1),Circo3!V$3,Import_Communes,Circo3!$A64,Import_BV,Circo3!$B64)</f>
        <v>173</v>
      </c>
      <c r="W64" s="36">
        <f t="shared" ca="1" si="0"/>
        <v>0.13125948406676782</v>
      </c>
      <c r="X64" s="37">
        <f t="shared" ca="1" si="1"/>
        <v>0.22496749024707413</v>
      </c>
      <c r="Y64" s="35">
        <f ca="1">SUMIFS(OFFSET(Import!$A$2,0,Y$2+2,236,1),OFFSET(Import!$A$2,0,Y$2,236,1),Circo3!Y$3,Import_Communes,Circo3!$A64,Import_BV,Circo3!$B64)</f>
        <v>353</v>
      </c>
      <c r="Z64" s="36">
        <f t="shared" ca="1" si="2"/>
        <v>0.26783004552352047</v>
      </c>
      <c r="AA64" s="37">
        <f t="shared" ca="1" si="3"/>
        <v>0.45903771131339399</v>
      </c>
      <c r="AB64" s="35">
        <f ca="1">SUMIFS(OFFSET(Import!$A$2,0,AB$2+2,236,1),OFFSET(Import!$A$2,0,AB$2,236,1),Circo3!AB$3,Import_Communes,Circo3!$A64,Import_BV,Circo3!$B64)</f>
        <v>10</v>
      </c>
      <c r="AC64" s="36">
        <f t="shared" ca="1" si="4"/>
        <v>7.5872534142640367E-3</v>
      </c>
      <c r="AD64" s="37">
        <f t="shared" ca="1" si="5"/>
        <v>1.3003901170351105E-2</v>
      </c>
      <c r="AE64" s="35">
        <f ca="1">SUMIFS(OFFSET(Import!$A$2,0,AE$2+2,236,1),OFFSET(Import!$A$2,0,AE$2,236,1),Circo3!AE$3,Import_Communes,Circo3!$A64,Import_BV,Circo3!$B64)</f>
        <v>5</v>
      </c>
      <c r="AF64" s="36">
        <f t="shared" ca="1" si="6"/>
        <v>3.7936267071320183E-3</v>
      </c>
      <c r="AG64" s="37">
        <f t="shared" ca="1" si="7"/>
        <v>6.5019505851755524E-3</v>
      </c>
    </row>
    <row r="65" spans="1:33">
      <c r="A65" s="32" t="s">
        <v>82</v>
      </c>
      <c r="B65" s="33">
        <v>3</v>
      </c>
      <c r="C65" s="33">
        <f>SUMIFS(Import_Inscrits,Import_Communes,Circo3!$A65,Import_BV,Circo3!$B65)</f>
        <v>958</v>
      </c>
      <c r="D65" s="33">
        <f>SUMIFS(Import_Abstention,Import_Communes,Circo3!$A65,Import_BV,Circo3!$B65)</f>
        <v>388</v>
      </c>
      <c r="E65" s="33">
        <f>SUMIFS(Import_Votants,Import_Communes,Circo3!$A65,Import_BV,Circo3!$B65)</f>
        <v>570</v>
      </c>
      <c r="F65" s="34">
        <f t="shared" si="8"/>
        <v>0.59498956158663885</v>
      </c>
      <c r="G65" s="33">
        <f>SUMIFS(Import_Blancs,Import_Communes,Circo3!$A65,Import_BV,Circo3!$B65)</f>
        <v>3</v>
      </c>
      <c r="H65" s="33">
        <f>SUMIFS(Imports_Nuls,Import_Communes,Circo3!$A65,Import_BV,Circo3!$B65)</f>
        <v>15</v>
      </c>
      <c r="I65" s="33">
        <f>SUMIFS(Import_Exprimés,Import_Communes,Circo3!$A65,Import_BV,Circo3!$B65)</f>
        <v>552</v>
      </c>
      <c r="J65" s="35">
        <f ca="1">SUMIFS(OFFSET(Import!$A$2,0,J$2+2,236,1),OFFSET(Import!$A$2,0,J$2,236,1),Circo3!J$3,Import_Communes,Circo3!$A65,Import_BV,Circo3!$B65)</f>
        <v>176</v>
      </c>
      <c r="K65" s="36">
        <f t="shared" ca="1" si="9"/>
        <v>0.1837160751565762</v>
      </c>
      <c r="L65" s="37">
        <f t="shared" ca="1" si="10"/>
        <v>0.3188405797101449</v>
      </c>
      <c r="M65" s="35">
        <f ca="1">SUMIFS(OFFSET(Import!$A$2,0,M$2+2,236,1),OFFSET(Import!$A$2,0,M$2,236,1),Circo3!M$3,Import_Communes,Circo3!$A65,Import_BV,Circo3!$B65)</f>
        <v>0</v>
      </c>
      <c r="N65" s="36">
        <f t="shared" ca="1" si="11"/>
        <v>0</v>
      </c>
      <c r="O65" s="37">
        <f t="shared" ca="1" si="12"/>
        <v>0</v>
      </c>
      <c r="P65" s="35">
        <f ca="1">SUMIFS(OFFSET(Import!$A$2,0,P$2+2,236,1),OFFSET(Import!$A$2,0,P$2,236,1),Circo3!P$3,Import_Communes,Circo3!$A65,Import_BV,Circo3!$B65)</f>
        <v>2</v>
      </c>
      <c r="Q65" s="36">
        <f t="shared" ca="1" si="13"/>
        <v>2.0876826722338203E-3</v>
      </c>
      <c r="R65" s="37">
        <f t="shared" ca="1" si="14"/>
        <v>3.6231884057971015E-3</v>
      </c>
      <c r="S65" s="35">
        <f ca="1">SUMIFS(OFFSET(Import!$A$2,0,S$2+2,236,1),OFFSET(Import!$A$2,0,S$2,236,1),Circo3!S$3,Import_Communes,Circo3!$A65,Import_BV,Circo3!$B65)</f>
        <v>0</v>
      </c>
      <c r="T65" s="36">
        <f t="shared" ca="1" si="15"/>
        <v>0</v>
      </c>
      <c r="U65" s="37">
        <f t="shared" ca="1" si="16"/>
        <v>0</v>
      </c>
      <c r="V65" s="35">
        <f ca="1">SUMIFS(OFFSET(Import!$A$2,0,V$2+2,236,1),OFFSET(Import!$A$2,0,V$2,236,1),Circo3!V$3,Import_Communes,Circo3!$A65,Import_BV,Circo3!$B65)</f>
        <v>131</v>
      </c>
      <c r="W65" s="36">
        <f t="shared" ca="1" si="0"/>
        <v>0.13674321503131523</v>
      </c>
      <c r="X65" s="37">
        <f t="shared" ca="1" si="1"/>
        <v>0.23731884057971014</v>
      </c>
      <c r="Y65" s="35">
        <f ca="1">SUMIFS(OFFSET(Import!$A$2,0,Y$2+2,236,1),OFFSET(Import!$A$2,0,Y$2,236,1),Circo3!Y$3,Import_Communes,Circo3!$A65,Import_BV,Circo3!$B65)</f>
        <v>228</v>
      </c>
      <c r="Z65" s="36">
        <f t="shared" ca="1" si="2"/>
        <v>0.23799582463465555</v>
      </c>
      <c r="AA65" s="37">
        <f t="shared" ca="1" si="3"/>
        <v>0.41304347826086957</v>
      </c>
      <c r="AB65" s="35">
        <f ca="1">SUMIFS(OFFSET(Import!$A$2,0,AB$2+2,236,1),OFFSET(Import!$A$2,0,AB$2,236,1),Circo3!AB$3,Import_Communes,Circo3!$A65,Import_BV,Circo3!$B65)</f>
        <v>13</v>
      </c>
      <c r="AC65" s="36">
        <f t="shared" ca="1" si="4"/>
        <v>1.3569937369519834E-2</v>
      </c>
      <c r="AD65" s="37">
        <f t="shared" ca="1" si="5"/>
        <v>2.355072463768116E-2</v>
      </c>
      <c r="AE65" s="35">
        <f ca="1">SUMIFS(OFFSET(Import!$A$2,0,AE$2+2,236,1),OFFSET(Import!$A$2,0,AE$2,236,1),Circo3!AE$3,Import_Communes,Circo3!$A65,Import_BV,Circo3!$B65)</f>
        <v>2</v>
      </c>
      <c r="AF65" s="36">
        <f t="shared" ca="1" si="6"/>
        <v>2.0876826722338203E-3</v>
      </c>
      <c r="AG65" s="37">
        <f t="shared" ca="1" si="7"/>
        <v>3.6231884057971015E-3</v>
      </c>
    </row>
    <row r="66" spans="1:33">
      <c r="A66" s="32" t="s">
        <v>82</v>
      </c>
      <c r="B66" s="33">
        <v>4</v>
      </c>
      <c r="C66" s="33">
        <f>SUMIFS(Import_Inscrits,Import_Communes,Circo3!$A66,Import_BV,Circo3!$B66)</f>
        <v>293</v>
      </c>
      <c r="D66" s="33">
        <f>SUMIFS(Import_Abstention,Import_Communes,Circo3!$A66,Import_BV,Circo3!$B66)</f>
        <v>105</v>
      </c>
      <c r="E66" s="33">
        <f>SUMIFS(Import_Votants,Import_Communes,Circo3!$A66,Import_BV,Circo3!$B66)</f>
        <v>188</v>
      </c>
      <c r="F66" s="34">
        <f t="shared" si="8"/>
        <v>0.64163822525597269</v>
      </c>
      <c r="G66" s="33">
        <f>SUMIFS(Import_Blancs,Import_Communes,Circo3!$A66,Import_BV,Circo3!$B66)</f>
        <v>3</v>
      </c>
      <c r="H66" s="33">
        <f>SUMIFS(Imports_Nuls,Import_Communes,Circo3!$A66,Import_BV,Circo3!$B66)</f>
        <v>0</v>
      </c>
      <c r="I66" s="33">
        <f>SUMIFS(Import_Exprimés,Import_Communes,Circo3!$A66,Import_BV,Circo3!$B66)</f>
        <v>185</v>
      </c>
      <c r="J66" s="35">
        <f ca="1">SUMIFS(OFFSET(Import!$A$2,0,J$2+2,236,1),OFFSET(Import!$A$2,0,J$2,236,1),Circo3!J$3,Import_Communes,Circo3!$A66,Import_BV,Circo3!$B66)</f>
        <v>66</v>
      </c>
      <c r="K66" s="36">
        <f t="shared" ca="1" si="9"/>
        <v>0.22525597269624573</v>
      </c>
      <c r="L66" s="37">
        <f t="shared" ca="1" si="10"/>
        <v>0.35675675675675678</v>
      </c>
      <c r="M66" s="35">
        <f ca="1">SUMIFS(OFFSET(Import!$A$2,0,M$2+2,236,1),OFFSET(Import!$A$2,0,M$2,236,1),Circo3!M$3,Import_Communes,Circo3!$A66,Import_BV,Circo3!$B66)</f>
        <v>0</v>
      </c>
      <c r="N66" s="36">
        <f t="shared" ca="1" si="11"/>
        <v>0</v>
      </c>
      <c r="O66" s="37">
        <f t="shared" ca="1" si="12"/>
        <v>0</v>
      </c>
      <c r="P66" s="35">
        <f ca="1">SUMIFS(OFFSET(Import!$A$2,0,P$2+2,236,1),OFFSET(Import!$A$2,0,P$2,236,1),Circo3!P$3,Import_Communes,Circo3!$A66,Import_BV,Circo3!$B66)</f>
        <v>0</v>
      </c>
      <c r="Q66" s="36">
        <f t="shared" ca="1" si="13"/>
        <v>0</v>
      </c>
      <c r="R66" s="37">
        <f t="shared" ca="1" si="14"/>
        <v>0</v>
      </c>
      <c r="S66" s="35">
        <f ca="1">SUMIFS(OFFSET(Import!$A$2,0,S$2+2,236,1),OFFSET(Import!$A$2,0,S$2,236,1),Circo3!S$3,Import_Communes,Circo3!$A66,Import_BV,Circo3!$B66)</f>
        <v>0</v>
      </c>
      <c r="T66" s="36">
        <f t="shared" ca="1" si="15"/>
        <v>0</v>
      </c>
      <c r="U66" s="37">
        <f t="shared" ca="1" si="16"/>
        <v>0</v>
      </c>
      <c r="V66" s="35">
        <f ca="1">SUMIFS(OFFSET(Import!$A$2,0,V$2+2,236,1),OFFSET(Import!$A$2,0,V$2,236,1),Circo3!V$3,Import_Communes,Circo3!$A66,Import_BV,Circo3!$B66)</f>
        <v>27</v>
      </c>
      <c r="W66" s="36">
        <f t="shared" ca="1" si="0"/>
        <v>9.2150170648464161E-2</v>
      </c>
      <c r="X66" s="37">
        <f t="shared" ca="1" si="1"/>
        <v>0.14594594594594595</v>
      </c>
      <c r="Y66" s="35">
        <f ca="1">SUMIFS(OFFSET(Import!$A$2,0,Y$2+2,236,1),OFFSET(Import!$A$2,0,Y$2,236,1),Circo3!Y$3,Import_Communes,Circo3!$A66,Import_BV,Circo3!$B66)</f>
        <v>89</v>
      </c>
      <c r="Z66" s="36">
        <f t="shared" ca="1" si="2"/>
        <v>0.30375426621160412</v>
      </c>
      <c r="AA66" s="37">
        <f t="shared" ca="1" si="3"/>
        <v>0.48108108108108111</v>
      </c>
      <c r="AB66" s="35">
        <f ca="1">SUMIFS(OFFSET(Import!$A$2,0,AB$2+2,236,1),OFFSET(Import!$A$2,0,AB$2,236,1),Circo3!AB$3,Import_Communes,Circo3!$A66,Import_BV,Circo3!$B66)</f>
        <v>3</v>
      </c>
      <c r="AC66" s="36">
        <f t="shared" ca="1" si="4"/>
        <v>1.0238907849829351E-2</v>
      </c>
      <c r="AD66" s="37">
        <f t="shared" ca="1" si="5"/>
        <v>1.6216216216216217E-2</v>
      </c>
      <c r="AE66" s="35">
        <f ca="1">SUMIFS(OFFSET(Import!$A$2,0,AE$2+2,236,1),OFFSET(Import!$A$2,0,AE$2,236,1),Circo3!AE$3,Import_Communes,Circo3!$A66,Import_BV,Circo3!$B66)</f>
        <v>0</v>
      </c>
      <c r="AF66" s="36">
        <f t="shared" ca="1" si="6"/>
        <v>0</v>
      </c>
      <c r="AG66" s="37">
        <f t="shared" ca="1" si="7"/>
        <v>0</v>
      </c>
    </row>
    <row r="67" spans="1:33" s="216" customFormat="1">
      <c r="A67" s="212" t="s">
        <v>155</v>
      </c>
      <c r="B67" s="213"/>
      <c r="C67" s="213">
        <f>SUM(C68:C72)</f>
        <v>3118</v>
      </c>
      <c r="D67" s="213">
        <f>SUM(D68:D72)</f>
        <v>1198</v>
      </c>
      <c r="E67" s="213">
        <f>SUM(E68:E72)</f>
        <v>1920</v>
      </c>
      <c r="F67" s="214">
        <f>E67/C67</f>
        <v>0.61577934573444515</v>
      </c>
      <c r="G67" s="213">
        <f>SUM(G68:G72)</f>
        <v>18</v>
      </c>
      <c r="H67" s="213">
        <f>SUM(H68:H72)</f>
        <v>32</v>
      </c>
      <c r="I67" s="213">
        <f>SUM(I68:I72)</f>
        <v>1870</v>
      </c>
      <c r="J67" s="212">
        <f ca="1">SUM(J68:J72)</f>
        <v>802</v>
      </c>
      <c r="K67" s="214">
        <f t="shared" ca="1" si="9"/>
        <v>0.2572161642078255</v>
      </c>
      <c r="L67" s="215">
        <f t="shared" ca="1" si="10"/>
        <v>0.4288770053475936</v>
      </c>
      <c r="M67" s="212">
        <f ca="1">SUM(M68:M72)</f>
        <v>13</v>
      </c>
      <c r="N67" s="214">
        <f t="shared" ca="1" si="11"/>
        <v>4.1693393200769721E-3</v>
      </c>
      <c r="O67" s="215">
        <f t="shared" ca="1" si="12"/>
        <v>6.9518716577540111E-3</v>
      </c>
      <c r="P67" s="212">
        <f t="shared" ref="P67:AE67" ca="1" si="31">SUM(P68:P72)</f>
        <v>10</v>
      </c>
      <c r="Q67" s="214">
        <f t="shared" ca="1" si="13"/>
        <v>3.207184092366902E-3</v>
      </c>
      <c r="R67" s="215">
        <f t="shared" ca="1" si="14"/>
        <v>5.3475935828877002E-3</v>
      </c>
      <c r="S67" s="212">
        <f t="shared" ca="1" si="31"/>
        <v>12</v>
      </c>
      <c r="T67" s="214">
        <f t="shared" ca="1" si="15"/>
        <v>3.8486209108402822E-3</v>
      </c>
      <c r="U67" s="215">
        <f t="shared" ca="1" si="16"/>
        <v>6.4171122994652408E-3</v>
      </c>
      <c r="V67" s="212">
        <f t="shared" ca="1" si="31"/>
        <v>442</v>
      </c>
      <c r="W67" s="214">
        <f t="shared" ca="1" si="0"/>
        <v>0.14175753688261705</v>
      </c>
      <c r="X67" s="215">
        <f t="shared" ca="1" si="1"/>
        <v>0.23636363636363636</v>
      </c>
      <c r="Y67" s="212">
        <f t="shared" ca="1" si="31"/>
        <v>553</v>
      </c>
      <c r="Z67" s="214">
        <f t="shared" ca="1" si="2"/>
        <v>0.17735728030788966</v>
      </c>
      <c r="AA67" s="215">
        <f t="shared" ca="1" si="3"/>
        <v>0.29572192513368983</v>
      </c>
      <c r="AB67" s="212">
        <f t="shared" ca="1" si="31"/>
        <v>30</v>
      </c>
      <c r="AC67" s="214">
        <f t="shared" ca="1" si="4"/>
        <v>9.6215522771007055E-3</v>
      </c>
      <c r="AD67" s="215">
        <f t="shared" ca="1" si="5"/>
        <v>1.6042780748663103E-2</v>
      </c>
      <c r="AE67" s="212">
        <f t="shared" ca="1" si="31"/>
        <v>8</v>
      </c>
      <c r="AF67" s="214">
        <f t="shared" ca="1" si="6"/>
        <v>2.5657472738935213E-3</v>
      </c>
      <c r="AG67" s="215">
        <f t="shared" ca="1" si="7"/>
        <v>4.2780748663101605E-3</v>
      </c>
    </row>
    <row r="68" spans="1:33">
      <c r="A68" s="32" t="s">
        <v>86</v>
      </c>
      <c r="B68" s="33">
        <v>1</v>
      </c>
      <c r="C68" s="33">
        <f>SUMIFS(Import_Inscrits,Import_Communes,Circo3!$A68,Import_BV,Circo3!$B68)</f>
        <v>809</v>
      </c>
      <c r="D68" s="33">
        <f>SUMIFS(Import_Abstention,Import_Communes,Circo3!$A68,Import_BV,Circo3!$B68)</f>
        <v>377</v>
      </c>
      <c r="E68" s="33">
        <f>SUMIFS(Import_Votants,Import_Communes,Circo3!$A68,Import_BV,Circo3!$B68)</f>
        <v>432</v>
      </c>
      <c r="F68" s="34">
        <f t="shared" si="8"/>
        <v>0.53399258343634115</v>
      </c>
      <c r="G68" s="33">
        <f>SUMIFS(Import_Blancs,Import_Communes,Circo3!$A68,Import_BV,Circo3!$B68)</f>
        <v>6</v>
      </c>
      <c r="H68" s="33">
        <f>SUMIFS(Imports_Nuls,Import_Communes,Circo3!$A68,Import_BV,Circo3!$B68)</f>
        <v>5</v>
      </c>
      <c r="I68" s="33">
        <f>SUMIFS(Import_Exprimés,Import_Communes,Circo3!$A68,Import_BV,Circo3!$B68)</f>
        <v>421</v>
      </c>
      <c r="J68" s="35">
        <f ca="1">SUMIFS(OFFSET(Import!$A$2,0,J$2+2,236,1),OFFSET(Import!$A$2,0,J$2,236,1),Circo3!J$3,Import_Communes,Circo3!$A68,Import_BV,Circo3!$B68)</f>
        <v>198</v>
      </c>
      <c r="K68" s="36">
        <f t="shared" ca="1" si="9"/>
        <v>0.24474660074165636</v>
      </c>
      <c r="L68" s="37">
        <f t="shared" ca="1" si="10"/>
        <v>0.47030878859857483</v>
      </c>
      <c r="M68" s="35">
        <f ca="1">SUMIFS(OFFSET(Import!$A$2,0,M$2+2,236,1),OFFSET(Import!$A$2,0,M$2,236,1),Circo3!M$3,Import_Communes,Circo3!$A68,Import_BV,Circo3!$B68)</f>
        <v>10</v>
      </c>
      <c r="N68" s="36">
        <f t="shared" ca="1" si="11"/>
        <v>1.2360939431396786E-2</v>
      </c>
      <c r="O68" s="37">
        <f t="shared" ca="1" si="12"/>
        <v>2.3752969121140142E-2</v>
      </c>
      <c r="P68" s="35">
        <f ca="1">SUMIFS(OFFSET(Import!$A$2,0,P$2+2,236,1),OFFSET(Import!$A$2,0,P$2,236,1),Circo3!P$3,Import_Communes,Circo3!$A68,Import_BV,Circo3!$B68)</f>
        <v>7</v>
      </c>
      <c r="Q68" s="36">
        <f t="shared" ca="1" si="13"/>
        <v>8.65265760197775E-3</v>
      </c>
      <c r="R68" s="37">
        <f t="shared" ca="1" si="14"/>
        <v>1.66270783847981E-2</v>
      </c>
      <c r="S68" s="35">
        <f ca="1">SUMIFS(OFFSET(Import!$A$2,0,S$2+2,236,1),OFFSET(Import!$A$2,0,S$2,236,1),Circo3!S$3,Import_Communes,Circo3!$A68,Import_BV,Circo3!$B68)</f>
        <v>3</v>
      </c>
      <c r="T68" s="36">
        <f t="shared" ca="1" si="15"/>
        <v>3.708281829419036E-3</v>
      </c>
      <c r="U68" s="37">
        <f t="shared" ca="1" si="16"/>
        <v>7.1258907363420431E-3</v>
      </c>
      <c r="V68" s="35">
        <f ca="1">SUMIFS(OFFSET(Import!$A$2,0,V$2+2,236,1),OFFSET(Import!$A$2,0,V$2,236,1),Circo3!V$3,Import_Communes,Circo3!$A68,Import_BV,Circo3!$B68)</f>
        <v>82</v>
      </c>
      <c r="W68" s="36">
        <f t="shared" ca="1" si="0"/>
        <v>0.10135970333745364</v>
      </c>
      <c r="X68" s="37">
        <f t="shared" ca="1" si="1"/>
        <v>0.19477434679334918</v>
      </c>
      <c r="Y68" s="35">
        <f ca="1">SUMIFS(OFFSET(Import!$A$2,0,Y$2+2,236,1),OFFSET(Import!$A$2,0,Y$2,236,1),Circo3!Y$3,Import_Communes,Circo3!$A68,Import_BV,Circo3!$B68)</f>
        <v>100</v>
      </c>
      <c r="Z68" s="36">
        <f t="shared" ca="1" si="2"/>
        <v>0.12360939431396786</v>
      </c>
      <c r="AA68" s="37">
        <f t="shared" ca="1" si="3"/>
        <v>0.23752969121140141</v>
      </c>
      <c r="AB68" s="35">
        <f ca="1">SUMIFS(OFFSET(Import!$A$2,0,AB$2+2,236,1),OFFSET(Import!$A$2,0,AB$2,236,1),Circo3!AB$3,Import_Communes,Circo3!$A68,Import_BV,Circo3!$B68)</f>
        <v>20</v>
      </c>
      <c r="AC68" s="36">
        <f t="shared" ca="1" si="4"/>
        <v>2.4721878862793572E-2</v>
      </c>
      <c r="AD68" s="37">
        <f t="shared" ca="1" si="5"/>
        <v>4.7505938242280284E-2</v>
      </c>
      <c r="AE68" s="35">
        <f ca="1">SUMIFS(OFFSET(Import!$A$2,0,AE$2+2,236,1),OFFSET(Import!$A$2,0,AE$2,236,1),Circo3!AE$3,Import_Communes,Circo3!$A68,Import_BV,Circo3!$B68)</f>
        <v>1</v>
      </c>
      <c r="AF68" s="36">
        <f t="shared" ca="1" si="6"/>
        <v>1.2360939431396785E-3</v>
      </c>
      <c r="AG68" s="37">
        <f t="shared" ca="1" si="7"/>
        <v>2.3752969121140144E-3</v>
      </c>
    </row>
    <row r="69" spans="1:33">
      <c r="A69" s="32" t="s">
        <v>86</v>
      </c>
      <c r="B69" s="33">
        <v>2</v>
      </c>
      <c r="C69" s="33">
        <f>SUMIFS(Import_Inscrits,Import_Communes,Circo3!$A69,Import_BV,Circo3!$B69)</f>
        <v>808</v>
      </c>
      <c r="D69" s="33">
        <f>SUMIFS(Import_Abstention,Import_Communes,Circo3!$A69,Import_BV,Circo3!$B69)</f>
        <v>244</v>
      </c>
      <c r="E69" s="33">
        <f>SUMIFS(Import_Votants,Import_Communes,Circo3!$A69,Import_BV,Circo3!$B69)</f>
        <v>564</v>
      </c>
      <c r="F69" s="34">
        <f t="shared" si="8"/>
        <v>0.69801980198019797</v>
      </c>
      <c r="G69" s="33">
        <f>SUMIFS(Import_Blancs,Import_Communes,Circo3!$A69,Import_BV,Circo3!$B69)</f>
        <v>2</v>
      </c>
      <c r="H69" s="33">
        <f>SUMIFS(Imports_Nuls,Import_Communes,Circo3!$A69,Import_BV,Circo3!$B69)</f>
        <v>4</v>
      </c>
      <c r="I69" s="33">
        <f>SUMIFS(Import_Exprimés,Import_Communes,Circo3!$A69,Import_BV,Circo3!$B69)</f>
        <v>558</v>
      </c>
      <c r="J69" s="35">
        <f ca="1">SUMIFS(OFFSET(Import!$A$2,0,J$2+2,236,1),OFFSET(Import!$A$2,0,J$2,236,1),Circo3!J$3,Import_Communes,Circo3!$A69,Import_BV,Circo3!$B69)</f>
        <v>270</v>
      </c>
      <c r="K69" s="36">
        <f t="shared" ca="1" si="9"/>
        <v>0.33415841584158418</v>
      </c>
      <c r="L69" s="37">
        <f t="shared" ca="1" si="10"/>
        <v>0.4838709677419355</v>
      </c>
      <c r="M69" s="35">
        <f ca="1">SUMIFS(OFFSET(Import!$A$2,0,M$2+2,236,1),OFFSET(Import!$A$2,0,M$2,236,1),Circo3!M$3,Import_Communes,Circo3!$A69,Import_BV,Circo3!$B69)</f>
        <v>1</v>
      </c>
      <c r="N69" s="36">
        <f t="shared" ca="1" si="11"/>
        <v>1.2376237623762376E-3</v>
      </c>
      <c r="O69" s="37">
        <f t="shared" ca="1" si="12"/>
        <v>1.7921146953405018E-3</v>
      </c>
      <c r="P69" s="35">
        <f ca="1">SUMIFS(OFFSET(Import!$A$2,0,P$2+2,236,1),OFFSET(Import!$A$2,0,P$2,236,1),Circo3!P$3,Import_Communes,Circo3!$A69,Import_BV,Circo3!$B69)</f>
        <v>0</v>
      </c>
      <c r="Q69" s="36">
        <f t="shared" ca="1" si="13"/>
        <v>0</v>
      </c>
      <c r="R69" s="37">
        <f t="shared" ca="1" si="14"/>
        <v>0</v>
      </c>
      <c r="S69" s="35">
        <f ca="1">SUMIFS(OFFSET(Import!$A$2,0,S$2+2,236,1),OFFSET(Import!$A$2,0,S$2,236,1),Circo3!S$3,Import_Communes,Circo3!$A69,Import_BV,Circo3!$B69)</f>
        <v>9</v>
      </c>
      <c r="T69" s="36">
        <f t="shared" ca="1" si="15"/>
        <v>1.1138613861386138E-2</v>
      </c>
      <c r="U69" s="37">
        <f t="shared" ca="1" si="16"/>
        <v>1.6129032258064516E-2</v>
      </c>
      <c r="V69" s="35">
        <f ca="1">SUMIFS(OFFSET(Import!$A$2,0,V$2+2,236,1),OFFSET(Import!$A$2,0,V$2,236,1),Circo3!V$3,Import_Communes,Circo3!$A69,Import_BV,Circo3!$B69)</f>
        <v>78</v>
      </c>
      <c r="W69" s="36">
        <f t="shared" ca="1" si="0"/>
        <v>9.6534653465346537E-2</v>
      </c>
      <c r="X69" s="37">
        <f t="shared" ca="1" si="1"/>
        <v>0.13978494623655913</v>
      </c>
      <c r="Y69" s="35">
        <f ca="1">SUMIFS(OFFSET(Import!$A$2,0,Y$2+2,236,1),OFFSET(Import!$A$2,0,Y$2,236,1),Circo3!Y$3,Import_Communes,Circo3!$A69,Import_BV,Circo3!$B69)</f>
        <v>192</v>
      </c>
      <c r="Z69" s="36">
        <f t="shared" ca="1" si="2"/>
        <v>0.23762376237623761</v>
      </c>
      <c r="AA69" s="37">
        <f t="shared" ca="1" si="3"/>
        <v>0.34408602150537637</v>
      </c>
      <c r="AB69" s="35">
        <f ca="1">SUMIFS(OFFSET(Import!$A$2,0,AB$2+2,236,1),OFFSET(Import!$A$2,0,AB$2,236,1),Circo3!AB$3,Import_Communes,Circo3!$A69,Import_BV,Circo3!$B69)</f>
        <v>8</v>
      </c>
      <c r="AC69" s="36">
        <f t="shared" ca="1" si="4"/>
        <v>9.9009900990099011E-3</v>
      </c>
      <c r="AD69" s="37">
        <f t="shared" ca="1" si="5"/>
        <v>1.4336917562724014E-2</v>
      </c>
      <c r="AE69" s="35">
        <f ca="1">SUMIFS(OFFSET(Import!$A$2,0,AE$2+2,236,1),OFFSET(Import!$A$2,0,AE$2,236,1),Circo3!AE$3,Import_Communes,Circo3!$A69,Import_BV,Circo3!$B69)</f>
        <v>0</v>
      </c>
      <c r="AF69" s="36">
        <f t="shared" ca="1" si="6"/>
        <v>0</v>
      </c>
      <c r="AG69" s="37">
        <f t="shared" ca="1" si="7"/>
        <v>0</v>
      </c>
    </row>
    <row r="70" spans="1:33">
      <c r="A70" s="32" t="s">
        <v>86</v>
      </c>
      <c r="B70" s="33">
        <v>3</v>
      </c>
      <c r="C70" s="33">
        <f>SUMIFS(Import_Inscrits,Import_Communes,Circo3!$A70,Import_BV,Circo3!$B70)</f>
        <v>405</v>
      </c>
      <c r="D70" s="33">
        <f>SUMIFS(Import_Abstention,Import_Communes,Circo3!$A70,Import_BV,Circo3!$B70)</f>
        <v>121</v>
      </c>
      <c r="E70" s="33">
        <f>SUMIFS(Import_Votants,Import_Communes,Circo3!$A70,Import_BV,Circo3!$B70)</f>
        <v>284</v>
      </c>
      <c r="F70" s="34">
        <f t="shared" si="8"/>
        <v>0.70123456790123462</v>
      </c>
      <c r="G70" s="33">
        <f>SUMIFS(Import_Blancs,Import_Communes,Circo3!$A70,Import_BV,Circo3!$B70)</f>
        <v>1</v>
      </c>
      <c r="H70" s="33">
        <f>SUMIFS(Imports_Nuls,Import_Communes,Circo3!$A70,Import_BV,Circo3!$B70)</f>
        <v>16</v>
      </c>
      <c r="I70" s="33">
        <f>SUMIFS(Import_Exprimés,Import_Communes,Circo3!$A70,Import_BV,Circo3!$B70)</f>
        <v>267</v>
      </c>
      <c r="J70" s="35">
        <f ca="1">SUMIFS(OFFSET(Import!$A$2,0,J$2+2,236,1),OFFSET(Import!$A$2,0,J$2,236,1),Circo3!J$3,Import_Communes,Circo3!$A70,Import_BV,Circo3!$B70)</f>
        <v>127</v>
      </c>
      <c r="K70" s="36">
        <f t="shared" ca="1" si="9"/>
        <v>0.31358024691358027</v>
      </c>
      <c r="L70" s="37">
        <f t="shared" ca="1" si="10"/>
        <v>0.47565543071161048</v>
      </c>
      <c r="M70" s="35">
        <f ca="1">SUMIFS(OFFSET(Import!$A$2,0,M$2+2,236,1),OFFSET(Import!$A$2,0,M$2,236,1),Circo3!M$3,Import_Communes,Circo3!$A70,Import_BV,Circo3!$B70)</f>
        <v>0</v>
      </c>
      <c r="N70" s="36">
        <f t="shared" ca="1" si="11"/>
        <v>0</v>
      </c>
      <c r="O70" s="37">
        <f t="shared" ca="1" si="12"/>
        <v>0</v>
      </c>
      <c r="P70" s="35">
        <f ca="1">SUMIFS(OFFSET(Import!$A$2,0,P$2+2,236,1),OFFSET(Import!$A$2,0,P$2,236,1),Circo3!P$3,Import_Communes,Circo3!$A70,Import_BV,Circo3!$B70)</f>
        <v>1</v>
      </c>
      <c r="Q70" s="36">
        <f t="shared" ca="1" si="13"/>
        <v>2.4691358024691358E-3</v>
      </c>
      <c r="R70" s="37">
        <f t="shared" ca="1" si="14"/>
        <v>3.7453183520599251E-3</v>
      </c>
      <c r="S70" s="35">
        <f ca="1">SUMIFS(OFFSET(Import!$A$2,0,S$2+2,236,1),OFFSET(Import!$A$2,0,S$2,236,1),Circo3!S$3,Import_Communes,Circo3!$A70,Import_BV,Circo3!$B70)</f>
        <v>0</v>
      </c>
      <c r="T70" s="36">
        <f t="shared" ca="1" si="15"/>
        <v>0</v>
      </c>
      <c r="U70" s="37">
        <f t="shared" ca="1" si="16"/>
        <v>0</v>
      </c>
      <c r="V70" s="35">
        <f ca="1">SUMIFS(OFFSET(Import!$A$2,0,V$2+2,236,1),OFFSET(Import!$A$2,0,V$2,236,1),Circo3!V$3,Import_Communes,Circo3!$A70,Import_BV,Circo3!$B70)</f>
        <v>35</v>
      </c>
      <c r="W70" s="36">
        <f t="shared" ca="1" si="0"/>
        <v>8.6419753086419748E-2</v>
      </c>
      <c r="X70" s="37">
        <f t="shared" ca="1" si="1"/>
        <v>0.13108614232209737</v>
      </c>
      <c r="Y70" s="35">
        <f ca="1">SUMIFS(OFFSET(Import!$A$2,0,Y$2+2,236,1),OFFSET(Import!$A$2,0,Y$2,236,1),Circo3!Y$3,Import_Communes,Circo3!$A70,Import_BV,Circo3!$B70)</f>
        <v>102</v>
      </c>
      <c r="Z70" s="36">
        <f t="shared" ca="1" si="2"/>
        <v>0.25185185185185183</v>
      </c>
      <c r="AA70" s="37">
        <f t="shared" ca="1" si="3"/>
        <v>0.38202247191011235</v>
      </c>
      <c r="AB70" s="35">
        <f ca="1">SUMIFS(OFFSET(Import!$A$2,0,AB$2+2,236,1),OFFSET(Import!$A$2,0,AB$2,236,1),Circo3!AB$3,Import_Communes,Circo3!$A70,Import_BV,Circo3!$B70)</f>
        <v>0</v>
      </c>
      <c r="AC70" s="36">
        <f t="shared" ca="1" si="4"/>
        <v>0</v>
      </c>
      <c r="AD70" s="37">
        <f t="shared" ca="1" si="5"/>
        <v>0</v>
      </c>
      <c r="AE70" s="35">
        <f ca="1">SUMIFS(OFFSET(Import!$A$2,0,AE$2+2,236,1),OFFSET(Import!$A$2,0,AE$2,236,1),Circo3!AE$3,Import_Communes,Circo3!$A70,Import_BV,Circo3!$B70)</f>
        <v>2</v>
      </c>
      <c r="AF70" s="36">
        <f t="shared" ca="1" si="6"/>
        <v>4.9382716049382715E-3</v>
      </c>
      <c r="AG70" s="37">
        <f t="shared" ca="1" si="7"/>
        <v>7.4906367041198503E-3</v>
      </c>
    </row>
    <row r="71" spans="1:33">
      <c r="A71" s="32" t="s">
        <v>86</v>
      </c>
      <c r="B71" s="33">
        <v>4</v>
      </c>
      <c r="C71" s="33">
        <f>SUMIFS(Import_Inscrits,Import_Communes,Circo3!$A71,Import_BV,Circo3!$B71)</f>
        <v>761</v>
      </c>
      <c r="D71" s="33">
        <f>SUMIFS(Import_Abstention,Import_Communes,Circo3!$A71,Import_BV,Circo3!$B71)</f>
        <v>306</v>
      </c>
      <c r="E71" s="33">
        <f>SUMIFS(Import_Votants,Import_Communes,Circo3!$A71,Import_BV,Circo3!$B71)</f>
        <v>455</v>
      </c>
      <c r="F71" s="34">
        <f t="shared" si="8"/>
        <v>0.59789750328515112</v>
      </c>
      <c r="G71" s="33">
        <f>SUMIFS(Import_Blancs,Import_Communes,Circo3!$A71,Import_BV,Circo3!$B71)</f>
        <v>9</v>
      </c>
      <c r="H71" s="33">
        <f>SUMIFS(Imports_Nuls,Import_Communes,Circo3!$A71,Import_BV,Circo3!$B71)</f>
        <v>7</v>
      </c>
      <c r="I71" s="33">
        <f>SUMIFS(Import_Exprimés,Import_Communes,Circo3!$A71,Import_BV,Circo3!$B71)</f>
        <v>439</v>
      </c>
      <c r="J71" s="35">
        <f ca="1">SUMIFS(OFFSET(Import!$A$2,0,J$2+2,236,1),OFFSET(Import!$A$2,0,J$2,236,1),Circo3!J$3,Import_Communes,Circo3!$A71,Import_BV,Circo3!$B71)</f>
        <v>126</v>
      </c>
      <c r="K71" s="36">
        <f t="shared" ref="K71:K76" ca="1" si="32">$J71/$C71</f>
        <v>0.16557161629434955</v>
      </c>
      <c r="L71" s="37">
        <f t="shared" ref="L71:L76" ca="1" si="33">J71/$I71</f>
        <v>0.28701594533029612</v>
      </c>
      <c r="M71" s="35">
        <f ca="1">SUMIFS(OFFSET(Import!$A$2,0,M$2+2,236,1),OFFSET(Import!$A$2,0,M$2,236,1),Circo3!M$3,Import_Communes,Circo3!$A71,Import_BV,Circo3!$B71)</f>
        <v>2</v>
      </c>
      <c r="N71" s="36">
        <f t="shared" ref="N71:N76" ca="1" si="34">$M71/$C71</f>
        <v>2.6281208935611039E-3</v>
      </c>
      <c r="O71" s="37">
        <f t="shared" ref="O71:O76" ca="1" si="35">$M71/$I71</f>
        <v>4.5558086560364463E-3</v>
      </c>
      <c r="P71" s="35">
        <f ca="1">SUMIFS(OFFSET(Import!$A$2,0,P$2+2,236,1),OFFSET(Import!$A$2,0,P$2,236,1),Circo3!P$3,Import_Communes,Circo3!$A71,Import_BV,Circo3!$B71)</f>
        <v>0</v>
      </c>
      <c r="Q71" s="36">
        <f t="shared" ref="Q71:Q76" ca="1" si="36">$P71/$C71</f>
        <v>0</v>
      </c>
      <c r="R71" s="37">
        <f t="shared" ref="R71:R76" ca="1" si="37">$P71/$I71</f>
        <v>0</v>
      </c>
      <c r="S71" s="35">
        <f ca="1">SUMIFS(OFFSET(Import!$A$2,0,S$2+2,236,1),OFFSET(Import!$A$2,0,S$2,236,1),Circo3!S$3,Import_Communes,Circo3!$A71,Import_BV,Circo3!$B71)</f>
        <v>0</v>
      </c>
      <c r="T71" s="36">
        <f t="shared" ref="T71:T76" ca="1" si="38">$S71/$C71</f>
        <v>0</v>
      </c>
      <c r="U71" s="37">
        <f t="shared" ref="U71:U76" ca="1" si="39">$S71/$I71</f>
        <v>0</v>
      </c>
      <c r="V71" s="35">
        <f ca="1">SUMIFS(OFFSET(Import!$A$2,0,V$2+2,236,1),OFFSET(Import!$A$2,0,V$2,236,1),Circo3!V$3,Import_Communes,Circo3!$A71,Import_BV,Circo3!$B71)</f>
        <v>196</v>
      </c>
      <c r="W71" s="36">
        <f t="shared" ca="1" si="0"/>
        <v>0.25755584756898819</v>
      </c>
      <c r="X71" s="37">
        <f t="shared" ca="1" si="1"/>
        <v>0.44646924829157175</v>
      </c>
      <c r="Y71" s="35">
        <f ca="1">SUMIFS(OFFSET(Import!$A$2,0,Y$2+2,236,1),OFFSET(Import!$A$2,0,Y$2,236,1),Circo3!Y$3,Import_Communes,Circo3!$A71,Import_BV,Circo3!$B71)</f>
        <v>108</v>
      </c>
      <c r="Z71" s="36">
        <f t="shared" ca="1" si="2"/>
        <v>0.14191852825229961</v>
      </c>
      <c r="AA71" s="37">
        <f t="shared" ca="1" si="3"/>
        <v>0.24601366742596811</v>
      </c>
      <c r="AB71" s="35">
        <f ca="1">SUMIFS(OFFSET(Import!$A$2,0,AB$2+2,236,1),OFFSET(Import!$A$2,0,AB$2,236,1),Circo3!AB$3,Import_Communes,Circo3!$A71,Import_BV,Circo3!$B71)</f>
        <v>2</v>
      </c>
      <c r="AC71" s="36">
        <f t="shared" ca="1" si="4"/>
        <v>2.6281208935611039E-3</v>
      </c>
      <c r="AD71" s="37">
        <f t="shared" ca="1" si="5"/>
        <v>4.5558086560364463E-3</v>
      </c>
      <c r="AE71" s="35">
        <f ca="1">SUMIFS(OFFSET(Import!$A$2,0,AE$2+2,236,1),OFFSET(Import!$A$2,0,AE$2,236,1),Circo3!AE$3,Import_Communes,Circo3!$A71,Import_BV,Circo3!$B71)</f>
        <v>5</v>
      </c>
      <c r="AF71" s="36">
        <f t="shared" ca="1" si="6"/>
        <v>6.5703022339027592E-3</v>
      </c>
      <c r="AG71" s="37">
        <f t="shared" ca="1" si="7"/>
        <v>1.1389521640091117E-2</v>
      </c>
    </row>
    <row r="72" spans="1:33">
      <c r="A72" s="32" t="s">
        <v>86</v>
      </c>
      <c r="B72" s="33">
        <v>5</v>
      </c>
      <c r="C72" s="33">
        <f>SUMIFS(Import_Inscrits,Import_Communes,Circo3!$A72,Import_BV,Circo3!$B72)</f>
        <v>335</v>
      </c>
      <c r="D72" s="33">
        <f>SUMIFS(Import_Abstention,Import_Communes,Circo3!$A72,Import_BV,Circo3!$B72)</f>
        <v>150</v>
      </c>
      <c r="E72" s="33">
        <f>SUMIFS(Import_Votants,Import_Communes,Circo3!$A72,Import_BV,Circo3!$B72)</f>
        <v>185</v>
      </c>
      <c r="F72" s="34">
        <f t="shared" si="8"/>
        <v>0.55223880597014929</v>
      </c>
      <c r="G72" s="33">
        <f>SUMIFS(Import_Blancs,Import_Communes,Circo3!$A72,Import_BV,Circo3!$B72)</f>
        <v>0</v>
      </c>
      <c r="H72" s="33">
        <f>SUMIFS(Imports_Nuls,Import_Communes,Circo3!$A72,Import_BV,Circo3!$B72)</f>
        <v>0</v>
      </c>
      <c r="I72" s="33">
        <f>SUMIFS(Import_Exprimés,Import_Communes,Circo3!$A72,Import_BV,Circo3!$B72)</f>
        <v>185</v>
      </c>
      <c r="J72" s="35">
        <f ca="1">SUMIFS(OFFSET(Import!$A$2,0,J$2+2,236,1),OFFSET(Import!$A$2,0,J$2,236,1),Circo3!J$3,Import_Communes,Circo3!$A72,Import_BV,Circo3!$B72)</f>
        <v>81</v>
      </c>
      <c r="K72" s="36">
        <f t="shared" ca="1" si="32"/>
        <v>0.2417910447761194</v>
      </c>
      <c r="L72" s="37">
        <f t="shared" ca="1" si="33"/>
        <v>0.43783783783783786</v>
      </c>
      <c r="M72" s="35">
        <f ca="1">SUMIFS(OFFSET(Import!$A$2,0,M$2+2,236,1),OFFSET(Import!$A$2,0,M$2,236,1),Circo3!M$3,Import_Communes,Circo3!$A72,Import_BV,Circo3!$B72)</f>
        <v>0</v>
      </c>
      <c r="N72" s="36">
        <f t="shared" ca="1" si="34"/>
        <v>0</v>
      </c>
      <c r="O72" s="37">
        <f t="shared" ca="1" si="35"/>
        <v>0</v>
      </c>
      <c r="P72" s="35">
        <f ca="1">SUMIFS(OFFSET(Import!$A$2,0,P$2+2,236,1),OFFSET(Import!$A$2,0,P$2,236,1),Circo3!P$3,Import_Communes,Circo3!$A72,Import_BV,Circo3!$B72)</f>
        <v>2</v>
      </c>
      <c r="Q72" s="36">
        <f t="shared" ca="1" si="36"/>
        <v>5.9701492537313433E-3</v>
      </c>
      <c r="R72" s="37">
        <f t="shared" ca="1" si="37"/>
        <v>1.0810810810810811E-2</v>
      </c>
      <c r="S72" s="35">
        <f ca="1">SUMIFS(OFFSET(Import!$A$2,0,S$2+2,236,1),OFFSET(Import!$A$2,0,S$2,236,1),Circo3!S$3,Import_Communes,Circo3!$A72,Import_BV,Circo3!$B72)</f>
        <v>0</v>
      </c>
      <c r="T72" s="36">
        <f t="shared" ca="1" si="38"/>
        <v>0</v>
      </c>
      <c r="U72" s="37">
        <f t="shared" ca="1" si="39"/>
        <v>0</v>
      </c>
      <c r="V72" s="35">
        <f ca="1">SUMIFS(OFFSET(Import!$A$2,0,V$2+2,236,1),OFFSET(Import!$A$2,0,V$2,236,1),Circo3!V$3,Import_Communes,Circo3!$A72,Import_BV,Circo3!$B72)</f>
        <v>51</v>
      </c>
      <c r="W72" s="36">
        <f t="shared" ca="1" si="0"/>
        <v>0.15223880597014924</v>
      </c>
      <c r="X72" s="37">
        <f t="shared" ca="1" si="1"/>
        <v>0.27567567567567569</v>
      </c>
      <c r="Y72" s="35">
        <f ca="1">SUMIFS(OFFSET(Import!$A$2,0,Y$2+2,236,1),OFFSET(Import!$A$2,0,Y$2,236,1),Circo3!Y$3,Import_Communes,Circo3!$A72,Import_BV,Circo3!$B72)</f>
        <v>51</v>
      </c>
      <c r="Z72" s="36">
        <f t="shared" ca="1" si="2"/>
        <v>0.15223880597014924</v>
      </c>
      <c r="AA72" s="37">
        <f t="shared" ca="1" si="3"/>
        <v>0.27567567567567569</v>
      </c>
      <c r="AB72" s="35">
        <f ca="1">SUMIFS(OFFSET(Import!$A$2,0,AB$2+2,236,1),OFFSET(Import!$A$2,0,AB$2,236,1),Circo3!AB$3,Import_Communes,Circo3!$A72,Import_BV,Circo3!$B72)</f>
        <v>0</v>
      </c>
      <c r="AC72" s="36">
        <f t="shared" ca="1" si="4"/>
        <v>0</v>
      </c>
      <c r="AD72" s="37">
        <f t="shared" ca="1" si="5"/>
        <v>0</v>
      </c>
      <c r="AE72" s="35">
        <f ca="1">SUMIFS(OFFSET(Import!$A$2,0,AE$2+2,236,1),OFFSET(Import!$A$2,0,AE$2,236,1),Circo3!AE$3,Import_Communes,Circo3!$A72,Import_BV,Circo3!$B72)</f>
        <v>0</v>
      </c>
      <c r="AF72" s="36">
        <f t="shared" ca="1" si="6"/>
        <v>0</v>
      </c>
      <c r="AG72" s="37">
        <f t="shared" ca="1" si="7"/>
        <v>0</v>
      </c>
    </row>
    <row r="73" spans="1:33" s="216" customFormat="1">
      <c r="A73" s="212" t="s">
        <v>156</v>
      </c>
      <c r="B73" s="213"/>
      <c r="C73" s="213">
        <f>SUM(C74:C76)</f>
        <v>3444</v>
      </c>
      <c r="D73" s="213">
        <f>SUM(D74:D76)</f>
        <v>1482</v>
      </c>
      <c r="E73" s="213">
        <f>SUM(E74:E76)</f>
        <v>1962</v>
      </c>
      <c r="F73" s="214">
        <f>E73/C73</f>
        <v>0.56968641114982577</v>
      </c>
      <c r="G73" s="213">
        <f>SUM(G74:G76)</f>
        <v>12</v>
      </c>
      <c r="H73" s="213">
        <f>SUM(H74:H76)</f>
        <v>23</v>
      </c>
      <c r="I73" s="213">
        <f>SUM(I74:I76)</f>
        <v>1927</v>
      </c>
      <c r="J73" s="212">
        <f ca="1">SUM(J74:J76)</f>
        <v>627</v>
      </c>
      <c r="K73" s="214">
        <f t="shared" ca="1" si="32"/>
        <v>0.18205574912891986</v>
      </c>
      <c r="L73" s="215">
        <f t="shared" ca="1" si="33"/>
        <v>0.32537623248572911</v>
      </c>
      <c r="M73" s="212">
        <f ca="1">SUM(M74:M76)</f>
        <v>34</v>
      </c>
      <c r="N73" s="214">
        <f t="shared" ca="1" si="34"/>
        <v>9.8722415795586532E-3</v>
      </c>
      <c r="O73" s="215">
        <f t="shared" ca="1" si="35"/>
        <v>1.7644006227296314E-2</v>
      </c>
      <c r="P73" s="212">
        <f t="shared" ref="P73:AE73" ca="1" si="40">SUM(P74:P76)</f>
        <v>8</v>
      </c>
      <c r="Q73" s="214">
        <f t="shared" ca="1" si="36"/>
        <v>2.3228803716608595E-3</v>
      </c>
      <c r="R73" s="215">
        <f t="shared" ca="1" si="37"/>
        <v>4.1515308770108976E-3</v>
      </c>
      <c r="S73" s="212">
        <f t="shared" ca="1" si="40"/>
        <v>7</v>
      </c>
      <c r="T73" s="214">
        <f t="shared" ca="1" si="38"/>
        <v>2.0325203252032522E-3</v>
      </c>
      <c r="U73" s="215">
        <f t="shared" ca="1" si="39"/>
        <v>3.6325895173845357E-3</v>
      </c>
      <c r="V73" s="212">
        <f t="shared" ca="1" si="40"/>
        <v>395</v>
      </c>
      <c r="W73" s="214">
        <f t="shared" ca="1" si="0"/>
        <v>0.11469221835075494</v>
      </c>
      <c r="X73" s="215">
        <f t="shared" ca="1" si="1"/>
        <v>0.20498183705241307</v>
      </c>
      <c r="Y73" s="212">
        <f t="shared" ca="1" si="40"/>
        <v>800</v>
      </c>
      <c r="Z73" s="214">
        <f t="shared" ca="1" si="2"/>
        <v>0.23228803716608595</v>
      </c>
      <c r="AA73" s="215">
        <f t="shared" ca="1" si="3"/>
        <v>0.41515308770108977</v>
      </c>
      <c r="AB73" s="212">
        <f t="shared" ca="1" si="40"/>
        <v>37</v>
      </c>
      <c r="AC73" s="214">
        <f t="shared" ca="1" si="4"/>
        <v>1.0743321718931475E-2</v>
      </c>
      <c r="AD73" s="215">
        <f t="shared" ca="1" si="5"/>
        <v>1.9200830306175403E-2</v>
      </c>
      <c r="AE73" s="212">
        <f t="shared" ca="1" si="40"/>
        <v>19</v>
      </c>
      <c r="AF73" s="214">
        <f t="shared" ca="1" si="6"/>
        <v>5.516840882694541E-3</v>
      </c>
      <c r="AG73" s="215">
        <f t="shared" ca="1" si="7"/>
        <v>9.8598858329008825E-3</v>
      </c>
    </row>
    <row r="74" spans="1:33">
      <c r="A74" s="32" t="s">
        <v>90</v>
      </c>
      <c r="B74" s="33">
        <v>1</v>
      </c>
      <c r="C74" s="33">
        <f>SUMIFS(Import_Inscrits,Import_Communes,Circo3!$A74,Import_BV,Circo3!$B74)</f>
        <v>1225</v>
      </c>
      <c r="D74" s="33">
        <f>SUMIFS(Import_Abstention,Import_Communes,Circo3!$A74,Import_BV,Circo3!$B74)</f>
        <v>583</v>
      </c>
      <c r="E74" s="33">
        <f>SUMIFS(Import_Votants,Import_Communes,Circo3!$A74,Import_BV,Circo3!$B74)</f>
        <v>642</v>
      </c>
      <c r="F74" s="34">
        <f t="shared" si="8"/>
        <v>0.52408163265306118</v>
      </c>
      <c r="G74" s="33">
        <f>SUMIFS(Import_Blancs,Import_Communes,Circo3!$A74,Import_BV,Circo3!$B74)</f>
        <v>5</v>
      </c>
      <c r="H74" s="33">
        <f>SUMIFS(Imports_Nuls,Import_Communes,Circo3!$A74,Import_BV,Circo3!$B74)</f>
        <v>7</v>
      </c>
      <c r="I74" s="33">
        <f>SUMIFS(Import_Exprimés,Import_Communes,Circo3!$A74,Import_BV,Circo3!$B74)</f>
        <v>630</v>
      </c>
      <c r="J74" s="35">
        <f ca="1">SUMIFS(OFFSET(Import!$A$2,0,J$2+2,236,1),OFFSET(Import!$A$2,0,J$2,236,1),Circo3!J$3,Import_Communes,Circo3!$A74,Import_BV,Circo3!$B74)</f>
        <v>219</v>
      </c>
      <c r="K74" s="36">
        <f t="shared" ca="1" si="32"/>
        <v>0.17877551020408164</v>
      </c>
      <c r="L74" s="37">
        <f t="shared" ca="1" si="33"/>
        <v>0.34761904761904761</v>
      </c>
      <c r="M74" s="35">
        <f ca="1">SUMIFS(OFFSET(Import!$A$2,0,M$2+2,236,1),OFFSET(Import!$A$2,0,M$2,236,1),Circo3!M$3,Import_Communes,Circo3!$A74,Import_BV,Circo3!$B74)</f>
        <v>17</v>
      </c>
      <c r="N74" s="36">
        <f t="shared" ca="1" si="34"/>
        <v>1.3877551020408163E-2</v>
      </c>
      <c r="O74" s="37">
        <f t="shared" ca="1" si="35"/>
        <v>2.6984126984126985E-2</v>
      </c>
      <c r="P74" s="35">
        <f ca="1">SUMIFS(OFFSET(Import!$A$2,0,P$2+2,236,1),OFFSET(Import!$A$2,0,P$2,236,1),Circo3!P$3,Import_Communes,Circo3!$A74,Import_BV,Circo3!$B74)</f>
        <v>6</v>
      </c>
      <c r="Q74" s="36">
        <f t="shared" ca="1" si="36"/>
        <v>4.8979591836734691E-3</v>
      </c>
      <c r="R74" s="37">
        <f t="shared" ca="1" si="37"/>
        <v>9.5238095238095247E-3</v>
      </c>
      <c r="S74" s="35">
        <f ca="1">SUMIFS(OFFSET(Import!$A$2,0,S$2+2,236,1),OFFSET(Import!$A$2,0,S$2,236,1),Circo3!S$3,Import_Communes,Circo3!$A74,Import_BV,Circo3!$B74)</f>
        <v>4</v>
      </c>
      <c r="T74" s="36">
        <f t="shared" ca="1" si="38"/>
        <v>3.2653061224489797E-3</v>
      </c>
      <c r="U74" s="37">
        <f t="shared" ca="1" si="39"/>
        <v>6.3492063492063492E-3</v>
      </c>
      <c r="V74" s="35">
        <f ca="1">SUMIFS(OFFSET(Import!$A$2,0,V$2+2,236,1),OFFSET(Import!$A$2,0,V$2,236,1),Circo3!V$3,Import_Communes,Circo3!$A74,Import_BV,Circo3!$B74)</f>
        <v>106</v>
      </c>
      <c r="W74" s="36">
        <f t="shared" ca="1" si="0"/>
        <v>8.6530612244897956E-2</v>
      </c>
      <c r="X74" s="37">
        <f t="shared" ca="1" si="1"/>
        <v>0.16825396825396827</v>
      </c>
      <c r="Y74" s="35">
        <f ca="1">SUMIFS(OFFSET(Import!$A$2,0,Y$2+2,236,1),OFFSET(Import!$A$2,0,Y$2,236,1),Circo3!Y$3,Import_Communes,Circo3!$A74,Import_BV,Circo3!$B74)</f>
        <v>246</v>
      </c>
      <c r="Z74" s="36">
        <f t="shared" ca="1" si="2"/>
        <v>0.20081632653061224</v>
      </c>
      <c r="AA74" s="37">
        <f t="shared" ca="1" si="3"/>
        <v>0.39047619047619048</v>
      </c>
      <c r="AB74" s="35">
        <f ca="1">SUMIFS(OFFSET(Import!$A$2,0,AB$2+2,236,1),OFFSET(Import!$A$2,0,AB$2,236,1),Circo3!AB$3,Import_Communes,Circo3!$A74,Import_BV,Circo3!$B74)</f>
        <v>17</v>
      </c>
      <c r="AC74" s="36">
        <f t="shared" ca="1" si="4"/>
        <v>1.3877551020408163E-2</v>
      </c>
      <c r="AD74" s="37">
        <f t="shared" ca="1" si="5"/>
        <v>2.6984126984126985E-2</v>
      </c>
      <c r="AE74" s="35">
        <f ca="1">SUMIFS(OFFSET(Import!$A$2,0,AE$2+2,236,1),OFFSET(Import!$A$2,0,AE$2,236,1),Circo3!AE$3,Import_Communes,Circo3!$A74,Import_BV,Circo3!$B74)</f>
        <v>15</v>
      </c>
      <c r="AF74" s="36">
        <f t="shared" ca="1" si="6"/>
        <v>1.2244897959183673E-2</v>
      </c>
      <c r="AG74" s="37">
        <f t="shared" ca="1" si="7"/>
        <v>2.3809523809523808E-2</v>
      </c>
    </row>
    <row r="75" spans="1:33">
      <c r="A75" s="32" t="s">
        <v>90</v>
      </c>
      <c r="B75" s="33">
        <v>2</v>
      </c>
      <c r="C75" s="33">
        <f>SUMIFS(Import_Inscrits,Import_Communes,Circo3!$A75,Import_BV,Circo3!$B75)</f>
        <v>1049</v>
      </c>
      <c r="D75" s="33">
        <f>SUMIFS(Import_Abstention,Import_Communes,Circo3!$A75,Import_BV,Circo3!$B75)</f>
        <v>428</v>
      </c>
      <c r="E75" s="33">
        <f>SUMIFS(Import_Votants,Import_Communes,Circo3!$A75,Import_BV,Circo3!$B75)</f>
        <v>621</v>
      </c>
      <c r="F75" s="34">
        <f t="shared" ref="F75:F76" si="41">E75/C75</f>
        <v>0.59199237368922786</v>
      </c>
      <c r="G75" s="33">
        <f>SUMIFS(Import_Blancs,Import_Communes,Circo3!$A75,Import_BV,Circo3!$B75)</f>
        <v>2</v>
      </c>
      <c r="H75" s="33">
        <f>SUMIFS(Imports_Nuls,Import_Communes,Circo3!$A75,Import_BV,Circo3!$B75)</f>
        <v>7</v>
      </c>
      <c r="I75" s="33">
        <f>SUMIFS(Import_Exprimés,Import_Communes,Circo3!$A75,Import_BV,Circo3!$B75)</f>
        <v>612</v>
      </c>
      <c r="J75" s="35">
        <f ca="1">SUMIFS(OFFSET(Import!$A$2,0,J$2+2,236,1),OFFSET(Import!$A$2,0,J$2,236,1),Circo3!J$3,Import_Communes,Circo3!$A75,Import_BV,Circo3!$B75)</f>
        <v>179</v>
      </c>
      <c r="K75" s="36">
        <f t="shared" ca="1" si="32"/>
        <v>0.17063870352716873</v>
      </c>
      <c r="L75" s="37">
        <f t="shared" ca="1" si="33"/>
        <v>0.29248366013071897</v>
      </c>
      <c r="M75" s="35">
        <f ca="1">SUMIFS(OFFSET(Import!$A$2,0,M$2+2,236,1),OFFSET(Import!$A$2,0,M$2,236,1),Circo3!M$3,Import_Communes,Circo3!$A75,Import_BV,Circo3!$B75)</f>
        <v>9</v>
      </c>
      <c r="N75" s="36">
        <f t="shared" ca="1" si="34"/>
        <v>8.5795996186844616E-3</v>
      </c>
      <c r="O75" s="37">
        <f t="shared" ca="1" si="35"/>
        <v>1.4705882352941176E-2</v>
      </c>
      <c r="P75" s="35">
        <f ca="1">SUMIFS(OFFSET(Import!$A$2,0,P$2+2,236,1),OFFSET(Import!$A$2,0,P$2,236,1),Circo3!P$3,Import_Communes,Circo3!$A75,Import_BV,Circo3!$B75)</f>
        <v>0</v>
      </c>
      <c r="Q75" s="36">
        <f t="shared" ca="1" si="36"/>
        <v>0</v>
      </c>
      <c r="R75" s="37">
        <f t="shared" ca="1" si="37"/>
        <v>0</v>
      </c>
      <c r="S75" s="35">
        <f ca="1">SUMIFS(OFFSET(Import!$A$2,0,S$2+2,236,1),OFFSET(Import!$A$2,0,S$2,236,1),Circo3!S$3,Import_Communes,Circo3!$A75,Import_BV,Circo3!$B75)</f>
        <v>1</v>
      </c>
      <c r="T75" s="36">
        <f t="shared" ca="1" si="38"/>
        <v>9.5328884652049568E-4</v>
      </c>
      <c r="U75" s="37">
        <f t="shared" ca="1" si="39"/>
        <v>1.6339869281045752E-3</v>
      </c>
      <c r="V75" s="35">
        <f ca="1">SUMIFS(OFFSET(Import!$A$2,0,V$2+2,236,1),OFFSET(Import!$A$2,0,V$2,236,1),Circo3!V$3,Import_Communes,Circo3!$A75,Import_BV,Circo3!$B75)</f>
        <v>123</v>
      </c>
      <c r="W75" s="36">
        <f t="shared" ca="1" si="0"/>
        <v>0.11725452812202097</v>
      </c>
      <c r="X75" s="37">
        <f t="shared" ca="1" si="1"/>
        <v>0.20098039215686275</v>
      </c>
      <c r="Y75" s="35">
        <f ca="1">SUMIFS(OFFSET(Import!$A$2,0,Y$2+2,236,1),OFFSET(Import!$A$2,0,Y$2,236,1),Circo3!Y$3,Import_Communes,Circo3!$A75,Import_BV,Circo3!$B75)</f>
        <v>289</v>
      </c>
      <c r="Z75" s="36">
        <f t="shared" ca="1" si="2"/>
        <v>0.27550047664442329</v>
      </c>
      <c r="AA75" s="37">
        <f t="shared" ca="1" si="3"/>
        <v>0.47222222222222221</v>
      </c>
      <c r="AB75" s="35">
        <f ca="1">SUMIFS(OFFSET(Import!$A$2,0,AB$2+2,236,1),OFFSET(Import!$A$2,0,AB$2,236,1),Circo3!AB$3,Import_Communes,Circo3!$A75,Import_BV,Circo3!$B75)</f>
        <v>9</v>
      </c>
      <c r="AC75" s="36">
        <f t="shared" ca="1" si="4"/>
        <v>8.5795996186844616E-3</v>
      </c>
      <c r="AD75" s="37">
        <f t="shared" ca="1" si="5"/>
        <v>1.4705882352941176E-2</v>
      </c>
      <c r="AE75" s="35">
        <f ca="1">SUMIFS(OFFSET(Import!$A$2,0,AE$2+2,236,1),OFFSET(Import!$A$2,0,AE$2,236,1),Circo3!AE$3,Import_Communes,Circo3!$A75,Import_BV,Circo3!$B75)</f>
        <v>2</v>
      </c>
      <c r="AF75" s="36">
        <f t="shared" ca="1" si="6"/>
        <v>1.9065776930409914E-3</v>
      </c>
      <c r="AG75" s="37">
        <f t="shared" ca="1" si="7"/>
        <v>3.2679738562091504E-3</v>
      </c>
    </row>
    <row r="76" spans="1:33" ht="13.5" thickBot="1">
      <c r="A76" s="38" t="s">
        <v>90</v>
      </c>
      <c r="B76" s="39">
        <v>3</v>
      </c>
      <c r="C76" s="39">
        <f>SUMIFS(Import_Inscrits,Import_Communes,Circo3!$A76,Import_BV,Circo3!$B76)</f>
        <v>1170</v>
      </c>
      <c r="D76" s="39">
        <f>SUMIFS(Import_Abstention,Import_Communes,Circo3!$A76,Import_BV,Circo3!$B76)</f>
        <v>471</v>
      </c>
      <c r="E76" s="39">
        <f>SUMIFS(Import_Votants,Import_Communes,Circo3!$A76,Import_BV,Circo3!$B76)</f>
        <v>699</v>
      </c>
      <c r="F76" s="40">
        <f t="shared" si="41"/>
        <v>0.59743589743589742</v>
      </c>
      <c r="G76" s="39">
        <f>SUMIFS(Import_Blancs,Import_Communes,Circo3!$A76,Import_BV,Circo3!$B76)</f>
        <v>5</v>
      </c>
      <c r="H76" s="39">
        <f>SUMIFS(Imports_Nuls,Import_Communes,Circo3!$A76,Import_BV,Circo3!$B76)</f>
        <v>9</v>
      </c>
      <c r="I76" s="39">
        <f>SUMIFS(Import_Exprimés,Import_Communes,Circo3!$A76,Import_BV,Circo3!$B76)</f>
        <v>685</v>
      </c>
      <c r="J76" s="41">
        <f ca="1">SUMIFS(OFFSET(Import!$A$2,0,J$2+2,236,1),OFFSET(Import!$A$2,0,J$2,236,1),Circo3!J$3,Import_Communes,Circo3!$A76,Import_BV,Circo3!$B76)</f>
        <v>229</v>
      </c>
      <c r="K76" s="42">
        <f t="shared" ca="1" si="32"/>
        <v>0.19572649572649573</v>
      </c>
      <c r="L76" s="43">
        <f t="shared" ca="1" si="33"/>
        <v>0.33430656934306568</v>
      </c>
      <c r="M76" s="41">
        <f ca="1">SUMIFS(OFFSET(Import!$A$2,0,M$2+2,236,1),OFFSET(Import!$A$2,0,M$2,236,1),Circo3!M$3,Import_Communes,Circo3!$A76,Import_BV,Circo3!$B76)</f>
        <v>8</v>
      </c>
      <c r="N76" s="42">
        <f t="shared" ca="1" si="34"/>
        <v>6.8376068376068376E-3</v>
      </c>
      <c r="O76" s="43">
        <f t="shared" ca="1" si="35"/>
        <v>1.167883211678832E-2</v>
      </c>
      <c r="P76" s="41">
        <f ca="1">SUMIFS(OFFSET(Import!$A$2,0,P$2+2,236,1),OFFSET(Import!$A$2,0,P$2,236,1),Circo3!P$3,Import_Communes,Circo3!$A76,Import_BV,Circo3!$B76)</f>
        <v>2</v>
      </c>
      <c r="Q76" s="42">
        <f t="shared" ca="1" si="36"/>
        <v>1.7094017094017094E-3</v>
      </c>
      <c r="R76" s="43">
        <f t="shared" ca="1" si="37"/>
        <v>2.9197080291970801E-3</v>
      </c>
      <c r="S76" s="41">
        <f ca="1">SUMIFS(OFFSET(Import!$A$2,0,S$2+2,236,1),OFFSET(Import!$A$2,0,S$2,236,1),Circo3!S$3,Import_Communes,Circo3!$A76,Import_BV,Circo3!$B76)</f>
        <v>2</v>
      </c>
      <c r="T76" s="42">
        <f t="shared" ca="1" si="38"/>
        <v>1.7094017094017094E-3</v>
      </c>
      <c r="U76" s="43">
        <f t="shared" ca="1" si="39"/>
        <v>2.9197080291970801E-3</v>
      </c>
      <c r="V76" s="41">
        <f ca="1">SUMIFS(OFFSET(Import!$A$2,0,V$2+2,236,1),OFFSET(Import!$A$2,0,V$2,236,1),Circo3!V$3,Import_Communes,Circo3!$A76,Import_BV,Circo3!$B76)</f>
        <v>166</v>
      </c>
      <c r="W76" s="42">
        <f t="shared" ca="1" si="0"/>
        <v>0.14188034188034188</v>
      </c>
      <c r="X76" s="43">
        <f t="shared" ca="1" si="1"/>
        <v>0.24233576642335766</v>
      </c>
      <c r="Y76" s="41">
        <f ca="1">SUMIFS(OFFSET(Import!$A$2,0,Y$2+2,236,1),OFFSET(Import!$A$2,0,Y$2,236,1),Circo3!Y$3,Import_Communes,Circo3!$A76,Import_BV,Circo3!$B76)</f>
        <v>265</v>
      </c>
      <c r="Z76" s="42">
        <f t="shared" ca="1" si="2"/>
        <v>0.2264957264957265</v>
      </c>
      <c r="AA76" s="43">
        <f t="shared" ca="1" si="3"/>
        <v>0.38686131386861317</v>
      </c>
      <c r="AB76" s="41">
        <f ca="1">SUMIFS(OFFSET(Import!$A$2,0,AB$2+2,236,1),OFFSET(Import!$A$2,0,AB$2,236,1),Circo3!AB$3,Import_Communes,Circo3!$A76,Import_BV,Circo3!$B76)</f>
        <v>11</v>
      </c>
      <c r="AC76" s="42">
        <f t="shared" ca="1" si="4"/>
        <v>9.4017094017094013E-3</v>
      </c>
      <c r="AD76" s="43">
        <f t="shared" ca="1" si="5"/>
        <v>1.6058394160583942E-2</v>
      </c>
      <c r="AE76" s="41">
        <f ca="1">SUMIFS(OFFSET(Import!$A$2,0,AE$2+2,236,1),OFFSET(Import!$A$2,0,AE$2,236,1),Circo3!AE$3,Import_Communes,Circo3!$A76,Import_BV,Circo3!$B76)</f>
        <v>2</v>
      </c>
      <c r="AF76" s="42">
        <f t="shared" ca="1" si="6"/>
        <v>1.7094017094017094E-3</v>
      </c>
      <c r="AG76" s="43">
        <f t="shared" ca="1" si="7"/>
        <v>2.9197080291970801E-3</v>
      </c>
    </row>
    <row r="78" spans="1:33" ht="13.5" thickBot="1"/>
    <row r="79" spans="1:33">
      <c r="A79" s="44"/>
      <c r="B79" s="44"/>
      <c r="C79" s="44"/>
      <c r="D79" s="44"/>
      <c r="E79" s="44"/>
      <c r="F79" s="45"/>
      <c r="G79" s="44"/>
      <c r="H79" s="44"/>
      <c r="I79" s="44"/>
      <c r="J79" s="228" t="str">
        <f>J3</f>
        <v>HOWELL</v>
      </c>
      <c r="K79" s="229"/>
      <c r="L79" s="230"/>
      <c r="M79" s="228" t="str">
        <f>M3</f>
        <v>MARA</v>
      </c>
      <c r="N79" s="229"/>
      <c r="O79" s="230"/>
      <c r="P79" s="228" t="str">
        <f>P3</f>
        <v>LANTEIRES</v>
      </c>
      <c r="Q79" s="229"/>
      <c r="R79" s="230"/>
      <c r="S79" s="228" t="str">
        <f>S3</f>
        <v>ATGER</v>
      </c>
      <c r="T79" s="229"/>
      <c r="U79" s="230"/>
      <c r="V79" s="228" t="str">
        <f>V3</f>
        <v>BROTHERSON</v>
      </c>
      <c r="W79" s="229"/>
      <c r="X79" s="230"/>
      <c r="Y79" s="228" t="str">
        <f>Y3</f>
        <v>DUBOIS</v>
      </c>
      <c r="Z79" s="229"/>
      <c r="AA79" s="230"/>
      <c r="AB79" s="228" t="str">
        <f>AB3</f>
        <v>ROI</v>
      </c>
      <c r="AC79" s="229"/>
      <c r="AD79" s="230"/>
      <c r="AE79" s="228" t="str">
        <f>AE3</f>
        <v>TIXIER</v>
      </c>
      <c r="AF79" s="229"/>
      <c r="AG79" s="230"/>
    </row>
    <row r="80" spans="1:33" ht="39" thickBot="1">
      <c r="A80" s="46" t="s">
        <v>0</v>
      </c>
      <c r="B80" s="47" t="s">
        <v>1</v>
      </c>
      <c r="C80" s="46" t="s">
        <v>7</v>
      </c>
      <c r="D80" s="46" t="s">
        <v>8</v>
      </c>
      <c r="E80" s="46" t="s">
        <v>9</v>
      </c>
      <c r="F80" s="48" t="s">
        <v>2</v>
      </c>
      <c r="G80" s="49" t="s">
        <v>26</v>
      </c>
      <c r="H80" s="49" t="s">
        <v>29</v>
      </c>
      <c r="I80" s="46" t="s">
        <v>11</v>
      </c>
      <c r="J80" s="50" t="s">
        <v>12</v>
      </c>
      <c r="K80" s="51" t="s">
        <v>13</v>
      </c>
      <c r="L80" s="52" t="s">
        <v>14</v>
      </c>
      <c r="M80" s="50" t="s">
        <v>12</v>
      </c>
      <c r="N80" s="51" t="s">
        <v>16</v>
      </c>
      <c r="O80" s="52" t="s">
        <v>14</v>
      </c>
      <c r="P80" s="50" t="s">
        <v>12</v>
      </c>
      <c r="Q80" s="51" t="s">
        <v>16</v>
      </c>
      <c r="R80" s="52" t="s">
        <v>14</v>
      </c>
      <c r="S80" s="50" t="s">
        <v>12</v>
      </c>
      <c r="T80" s="51" t="s">
        <v>16</v>
      </c>
      <c r="U80" s="52" t="s">
        <v>14</v>
      </c>
      <c r="V80" s="50" t="s">
        <v>12</v>
      </c>
      <c r="W80" s="51" t="s">
        <v>16</v>
      </c>
      <c r="X80" s="52" t="s">
        <v>14</v>
      </c>
      <c r="Y80" s="50" t="s">
        <v>12</v>
      </c>
      <c r="Z80" s="51" t="s">
        <v>16</v>
      </c>
      <c r="AA80" s="52" t="s">
        <v>14</v>
      </c>
      <c r="AB80" s="50" t="s">
        <v>12</v>
      </c>
      <c r="AC80" s="51" t="s">
        <v>16</v>
      </c>
      <c r="AD80" s="52" t="s">
        <v>14</v>
      </c>
      <c r="AE80" s="50" t="s">
        <v>12</v>
      </c>
      <c r="AF80" s="51" t="s">
        <v>16</v>
      </c>
      <c r="AG80" s="52" t="s">
        <v>14</v>
      </c>
    </row>
    <row r="81" spans="1:33" ht="13.5" thickBot="1">
      <c r="A81" s="66" t="s">
        <v>146</v>
      </c>
      <c r="B81" s="56">
        <f>COUNTA(B5:B76)</f>
        <v>63</v>
      </c>
      <c r="C81" s="56">
        <f>SUMIF($B$5:$B$76,"",C$5:C$76)</f>
        <v>64814</v>
      </c>
      <c r="D81" s="56">
        <f>SUMIF($B$5:$B$76,"",D$5:D$76)</f>
        <v>36587</v>
      </c>
      <c r="E81" s="56">
        <f>SUMIF($B$5:$B$76,"",E$5:E$76)</f>
        <v>28227</v>
      </c>
      <c r="F81" s="57">
        <f>E81/C81</f>
        <v>0.43550776066899127</v>
      </c>
      <c r="G81" s="56">
        <f>SUMIF($B$5:$B$76,"",G$5:G$76)</f>
        <v>423</v>
      </c>
      <c r="H81" s="56">
        <f>SUMIF($B$5:$B$76,"",H$5:H$76)</f>
        <v>278</v>
      </c>
      <c r="I81" s="56">
        <f>SUMIF($B$5:$B$76,"",I$5:I$76)</f>
        <v>27526</v>
      </c>
      <c r="J81" s="58">
        <f ca="1">SUMIF($B$5:$B$76,"",J$5:J$76)</f>
        <v>9193</v>
      </c>
      <c r="K81" s="59">
        <f ca="1">J81/$C81</f>
        <v>0.14183664023204864</v>
      </c>
      <c r="L81" s="59">
        <f ca="1">J81/$I81</f>
        <v>0.33397515076654799</v>
      </c>
      <c r="M81" s="55">
        <f ca="1">SUMIF($B$5:$B$76,"",M$5:M$76)</f>
        <v>513</v>
      </c>
      <c r="N81" s="59">
        <f ca="1">M81/$C81</f>
        <v>7.9149566451692539E-3</v>
      </c>
      <c r="O81" s="60">
        <f ca="1">M81/$I81</f>
        <v>1.8636925089006759E-2</v>
      </c>
      <c r="P81" s="55">
        <f ca="1">SUMIF($B$5:$B$76,"",P$5:P$76)</f>
        <v>333</v>
      </c>
      <c r="Q81" s="59">
        <f ca="1">P81/$C81</f>
        <v>5.1377788749344278E-3</v>
      </c>
      <c r="R81" s="60">
        <f ca="1">P81/$I81</f>
        <v>1.2097653127951755E-2</v>
      </c>
      <c r="S81" s="55">
        <f ca="1">SUMIF($B$5:$B$76,"",S$5:S$76)</f>
        <v>308</v>
      </c>
      <c r="T81" s="59">
        <f ca="1">S81/$C81</f>
        <v>4.7520597401795907E-3</v>
      </c>
      <c r="U81" s="60">
        <f ca="1">S81/$I81</f>
        <v>1.1189420911138561E-2</v>
      </c>
      <c r="V81" s="55">
        <f ca="1">SUMIF($B$5:$B$76,"",V$5:V$76)</f>
        <v>8289</v>
      </c>
      <c r="W81" s="59">
        <f ca="1">V81/$C81</f>
        <v>0.12788903631931373</v>
      </c>
      <c r="X81" s="60">
        <f ca="1">V81/$I81</f>
        <v>0.30113347380658284</v>
      </c>
      <c r="Y81" s="55">
        <f ca="1">SUMIF($B$5:$B$76,"",Y$5:Y$76)</f>
        <v>7590</v>
      </c>
      <c r="Z81" s="59">
        <f ca="1">Y81/$C81</f>
        <v>0.11710432931156849</v>
      </c>
      <c r="AA81" s="60">
        <f ca="1">Y81/$I81</f>
        <v>0.27573930102448596</v>
      </c>
      <c r="AB81" s="55">
        <f ca="1">SUMIF($B$5:$B$76,"",AB$5:AB$76)</f>
        <v>1007</v>
      </c>
      <c r="AC81" s="59">
        <f ca="1">AB81/$C81</f>
        <v>1.5536766747924832E-2</v>
      </c>
      <c r="AD81" s="60">
        <f ca="1">AB81/$I81</f>
        <v>3.6583593693235487E-2</v>
      </c>
      <c r="AE81" s="55">
        <f ca="1">SUMIF($B$5:$B$76,"",AE$5:AE$76)</f>
        <v>293</v>
      </c>
      <c r="AF81" s="59">
        <f ca="1">AE81/$C81</f>
        <v>4.5206282593266891E-3</v>
      </c>
      <c r="AG81" s="60">
        <f ca="1">AE81/$I81</f>
        <v>1.0644481581050642E-2</v>
      </c>
    </row>
    <row r="82" spans="1:33">
      <c r="A82" s="61"/>
    </row>
    <row r="83" spans="1:33">
      <c r="A83" s="62"/>
    </row>
    <row r="84" spans="1:33">
      <c r="A84" s="67"/>
      <c r="B84" s="19">
        <f>COUNTIF(Import_Circ,3)</f>
        <v>63</v>
      </c>
      <c r="C84" s="19">
        <f>SUMIF(Import_Circ,3,Import_Inscrits)</f>
        <v>64814</v>
      </c>
      <c r="D84" s="19">
        <f>SUMIF(Import_Circ,3,Import_Abstention)</f>
        <v>36587</v>
      </c>
      <c r="E84" s="19">
        <f>SUMIF(Import_Circ,3,Import_Votants)</f>
        <v>28227</v>
      </c>
      <c r="G84" s="19">
        <f>SUMIF(Import_Circ,3,Import_Blancs)</f>
        <v>423</v>
      </c>
      <c r="H84" s="19">
        <f>SUMIF(Import_Circ,3,Imports_Nuls)</f>
        <v>278</v>
      </c>
      <c r="I84" s="19">
        <f>SUMIF(Import_Circ,3,Import_Exprimés)</f>
        <v>27526</v>
      </c>
      <c r="J84" s="19">
        <f>SUMIF(Import!X2:X237,Circo3!J79,Import!Z2:Z237)</f>
        <v>9193</v>
      </c>
      <c r="M84" s="19">
        <f>SUMIF(Import!AE2:AE237,Circo3!M79,Import!AG2:AG237)</f>
        <v>513</v>
      </c>
    </row>
    <row r="85" spans="1:33">
      <c r="A85" s="62"/>
      <c r="B85" s="62"/>
    </row>
    <row r="86" spans="1:33">
      <c r="A86" s="62" t="s">
        <v>157</v>
      </c>
      <c r="C86" s="33"/>
      <c r="D86" s="33"/>
      <c r="E86" s="33"/>
      <c r="F86" s="34"/>
      <c r="G86" s="33"/>
      <c r="H86" s="33"/>
      <c r="I86" s="33"/>
      <c r="J86" s="33"/>
      <c r="K86" s="33"/>
      <c r="L86" s="33"/>
      <c r="M86" s="33"/>
      <c r="N86" s="33"/>
      <c r="O86" s="33"/>
    </row>
    <row r="87" spans="1:33">
      <c r="A87" s="63" t="s">
        <v>159</v>
      </c>
      <c r="B87" s="33" t="str">
        <f ca="1">IF(SUMIF(J80:AG80,"Voix",J81:AG81)&lt;&gt;I81,"ERREUR","-")</f>
        <v>-</v>
      </c>
      <c r="C87" s="33"/>
      <c r="D87" s="33"/>
      <c r="E87" s="33"/>
      <c r="F87" s="34"/>
      <c r="G87" s="33"/>
      <c r="H87" s="73" t="s">
        <v>187</v>
      </c>
      <c r="I87" t="s">
        <v>184</v>
      </c>
      <c r="J87" s="19">
        <f t="shared" ref="J87:J95" ca="1" si="42">SUMIF($J$79:$AG$79,$I87,$J$81:$AG$81)</f>
        <v>7590</v>
      </c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</row>
    <row r="88" spans="1:33">
      <c r="A88" s="33" t="s">
        <v>160</v>
      </c>
      <c r="B88" s="33" t="str">
        <f>IF(I81+H81+G81 &lt;&gt; E81,"ERREUR","-")</f>
        <v>-</v>
      </c>
      <c r="C88" s="69"/>
      <c r="D88" s="64"/>
      <c r="E88" s="64"/>
      <c r="F88" s="64"/>
      <c r="G88" s="64"/>
      <c r="H88" s="73" t="s">
        <v>188</v>
      </c>
      <c r="I88" t="s">
        <v>181</v>
      </c>
      <c r="J88" s="19">
        <f t="shared" ca="1" si="42"/>
        <v>333</v>
      </c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</row>
    <row r="89" spans="1:33">
      <c r="A89" s="69" t="s">
        <v>161</v>
      </c>
      <c r="B89" s="69" t="str">
        <f>IF(C81&lt;&gt;D81+E81,"ERREUR","-")</f>
        <v>-</v>
      </c>
      <c r="C89" s="34"/>
      <c r="D89" s="33"/>
      <c r="E89" s="33"/>
      <c r="F89" s="34"/>
      <c r="G89" s="33"/>
      <c r="H89" s="73" t="s">
        <v>189</v>
      </c>
      <c r="I89" t="s">
        <v>179</v>
      </c>
      <c r="J89" s="19">
        <f t="shared" ca="1" si="42"/>
        <v>9193</v>
      </c>
      <c r="K89" s="33"/>
      <c r="L89" s="34"/>
      <c r="M89" s="33"/>
      <c r="N89" s="33"/>
      <c r="O89" s="34"/>
      <c r="P89" s="33"/>
      <c r="Q89" s="33"/>
      <c r="R89" s="34"/>
      <c r="S89" s="33"/>
      <c r="T89" s="33"/>
      <c r="U89" s="34"/>
      <c r="V89" s="33"/>
      <c r="W89" s="33"/>
      <c r="X89" s="34"/>
      <c r="Y89" s="33"/>
      <c r="Z89" s="33"/>
      <c r="AA89" s="34"/>
      <c r="AB89" s="33"/>
      <c r="AC89" s="33"/>
      <c r="AD89" s="34"/>
      <c r="AE89" s="33"/>
      <c r="AF89" s="33"/>
      <c r="AG89" s="34"/>
    </row>
    <row r="90" spans="1:33">
      <c r="H90" s="73" t="s">
        <v>190</v>
      </c>
      <c r="I90" t="s">
        <v>180</v>
      </c>
      <c r="J90" s="19">
        <f t="shared" ca="1" si="42"/>
        <v>513</v>
      </c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</row>
    <row r="91" spans="1:33">
      <c r="H91" s="73" t="s">
        <v>191</v>
      </c>
      <c r="I91" t="s">
        <v>186</v>
      </c>
      <c r="J91" s="19">
        <f t="shared" ca="1" si="42"/>
        <v>293</v>
      </c>
    </row>
    <row r="92" spans="1:33">
      <c r="H92" s="73" t="s">
        <v>192</v>
      </c>
      <c r="I92" t="s">
        <v>185</v>
      </c>
      <c r="J92" s="19">
        <f t="shared" ca="1" si="42"/>
        <v>1007</v>
      </c>
    </row>
    <row r="93" spans="1:33">
      <c r="H93" s="73" t="s">
        <v>193</v>
      </c>
      <c r="I93"/>
      <c r="J93" s="19">
        <f t="shared" si="42"/>
        <v>0</v>
      </c>
    </row>
    <row r="94" spans="1:33">
      <c r="H94" s="73" t="s">
        <v>194</v>
      </c>
      <c r="I94" t="s">
        <v>183</v>
      </c>
      <c r="J94" s="19">
        <f t="shared" ca="1" si="42"/>
        <v>8289</v>
      </c>
    </row>
    <row r="95" spans="1:33">
      <c r="H95" s="73" t="s">
        <v>195</v>
      </c>
      <c r="I95" t="s">
        <v>182</v>
      </c>
      <c r="J95" s="19">
        <f t="shared" ca="1" si="42"/>
        <v>308</v>
      </c>
    </row>
  </sheetData>
  <mergeCells count="16">
    <mergeCell ref="Y79:AA79"/>
    <mergeCell ref="AB3:AD3"/>
    <mergeCell ref="AE3:AG3"/>
    <mergeCell ref="AB79:AD79"/>
    <mergeCell ref="AE79:AG79"/>
    <mergeCell ref="Y3:AA3"/>
    <mergeCell ref="J79:L79"/>
    <mergeCell ref="M79:O79"/>
    <mergeCell ref="P79:R79"/>
    <mergeCell ref="S79:U79"/>
    <mergeCell ref="V79:X79"/>
    <mergeCell ref="J3:L3"/>
    <mergeCell ref="M3:O3"/>
    <mergeCell ref="P3:R3"/>
    <mergeCell ref="S3:U3"/>
    <mergeCell ref="V3:X3"/>
  </mergeCells>
  <conditionalFormatting sqref="C86:C88">
    <cfRule type="cellIs" dxfId="1" priority="2" operator="equal">
      <formula>"ERREUR"</formula>
    </cfRule>
  </conditionalFormatting>
  <conditionalFormatting sqref="B87:B89">
    <cfRule type="cellIs" dxfId="0" priority="1" operator="equal">
      <formula>"ERREUR"</formula>
    </cfRule>
  </conditionalFormatting>
  <pageMargins left="0.23" right="0.17" top="0.39370078740157483" bottom="0.39370078740157483" header="0" footer="0.51181102362204722"/>
  <pageSetup paperSize="8" scale="34" orientation="landscape" horizontalDpi="4294967292" verticalDpi="4294967292" r:id="rId1"/>
  <headerFooter>
    <oddFooter>&amp;LLégislatives 2012 1er tour - 2 juin&amp;R&amp;P/&amp;N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codeName="Feuil9"/>
  <dimension ref="A2:P14"/>
  <sheetViews>
    <sheetView workbookViewId="0">
      <selection activeCell="L39" sqref="L39"/>
    </sheetView>
  </sheetViews>
  <sheetFormatPr baseColWidth="10" defaultRowHeight="12.75"/>
  <cols>
    <col min="10" max="10" width="4.75" customWidth="1"/>
  </cols>
  <sheetData>
    <row r="2" spans="1:16">
      <c r="A2" s="231" t="str">
        <f xml:space="preserve"> Data_T1!L7 &amp; " bureaux de votes sur " &amp; Data_T1!$K7 &amp; " soit " &amp; TEXT(Data_T1!$O7,"0,0%") &amp; " des inscrits"</f>
        <v>236 bureaux de votes sur 236 soit 100,0% des inscrits</v>
      </c>
      <c r="B2" s="231"/>
      <c r="C2" s="231"/>
      <c r="D2" s="231"/>
      <c r="E2" s="231"/>
      <c r="F2" s="231"/>
      <c r="G2" s="231"/>
      <c r="H2" s="231"/>
      <c r="I2" s="231"/>
    </row>
    <row r="3" spans="1:16" ht="13.5" thickBot="1"/>
    <row r="4" spans="1:16" ht="14.25" thickTop="1" thickBot="1">
      <c r="K4" s="75"/>
      <c r="L4" s="76"/>
      <c r="M4" s="78" t="s">
        <v>196</v>
      </c>
      <c r="N4" s="79" t="s">
        <v>197</v>
      </c>
      <c r="O4" s="79" t="s">
        <v>198</v>
      </c>
      <c r="P4" s="80" t="s">
        <v>131</v>
      </c>
    </row>
    <row r="5" spans="1:16" ht="13.5" thickTop="1">
      <c r="K5" s="84"/>
      <c r="L5" s="85" t="s">
        <v>187</v>
      </c>
      <c r="M5" s="86">
        <f ca="1">SUMIF(Circo1!$H$148:$H$156,Global!$L5,Circo1!$J$148:$J$156)</f>
        <v>7717</v>
      </c>
      <c r="N5" s="87">
        <f ca="1">SUMIF(Circo2!$H$91:$H$101,Global!$L5,Circo2!$J$91:$J$101)</f>
        <v>6453</v>
      </c>
      <c r="O5" s="87">
        <f ca="1">SUMIF(Circo3!$H$87:$H$95,Global!$L5,Circo3!$J$87:$J$95)</f>
        <v>7590</v>
      </c>
      <c r="P5" s="88">
        <f ca="1">SUM(M5:O5)</f>
        <v>21760</v>
      </c>
    </row>
    <row r="6" spans="1:16">
      <c r="K6" s="84"/>
      <c r="L6" s="89" t="s">
        <v>188</v>
      </c>
      <c r="M6" s="86">
        <f ca="1">SUMIF(Circo1!$H$148:$H$156,Global!$L6,Circo1!$J$148:$J$156)</f>
        <v>434</v>
      </c>
      <c r="N6" s="87">
        <f ca="1">SUMIF(Circo2!$H$91:$H$101,Global!$L6,Circo2!$J$91:$J$101)</f>
        <v>254</v>
      </c>
      <c r="O6" s="87">
        <f ca="1">SUMIF(Circo3!$H$87:$H$95,Global!$L6,Circo3!$J$87:$J$95)</f>
        <v>333</v>
      </c>
      <c r="P6" s="88">
        <f t="shared" ref="P6:P13" ca="1" si="0">SUM(M6:O6)</f>
        <v>1021</v>
      </c>
    </row>
    <row r="7" spans="1:16">
      <c r="K7" s="84"/>
      <c r="L7" s="89" t="s">
        <v>189</v>
      </c>
      <c r="M7" s="86">
        <f ca="1">SUMIF(Circo1!$H$148:$H$156,Global!$L7,Circo1!$J$148:$J$156)</f>
        <v>13626</v>
      </c>
      <c r="N7" s="87">
        <f ca="1">SUMIF(Circo2!$H$91:$H$101,Global!$L7,Circo2!$J$91:$J$101)</f>
        <v>10085</v>
      </c>
      <c r="O7" s="87">
        <f ca="1">SUMIF(Circo3!$H$87:$H$95,Global!$L7,Circo3!$J$87:$J$95)</f>
        <v>9193</v>
      </c>
      <c r="P7" s="88">
        <f t="shared" ca="1" si="0"/>
        <v>32904</v>
      </c>
    </row>
    <row r="8" spans="1:16">
      <c r="K8" s="84"/>
      <c r="L8" s="89" t="s">
        <v>190</v>
      </c>
      <c r="M8" s="86">
        <f ca="1">SUMIF(Circo1!$H$148:$H$156,Global!$L8,Circo1!$J$148:$J$156)</f>
        <v>408</v>
      </c>
      <c r="N8" s="87">
        <f ca="1">SUMIF(Circo2!$H$91:$H$101,Global!$L8,Circo2!$J$91:$J$101)</f>
        <v>356</v>
      </c>
      <c r="O8" s="87">
        <f ca="1">SUMIF(Circo3!$H$87:$H$95,Global!$L8,Circo3!$J$87:$J$95)</f>
        <v>513</v>
      </c>
      <c r="P8" s="88">
        <f t="shared" ca="1" si="0"/>
        <v>1277</v>
      </c>
    </row>
    <row r="9" spans="1:16">
      <c r="K9" s="84"/>
      <c r="L9" s="89" t="s">
        <v>191</v>
      </c>
      <c r="M9" s="86">
        <f ca="1">SUMIF(Circo1!$H$148:$H$156,Global!$L9,Circo1!$J$148:$J$156)</f>
        <v>136</v>
      </c>
      <c r="N9" s="87">
        <f ca="1">SUMIF(Circo2!$H$91:$H$101,Global!$L9,Circo2!$J$91:$J$101)</f>
        <v>138</v>
      </c>
      <c r="O9" s="87">
        <f ca="1">SUMIF(Circo3!$H$87:$H$95,Global!$L9,Circo3!$J$87:$J$95)</f>
        <v>293</v>
      </c>
      <c r="P9" s="88">
        <f t="shared" ca="1" si="0"/>
        <v>567</v>
      </c>
    </row>
    <row r="10" spans="1:16">
      <c r="K10" s="84"/>
      <c r="L10" s="89" t="s">
        <v>192</v>
      </c>
      <c r="M10" s="86">
        <f ca="1">SUMIF(Circo1!$H$148:$H$156,Global!$L10,Circo1!$J$148:$J$156)</f>
        <v>2069</v>
      </c>
      <c r="N10" s="87">
        <f ca="1">SUMIF(Circo2!$H$91:$H$101,Global!$L10,Circo2!$J$91:$J$101)</f>
        <v>701</v>
      </c>
      <c r="O10" s="87">
        <f ca="1">SUMIF(Circo3!$H$87:$H$95,Global!$L10,Circo3!$J$87:$J$95)</f>
        <v>1007</v>
      </c>
      <c r="P10" s="88">
        <f t="shared" ca="1" si="0"/>
        <v>3777</v>
      </c>
    </row>
    <row r="11" spans="1:16">
      <c r="K11" s="84"/>
      <c r="L11" s="89" t="s">
        <v>193</v>
      </c>
      <c r="M11" s="86">
        <f ca="1">SUMIF(Circo1!$H$148:$H$156,Global!$L11,Circo1!$J$148:$J$156)</f>
        <v>504</v>
      </c>
      <c r="N11" s="87">
        <f ca="1">SUMIF(Circo2!$H$91:$H$101,Global!$L11,Circo2!$J$91:$J$101)</f>
        <v>274</v>
      </c>
      <c r="O11" s="87">
        <f>SUMIF(Circo3!$H$87:$H$95,Global!$L11,Circo3!$J$87:$J$95)</f>
        <v>0</v>
      </c>
      <c r="P11" s="88">
        <f t="shared" ca="1" si="0"/>
        <v>778</v>
      </c>
    </row>
    <row r="12" spans="1:16">
      <c r="K12" s="84"/>
      <c r="L12" s="89" t="s">
        <v>194</v>
      </c>
      <c r="M12" s="86">
        <f ca="1">SUMIF(Circo1!$H$148:$H$156,Global!$L12,Circo1!$J$148:$J$156)</f>
        <v>4764</v>
      </c>
      <c r="N12" s="87">
        <f ca="1">SUMIF(Circo2!$H$91:$H$101,Global!$L12,Circo2!$J$91:$J$101)</f>
        <v>4643</v>
      </c>
      <c r="O12" s="87">
        <f ca="1">SUMIF(Circo3!$H$87:$H$95,Global!$L12,Circo3!$J$87:$J$95)</f>
        <v>8289</v>
      </c>
      <c r="P12" s="88">
        <f t="shared" ca="1" si="0"/>
        <v>17696</v>
      </c>
    </row>
    <row r="13" spans="1:16" ht="13.5" thickBot="1">
      <c r="K13" s="74"/>
      <c r="L13" s="77" t="s">
        <v>195</v>
      </c>
      <c r="M13" s="81">
        <f>SUMIF(Circo1!$H$148:$H$156,Global!$L13,Circo1!$J$148:$J$156)</f>
        <v>0</v>
      </c>
      <c r="N13" s="12">
        <f ca="1">SUMIF(Circo2!$H$91:$H$101,Global!$L13,Circo2!$J$91:$J$101)</f>
        <v>3650</v>
      </c>
      <c r="O13" s="12">
        <f ca="1">SUMIF(Circo3!$H$87:$H$95,Global!$L13,Circo3!$J$87:$J$95)</f>
        <v>308</v>
      </c>
      <c r="P13" s="13">
        <f t="shared" ca="1" si="0"/>
        <v>3958</v>
      </c>
    </row>
    <row r="14" spans="1:16" ht="13.5" thickTop="1"/>
  </sheetData>
  <sheetProtection sheet="1" objects="1" scenarios="1"/>
  <mergeCells count="1">
    <mergeCell ref="A2:I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codeName="Feuil6">
    <pageSetUpPr fitToPage="1"/>
  </sheetPr>
  <dimension ref="A2:X4"/>
  <sheetViews>
    <sheetView topLeftCell="E1" workbookViewId="0">
      <selection activeCell="Q3" sqref="Q3"/>
    </sheetView>
  </sheetViews>
  <sheetFormatPr baseColWidth="10" defaultRowHeight="12.75"/>
  <sheetData>
    <row r="2" spans="1:24">
      <c r="A2" s="231" t="str">
        <f xml:space="preserve"> Data_T1!$L4 &amp; " bureaux de votes sur " &amp; Data_T1!$K4 &amp; " soit " &amp; TEXT(Data_T1!$O4,"0,0%") &amp; " des inscrits  (9074 pour 12,5%)"</f>
        <v>108 bureaux de votes sur 108 soit 100,0% des inscrits  (9074 pour 12,5%)</v>
      </c>
      <c r="B2" s="231"/>
      <c r="C2" s="231"/>
      <c r="D2" s="231"/>
      <c r="E2" s="231"/>
      <c r="F2" s="231"/>
      <c r="G2" s="231"/>
      <c r="H2" s="231"/>
      <c r="I2" s="231" t="str">
        <f xml:space="preserve"> Data_T1!$L5 &amp; " bureaux de votes sur " &amp; Data_T1!$K5 &amp; " soit " &amp; TEXT(Data_T1!$O5,"0,0%") &amp; " des inscrits (8339 pour 12,5%)"</f>
        <v>65 bureaux de votes sur 65 soit 100,0% des inscrits (8339 pour 12,5%)</v>
      </c>
      <c r="J2" s="231"/>
      <c r="K2" s="231"/>
      <c r="L2" s="231"/>
      <c r="M2" s="231"/>
      <c r="N2" s="231"/>
      <c r="O2" s="231"/>
      <c r="P2" s="231"/>
      <c r="Q2" s="231" t="str">
        <f xml:space="preserve"> Data_T1!$L6 &amp; " bureaux de votes sur " &amp; Data_T1!$K6 &amp; " soit " &amp; TEXT(Data_T1!$O6,"0,0%") &amp; " des inscrits (8102 pour 12,5%)"</f>
        <v>63 bureaux de votes sur 63 soit 100,0% des inscrits (8102 pour 12,5%)</v>
      </c>
      <c r="R2" s="231"/>
      <c r="S2" s="231"/>
      <c r="T2" s="231"/>
      <c r="U2" s="231"/>
      <c r="V2" s="231"/>
      <c r="W2" s="231"/>
      <c r="X2" s="231"/>
    </row>
    <row r="3" spans="1:24">
      <c r="B3" s="211"/>
      <c r="C3" s="211"/>
      <c r="D3" s="211"/>
      <c r="E3" s="211"/>
      <c r="F3" s="211"/>
      <c r="G3" s="211"/>
      <c r="H3" s="211"/>
      <c r="J3" s="211"/>
      <c r="K3" s="211"/>
      <c r="L3" s="211"/>
      <c r="M3" s="211"/>
      <c r="N3" s="211"/>
      <c r="O3" s="211"/>
      <c r="R3" s="211"/>
      <c r="S3" s="211"/>
      <c r="T3" s="211"/>
      <c r="U3" s="211"/>
    </row>
    <row r="4" spans="1:24" s="210" customFormat="1"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</row>
  </sheetData>
  <sheetProtection sheet="1" objects="1" scenarios="1"/>
  <mergeCells count="3">
    <mergeCell ref="A2:H2"/>
    <mergeCell ref="I2:P2"/>
    <mergeCell ref="Q2:X2"/>
  </mergeCells>
  <pageMargins left="0.17" right="0.19" top="0.75" bottom="0.75" header="0.3" footer="0.3"/>
  <pageSetup paperSize="8" scale="48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pageSetUpPr fitToPage="1"/>
  </sheetPr>
  <dimension ref="A2:X4"/>
  <sheetViews>
    <sheetView topLeftCell="C1" workbookViewId="0">
      <selection activeCell="N38" sqref="N38"/>
    </sheetView>
  </sheetViews>
  <sheetFormatPr baseColWidth="10" defaultRowHeight="12.75"/>
  <cols>
    <col min="1" max="16384" width="11" style="210"/>
  </cols>
  <sheetData>
    <row r="2" spans="1:24">
      <c r="A2" s="231" t="str">
        <f xml:space="preserve"> Data_T1!$L4 &amp; " bureaux de votes sur " &amp; Data_T1!$K4 &amp; " soit " &amp; TEXT(Data_T1!$O4,"0,0%") &amp; " des inscrits  (9074 pour 12,5%)"</f>
        <v>108 bureaux de votes sur 108 soit 100,0% des inscrits  (9074 pour 12,5%)</v>
      </c>
      <c r="B2" s="231"/>
      <c r="C2" s="231"/>
      <c r="D2" s="231"/>
      <c r="E2" s="231"/>
      <c r="F2" s="231"/>
      <c r="G2" s="231"/>
      <c r="H2" s="231"/>
      <c r="I2" s="231" t="str">
        <f xml:space="preserve"> Data_T1!$L5 &amp; " bureaux de votes sur " &amp; Data_T1!$K5 &amp; " soit " &amp; TEXT(Data_T1!$O5,"0,0%") &amp; " des inscrits (8339 pour 12,5%)"</f>
        <v>65 bureaux de votes sur 65 soit 100,0% des inscrits (8339 pour 12,5%)</v>
      </c>
      <c r="J2" s="231"/>
      <c r="K2" s="231"/>
      <c r="L2" s="231"/>
      <c r="M2" s="231"/>
      <c r="N2" s="231"/>
      <c r="O2" s="231"/>
      <c r="P2" s="231"/>
      <c r="Q2" s="231" t="str">
        <f xml:space="preserve"> Data_T1!$L6 &amp; " bureaux de votes sur " &amp; Data_T1!$K6 &amp; " soit " &amp; TEXT(Data_T1!$O6,"0,0%") &amp; " des inscrits (8102 pour 12,5%)"</f>
        <v>63 bureaux de votes sur 63 soit 100,0% des inscrits (8102 pour 12,5%)</v>
      </c>
      <c r="R2" s="231"/>
      <c r="S2" s="231"/>
      <c r="T2" s="231"/>
      <c r="U2" s="231"/>
      <c r="V2" s="231"/>
      <c r="W2" s="231"/>
      <c r="X2" s="231"/>
    </row>
    <row r="3" spans="1:24">
      <c r="B3" s="211"/>
      <c r="C3" s="211"/>
      <c r="D3" s="211"/>
      <c r="E3" s="211"/>
      <c r="F3" s="211"/>
      <c r="G3" s="211"/>
      <c r="H3" s="211"/>
      <c r="J3" s="211"/>
      <c r="K3" s="211"/>
      <c r="L3" s="211"/>
      <c r="M3" s="211"/>
      <c r="N3" s="211"/>
      <c r="O3" s="211"/>
      <c r="R3" s="211"/>
      <c r="S3" s="211"/>
      <c r="T3" s="211"/>
      <c r="U3" s="211"/>
    </row>
    <row r="4" spans="1:24"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</row>
  </sheetData>
  <sheetProtection sheet="1" objects="1" scenarios="1"/>
  <mergeCells count="3">
    <mergeCell ref="A2:H2"/>
    <mergeCell ref="I2:P2"/>
    <mergeCell ref="Q2:X2"/>
  </mergeCells>
  <pageMargins left="0.17" right="0.17" top="0.74803149606299213" bottom="0.74803149606299213" header="0.31496062992125984" footer="0.31496062992125984"/>
  <pageSetup paperSize="8" scale="4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codeName="Feuil10"/>
  <dimension ref="A1:Q3"/>
  <sheetViews>
    <sheetView workbookViewId="0">
      <selection activeCell="Y16" sqref="Y16"/>
    </sheetView>
  </sheetViews>
  <sheetFormatPr baseColWidth="10" defaultRowHeight="12.75"/>
  <cols>
    <col min="1" max="1" width="13" bestFit="1" customWidth="1"/>
  </cols>
  <sheetData>
    <row r="1" spans="1:17">
      <c r="B1">
        <v>8</v>
      </c>
    </row>
    <row r="3" spans="1:17">
      <c r="A3" s="72" t="str">
        <f xml:space="preserve"> VLOOKUP("ARUE",Data_T1!$Q$4:$V$19,2,FALSE) &amp; " bureaux de votes sur " &amp; VLOOKUP("ARUE",Data_T1!$Q$4:$V$19,3,FALSE) &amp; " soit " &amp; TEXT(VLOOKUP("ARUE",Data_T1!$Q$4:$V$19,6,FALSE),"0%") &amp; " des inscrits"</f>
        <v>6 bureaux de votes sur 6 soit 100% des inscrits</v>
      </c>
      <c r="B3" s="72"/>
      <c r="C3" s="72"/>
      <c r="D3" s="72"/>
      <c r="E3" s="72"/>
      <c r="F3" s="72"/>
      <c r="G3" s="72"/>
      <c r="H3" s="72"/>
      <c r="I3" s="72" t="str">
        <f xml:space="preserve"> VLOOKUP("PAPEETE",Data_T1!$Q$4:$V$19,2,FALSE) &amp; " bureaux de votes sur " &amp; VLOOKUP("PAPEETE",Data_T1!$Q$4:$V$19,3,FALSE) &amp; " soit " &amp; TEXT(VLOOKUP("PAPEETE",Data_T1!$Q$4:$V$19,6,FALSE),"0%") &amp; " des inscrits"</f>
        <v>15 bureaux de votes sur 15 soit 100% des inscrits</v>
      </c>
      <c r="Q3" s="72" t="str">
        <f xml:space="preserve"> VLOOKUP("FAA A",Data_T1!$Q$4:$V$19,2,FALSE) &amp; " bureaux de votes sur " &amp; VLOOKUP("FAA A",Data_T1!$Q$4:$V$19,3,FALSE) &amp; " soit " &amp; TEXT(VLOOKUP("FAA A",Data_T1!$Q$4:$V$19,6,FALSE),"0%") &amp; " des inscrits"</f>
        <v>14 bureaux de votes sur 14 soit 100% des inscrits</v>
      </c>
    </row>
  </sheetData>
  <sheetProtection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15</vt:i4>
      </vt:variant>
    </vt:vector>
  </HeadingPairs>
  <TitlesOfParts>
    <vt:vector size="26" baseType="lpstr">
      <vt:lpstr>Import</vt:lpstr>
      <vt:lpstr>Data</vt:lpstr>
      <vt:lpstr>Circo1</vt:lpstr>
      <vt:lpstr>Circo2</vt:lpstr>
      <vt:lpstr>Circo3</vt:lpstr>
      <vt:lpstr>Global</vt:lpstr>
      <vt:lpstr>HISTOGRAME</vt:lpstr>
      <vt:lpstr>CAMEMBERT</vt:lpstr>
      <vt:lpstr>COMMUNES</vt:lpstr>
      <vt:lpstr>Data_T1</vt:lpstr>
      <vt:lpstr>Global Archipels</vt:lpstr>
      <vt:lpstr>Data_Donnees</vt:lpstr>
      <vt:lpstr>Import_Abstention</vt:lpstr>
      <vt:lpstr>Import_Blancs</vt:lpstr>
      <vt:lpstr>Import_BV</vt:lpstr>
      <vt:lpstr>Import_Circ</vt:lpstr>
      <vt:lpstr>Import_Communes</vt:lpstr>
      <vt:lpstr>Import_Donnees</vt:lpstr>
      <vt:lpstr>Import_Exprimés</vt:lpstr>
      <vt:lpstr>Import_Inscrits</vt:lpstr>
      <vt:lpstr>Import_Votants</vt:lpstr>
      <vt:lpstr>Imports_Nuls</vt:lpstr>
      <vt:lpstr>Param_Candidats</vt:lpstr>
      <vt:lpstr>Circo1!Zone_d_impression</vt:lpstr>
      <vt:lpstr>Circo2!Zone_d_impression</vt:lpstr>
      <vt:lpstr>Circo3!Zone_d_impression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HAUT COMMISSARIAT</dc:creator>
  <cp:lastModifiedBy>Jean Pierre</cp:lastModifiedBy>
  <cp:lastPrinted>2017-06-04T08:13:53Z</cp:lastPrinted>
  <dcterms:created xsi:type="dcterms:W3CDTF">2012-06-03T08:57:30Z</dcterms:created>
  <dcterms:modified xsi:type="dcterms:W3CDTF">2017-06-04T20:51:11Z</dcterms:modified>
</cp:coreProperties>
</file>