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3812"/>
  <workbookPr autoCompressPictures="0"/>
  <bookViews>
    <workbookView xWindow="4040" yWindow="460" windowWidth="15480" windowHeight="11640" activeTab="1"/>
  </bookViews>
  <sheets>
    <sheet name="Equipe" sheetId="12" r:id="rId1"/>
    <sheet name="NAUTISPORT 06-06_2015" sheetId="11" r:id="rId2"/>
    <sheet name="MOOREA 24_05_2015 " sheetId="14" r:id="rId3"/>
  </sheets>
  <definedNames>
    <definedName name="_xlnm.Print_Area" localSheetId="1">'NAUTISPORT 06-06_2015'!$A$1:$R$36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0" i="11" l="1"/>
  <c r="C20" i="11"/>
  <c r="D20" i="11"/>
  <c r="F20" i="11"/>
  <c r="H20" i="11"/>
  <c r="B24" i="11"/>
  <c r="B7" i="14"/>
  <c r="C7" i="14"/>
  <c r="O7" i="14"/>
  <c r="D7" i="14"/>
  <c r="M7" i="14"/>
  <c r="F7" i="14"/>
  <c r="H7" i="14"/>
  <c r="J7" i="14"/>
  <c r="N7" i="14"/>
  <c r="B8" i="14"/>
  <c r="C8" i="14"/>
  <c r="N8" i="14"/>
  <c r="D8" i="14"/>
  <c r="F8" i="14"/>
  <c r="H8" i="14"/>
  <c r="J8" i="14"/>
  <c r="B9" i="14"/>
  <c r="C9" i="14"/>
  <c r="N9" i="14"/>
  <c r="D9" i="14"/>
  <c r="F9" i="14"/>
  <c r="H9" i="14"/>
  <c r="J9" i="14"/>
  <c r="M9" i="14"/>
  <c r="B10" i="14"/>
  <c r="C10" i="14"/>
  <c r="N10" i="14"/>
  <c r="D10" i="14"/>
  <c r="F10" i="14"/>
  <c r="H10" i="14"/>
  <c r="J10" i="14"/>
  <c r="B11" i="14"/>
  <c r="C11" i="14"/>
  <c r="N11" i="14"/>
  <c r="D11" i="14"/>
  <c r="F11" i="14"/>
  <c r="H11" i="14"/>
  <c r="J11" i="14"/>
  <c r="B12" i="14"/>
  <c r="C12" i="14"/>
  <c r="N12" i="14"/>
  <c r="D12" i="14"/>
  <c r="F12" i="14"/>
  <c r="H12" i="14"/>
  <c r="J12" i="14"/>
  <c r="B13" i="14"/>
  <c r="C13" i="14"/>
  <c r="N13" i="14"/>
  <c r="D13" i="14"/>
  <c r="F13" i="14"/>
  <c r="H13" i="14"/>
  <c r="J13" i="14"/>
  <c r="M13" i="14"/>
  <c r="B14" i="14"/>
  <c r="C14" i="14"/>
  <c r="N14" i="14"/>
  <c r="D14" i="14"/>
  <c r="F14" i="14"/>
  <c r="H14" i="14"/>
  <c r="J14" i="14"/>
  <c r="B15" i="14"/>
  <c r="C15" i="14"/>
  <c r="N15" i="14"/>
  <c r="D15" i="14"/>
  <c r="F15" i="14"/>
  <c r="H15" i="14"/>
  <c r="J15" i="14"/>
  <c r="M15" i="14"/>
  <c r="B16" i="14"/>
  <c r="C16" i="14"/>
  <c r="N16" i="14"/>
  <c r="D16" i="14"/>
  <c r="F16" i="14"/>
  <c r="H16" i="14"/>
  <c r="J16" i="14"/>
  <c r="B17" i="14"/>
  <c r="C17" i="14"/>
  <c r="N17" i="14"/>
  <c r="D17" i="14"/>
  <c r="F17" i="14"/>
  <c r="H17" i="14"/>
  <c r="J17" i="14"/>
  <c r="M17" i="14"/>
  <c r="B18" i="14"/>
  <c r="C18" i="14"/>
  <c r="N18" i="14"/>
  <c r="D18" i="14"/>
  <c r="F18" i="14"/>
  <c r="H18" i="14"/>
  <c r="J18" i="14"/>
  <c r="B19" i="14"/>
  <c r="C19" i="14"/>
  <c r="N19" i="14"/>
  <c r="D19" i="14"/>
  <c r="F19" i="14"/>
  <c r="H19" i="14"/>
  <c r="J19" i="14"/>
  <c r="B20" i="14"/>
  <c r="C20" i="14"/>
  <c r="N20" i="14"/>
  <c r="D20" i="14"/>
  <c r="F20" i="14"/>
  <c r="H20" i="14"/>
  <c r="J20" i="14"/>
  <c r="B21" i="14"/>
  <c r="C21" i="14"/>
  <c r="N21" i="14"/>
  <c r="D21" i="14"/>
  <c r="F21" i="14"/>
  <c r="H21" i="14"/>
  <c r="J21" i="14"/>
  <c r="M21" i="14"/>
  <c r="B22" i="14"/>
  <c r="C22" i="14"/>
  <c r="N22" i="14"/>
  <c r="D22" i="14"/>
  <c r="F22" i="14"/>
  <c r="H22" i="14"/>
  <c r="J22" i="14"/>
  <c r="B23" i="14"/>
  <c r="C23" i="14"/>
  <c r="N23" i="14"/>
  <c r="D23" i="14"/>
  <c r="F23" i="14"/>
  <c r="H23" i="14"/>
  <c r="J23" i="14"/>
  <c r="M23" i="14"/>
  <c r="B24" i="14"/>
  <c r="C24" i="14"/>
  <c r="N24" i="14"/>
  <c r="D24" i="14"/>
  <c r="F24" i="14"/>
  <c r="H24" i="14"/>
  <c r="J24" i="14"/>
  <c r="B25" i="14"/>
  <c r="C25" i="14"/>
  <c r="N25" i="14"/>
  <c r="D25" i="14"/>
  <c r="F25" i="14"/>
  <c r="H25" i="14"/>
  <c r="J25" i="14"/>
  <c r="M25" i="14"/>
  <c r="B26" i="14"/>
  <c r="C26" i="14"/>
  <c r="N26" i="14"/>
  <c r="D26" i="14"/>
  <c r="F26" i="14"/>
  <c r="H26" i="14"/>
  <c r="J26" i="14"/>
  <c r="B27" i="14"/>
  <c r="C27" i="14"/>
  <c r="N27" i="14"/>
  <c r="D27" i="14"/>
  <c r="F27" i="14"/>
  <c r="H27" i="14"/>
  <c r="J27" i="14"/>
  <c r="M27" i="14"/>
  <c r="B28" i="14"/>
  <c r="C28" i="14"/>
  <c r="N28" i="14"/>
  <c r="D28" i="14"/>
  <c r="F28" i="14"/>
  <c r="H28" i="14"/>
  <c r="J28" i="14"/>
  <c r="B29" i="14"/>
  <c r="C29" i="14"/>
  <c r="N29" i="14"/>
  <c r="D29" i="14"/>
  <c r="F29" i="14"/>
  <c r="H29" i="14"/>
  <c r="J29" i="14"/>
  <c r="B30" i="14"/>
  <c r="C30" i="14"/>
  <c r="N30" i="14"/>
  <c r="D30" i="14"/>
  <c r="F30" i="14"/>
  <c r="H30" i="14"/>
  <c r="J30" i="14"/>
  <c r="B33" i="14"/>
  <c r="B33" i="11"/>
  <c r="C15" i="11"/>
  <c r="F15" i="11"/>
  <c r="H15" i="11"/>
  <c r="C17" i="11"/>
  <c r="F17" i="11"/>
  <c r="H17" i="11"/>
  <c r="C11" i="11"/>
  <c r="F11" i="11"/>
  <c r="H11" i="11"/>
  <c r="C12" i="11"/>
  <c r="F12" i="11"/>
  <c r="H12" i="11"/>
  <c r="J12" i="11"/>
  <c r="C10" i="11"/>
  <c r="C9" i="11"/>
  <c r="C13" i="11"/>
  <c r="O13" i="11"/>
  <c r="C7" i="11"/>
  <c r="C22" i="11"/>
  <c r="C14" i="11"/>
  <c r="C16" i="11"/>
  <c r="C19" i="11"/>
  <c r="C21" i="11"/>
  <c r="C23" i="11"/>
  <c r="C18" i="11"/>
  <c r="C8" i="11"/>
  <c r="C24" i="11"/>
  <c r="O24" i="11"/>
  <c r="C25" i="11"/>
  <c r="O25" i="11"/>
  <c r="C26" i="11"/>
  <c r="O26" i="11"/>
  <c r="C27" i="11"/>
  <c r="O27" i="11"/>
  <c r="C28" i="11"/>
  <c r="O28" i="11"/>
  <c r="C29" i="11"/>
  <c r="O29" i="11"/>
  <c r="C30" i="11"/>
  <c r="O30" i="11"/>
  <c r="D12" i="11"/>
  <c r="D11" i="11"/>
  <c r="B12" i="11"/>
  <c r="D15" i="11"/>
  <c r="D17" i="11"/>
  <c r="D10" i="11"/>
  <c r="D9" i="11"/>
  <c r="D7" i="11"/>
  <c r="D22" i="11"/>
  <c r="D13" i="11"/>
  <c r="D14" i="11"/>
  <c r="D16" i="11"/>
  <c r="D19" i="11"/>
  <c r="D21" i="11"/>
  <c r="D23" i="11"/>
  <c r="D18" i="11"/>
  <c r="D8" i="11"/>
  <c r="D24" i="11"/>
  <c r="D25" i="11"/>
  <c r="D26" i="11"/>
  <c r="D27" i="11"/>
  <c r="D28" i="11"/>
  <c r="D29" i="11"/>
  <c r="D30" i="11"/>
  <c r="B15" i="11"/>
  <c r="B17" i="11"/>
  <c r="B11" i="11"/>
  <c r="B10" i="11"/>
  <c r="B9" i="11"/>
  <c r="B7" i="11"/>
  <c r="B22" i="11"/>
  <c r="B13" i="11"/>
  <c r="B14" i="11"/>
  <c r="B16" i="11"/>
  <c r="B19" i="11"/>
  <c r="B21" i="11"/>
  <c r="B23" i="11"/>
  <c r="B18" i="11"/>
  <c r="B8" i="11"/>
  <c r="B25" i="11"/>
  <c r="B26" i="11"/>
  <c r="B27" i="11"/>
  <c r="B28" i="11"/>
  <c r="B29" i="11"/>
  <c r="B30" i="11"/>
  <c r="F10" i="11"/>
  <c r="H10" i="11"/>
  <c r="F9" i="11"/>
  <c r="H9" i="11"/>
  <c r="F7" i="11"/>
  <c r="H7" i="11"/>
  <c r="F22" i="11"/>
  <c r="H22" i="11"/>
  <c r="F13" i="11"/>
  <c r="H13" i="11"/>
  <c r="F14" i="11"/>
  <c r="H14" i="11"/>
  <c r="F16" i="11"/>
  <c r="H16" i="11"/>
  <c r="F19" i="11"/>
  <c r="H19" i="11"/>
  <c r="F21" i="11"/>
  <c r="H21" i="11"/>
  <c r="F23" i="11"/>
  <c r="H23" i="11"/>
  <c r="J23" i="11"/>
  <c r="F18" i="11"/>
  <c r="H18" i="11"/>
  <c r="F8" i="11"/>
  <c r="H8" i="11"/>
  <c r="F24" i="11"/>
  <c r="H24" i="11"/>
  <c r="F25" i="11"/>
  <c r="H25" i="11"/>
  <c r="F26" i="11"/>
  <c r="H26" i="11"/>
  <c r="F27" i="11"/>
  <c r="H27" i="11"/>
  <c r="J27" i="11"/>
  <c r="F28" i="11"/>
  <c r="H28" i="11"/>
  <c r="J28" i="11"/>
  <c r="F29" i="11"/>
  <c r="H29" i="11"/>
  <c r="J29" i="11"/>
  <c r="F30" i="11"/>
  <c r="H30" i="11"/>
  <c r="O16" i="11"/>
  <c r="J8" i="11"/>
  <c r="J21" i="11"/>
  <c r="J16" i="11"/>
  <c r="M7" i="11"/>
  <c r="J11" i="11"/>
  <c r="O7" i="11"/>
  <c r="Q9" i="11"/>
  <c r="J10" i="11"/>
  <c r="M10" i="11"/>
  <c r="M11" i="11"/>
  <c r="J20" i="11"/>
  <c r="O11" i="11"/>
  <c r="J17" i="11"/>
  <c r="M8" i="11"/>
  <c r="J25" i="11"/>
  <c r="J24" i="11"/>
  <c r="J13" i="11"/>
  <c r="J22" i="11"/>
  <c r="O15" i="11"/>
  <c r="J9" i="11"/>
  <c r="M13" i="11"/>
  <c r="O23" i="11"/>
  <c r="O21" i="11"/>
  <c r="J30" i="11"/>
  <c r="J26" i="11"/>
  <c r="J18" i="11"/>
  <c r="O22" i="11"/>
  <c r="J19" i="11"/>
  <c r="O19" i="11"/>
  <c r="J14" i="11"/>
  <c r="O17" i="11"/>
  <c r="J7" i="11"/>
  <c r="O20" i="11"/>
  <c r="O18" i="11"/>
  <c r="O12" i="11"/>
  <c r="J15" i="11"/>
  <c r="O10" i="11"/>
  <c r="M11" i="14"/>
  <c r="Q8" i="11"/>
  <c r="Q29" i="11"/>
  <c r="M27" i="11"/>
  <c r="Q25" i="11"/>
  <c r="Q13" i="11"/>
  <c r="O8" i="11"/>
  <c r="M29" i="14"/>
  <c r="M19" i="14"/>
  <c r="N20" i="11"/>
  <c r="M17" i="11"/>
  <c r="M9" i="11"/>
  <c r="O9" i="11"/>
  <c r="M29" i="11"/>
  <c r="Q27" i="11"/>
  <c r="M25" i="11"/>
  <c r="M23" i="11"/>
  <c r="M21" i="11"/>
  <c r="M19" i="11"/>
  <c r="M15" i="11"/>
  <c r="Q7" i="11"/>
  <c r="O23" i="14"/>
  <c r="O22" i="14"/>
  <c r="Q7" i="14"/>
  <c r="O14" i="14"/>
  <c r="Q23" i="14"/>
  <c r="M22" i="14"/>
  <c r="O28" i="14"/>
  <c r="O17" i="14"/>
  <c r="O10" i="14"/>
  <c r="O30" i="14"/>
  <c r="O26" i="14"/>
  <c r="O19" i="14"/>
  <c r="O15" i="14"/>
  <c r="O12" i="14"/>
  <c r="O8" i="14"/>
  <c r="N30" i="11"/>
  <c r="N28" i="11"/>
  <c r="N26" i="11"/>
  <c r="M30" i="14"/>
  <c r="O27" i="14"/>
  <c r="O25" i="14"/>
  <c r="O20" i="14"/>
  <c r="O18" i="14"/>
  <c r="Q15" i="14"/>
  <c r="M14" i="14"/>
  <c r="O11" i="14"/>
  <c r="Q9" i="14"/>
  <c r="O29" i="14"/>
  <c r="Q27" i="14"/>
  <c r="M26" i="14"/>
  <c r="O24" i="14"/>
  <c r="O21" i="14"/>
  <c r="Q19" i="14"/>
  <c r="M18" i="14"/>
  <c r="O16" i="14"/>
  <c r="O13" i="14"/>
  <c r="Q11" i="14"/>
  <c r="M10" i="14"/>
  <c r="O9" i="14"/>
  <c r="M8" i="14"/>
  <c r="Q29" i="14"/>
  <c r="M28" i="14"/>
  <c r="Q25" i="14"/>
  <c r="M24" i="14"/>
  <c r="Q21" i="14"/>
  <c r="M20" i="14"/>
  <c r="Q17" i="14"/>
  <c r="M16" i="14"/>
  <c r="Q13" i="14"/>
  <c r="M12" i="14"/>
  <c r="C33" i="11"/>
  <c r="K17" i="11"/>
  <c r="C33" i="14"/>
  <c r="K7" i="14"/>
  <c r="K29" i="14"/>
  <c r="K25" i="14"/>
  <c r="K21" i="14"/>
  <c r="K17" i="14"/>
  <c r="K13" i="14"/>
  <c r="K9" i="14"/>
  <c r="K27" i="14"/>
  <c r="K23" i="14"/>
  <c r="K19" i="14"/>
  <c r="K15" i="14"/>
  <c r="K11" i="14"/>
  <c r="B34" i="14"/>
  <c r="Q30" i="11"/>
  <c r="M30" i="11"/>
  <c r="N29" i="11"/>
  <c r="Q28" i="11"/>
  <c r="M28" i="11"/>
  <c r="N27" i="11"/>
  <c r="Q26" i="11"/>
  <c r="M26" i="11"/>
  <c r="N25" i="11"/>
  <c r="Q24" i="11"/>
  <c r="M24" i="11"/>
  <c r="M22" i="11"/>
  <c r="M20" i="11"/>
  <c r="Q16" i="11"/>
  <c r="M18" i="11"/>
  <c r="M16" i="11"/>
  <c r="M14" i="11"/>
  <c r="M12" i="11"/>
  <c r="Q30" i="14"/>
  <c r="Q28" i="14"/>
  <c r="Q26" i="14"/>
  <c r="Q24" i="14"/>
  <c r="Q22" i="14"/>
  <c r="Q20" i="14"/>
  <c r="Q18" i="14"/>
  <c r="Q16" i="14"/>
  <c r="Q14" i="14"/>
  <c r="Q12" i="14"/>
  <c r="Q10" i="14"/>
  <c r="Q8" i="14"/>
  <c r="O14" i="11"/>
  <c r="C35" i="11"/>
  <c r="K30" i="11"/>
  <c r="K11" i="11"/>
  <c r="K18" i="11"/>
  <c r="K14" i="11"/>
  <c r="K26" i="11"/>
  <c r="K7" i="11"/>
  <c r="K21" i="11"/>
  <c r="K24" i="11"/>
  <c r="K28" i="11"/>
  <c r="K9" i="11"/>
  <c r="K16" i="11"/>
  <c r="K12" i="11"/>
  <c r="K13" i="11"/>
  <c r="K19" i="11"/>
  <c r="K23" i="11"/>
  <c r="K8" i="11"/>
  <c r="K25" i="11"/>
  <c r="K27" i="11"/>
  <c r="K29" i="11"/>
  <c r="K10" i="11"/>
  <c r="K22" i="11"/>
  <c r="K15" i="11"/>
  <c r="K20" i="11"/>
  <c r="C35" i="14"/>
  <c r="B35" i="14"/>
  <c r="C34" i="11"/>
  <c r="C34" i="14"/>
  <c r="K8" i="14"/>
  <c r="K12" i="14"/>
  <c r="K16" i="14"/>
  <c r="K20" i="14"/>
  <c r="K24" i="14"/>
  <c r="K28" i="14"/>
  <c r="K10" i="14"/>
  <c r="K14" i="14"/>
  <c r="K18" i="14"/>
  <c r="K22" i="14"/>
  <c r="K26" i="14"/>
  <c r="K30" i="14"/>
  <c r="N10" i="11"/>
  <c r="N11" i="11"/>
  <c r="Q22" i="11"/>
  <c r="Q14" i="11"/>
  <c r="N21" i="11"/>
  <c r="N23" i="11"/>
  <c r="Q17" i="11"/>
  <c r="Q19" i="11"/>
  <c r="N12" i="11"/>
  <c r="N18" i="11"/>
  <c r="Q11" i="11"/>
  <c r="Q15" i="11"/>
  <c r="Q23" i="11"/>
  <c r="Q21" i="11"/>
  <c r="Q20" i="11"/>
  <c r="N19" i="11"/>
  <c r="N22" i="11"/>
  <c r="N24" i="11"/>
  <c r="Q12" i="11"/>
  <c r="Q18" i="11"/>
  <c r="N16" i="11"/>
  <c r="N17" i="11"/>
  <c r="N14" i="11"/>
  <c r="N15" i="11"/>
  <c r="N9" i="11"/>
  <c r="N13" i="11"/>
  <c r="Q10" i="11"/>
  <c r="N7" i="11"/>
  <c r="N8" i="11"/>
  <c r="B35" i="11"/>
  <c r="B34" i="11"/>
</calcChain>
</file>

<file path=xl/sharedStrings.xml><?xml version="1.0" encoding="utf-8"?>
<sst xmlns="http://schemas.openxmlformats.org/spreadsheetml/2006/main" count="109" uniqueCount="48">
  <si>
    <t>CLUB</t>
  </si>
  <si>
    <t>Prise</t>
  </si>
  <si>
    <t>Poids</t>
  </si>
  <si>
    <t>Classement</t>
  </si>
  <si>
    <t>Points</t>
  </si>
  <si>
    <t>%</t>
  </si>
  <si>
    <t>Nb Prise</t>
  </si>
  <si>
    <t>Nb Poids</t>
  </si>
  <si>
    <t>Bonif.</t>
  </si>
  <si>
    <t xml:space="preserve"> Scratch</t>
  </si>
  <si>
    <t>expert</t>
  </si>
  <si>
    <t>novice</t>
  </si>
  <si>
    <t>Fédération Tahitienne de Sports Subaquatique de Compétitions</t>
  </si>
  <si>
    <t>Scratch</t>
  </si>
  <si>
    <t>Rang</t>
  </si>
  <si>
    <t>Novices</t>
  </si>
  <si>
    <t>Points max</t>
  </si>
  <si>
    <t>Nb équipes engagées</t>
  </si>
  <si>
    <t>Catégorie (N ou E)</t>
  </si>
  <si>
    <t>N°</t>
  </si>
  <si>
    <t>COMPETITEURS</t>
  </si>
  <si>
    <t>TEFANA</t>
  </si>
  <si>
    <t>MARARA</t>
  </si>
  <si>
    <t>COWAN Tunui / COWAN Tearii</t>
  </si>
  <si>
    <t>MAOTI</t>
  </si>
  <si>
    <t>AUMERAN Vatea / PIHATARIOE Mahaeanu</t>
  </si>
  <si>
    <t>DUFRECHOU Sébastien / TEROU Hitinui</t>
  </si>
  <si>
    <t>NUUROA</t>
  </si>
  <si>
    <t>N° équipe</t>
  </si>
  <si>
    <t>CATEGORIE</t>
  </si>
  <si>
    <t>N</t>
  </si>
  <si>
    <t>E</t>
  </si>
  <si>
    <t>COMPETITION MOOREA du 24/05/2015</t>
  </si>
  <si>
    <t>COMPETITION NAUTISPORT Le Samedi 06 Juin 2015</t>
  </si>
  <si>
    <t>TAEA Maui / CHOUNE Manutahi</t>
  </si>
  <si>
    <t>BROTHERS Stéphane / TEROU Heimana</t>
  </si>
  <si>
    <t>TEATA Heiava / SIREUIL Julien</t>
  </si>
  <si>
    <t>AIRIMA Arii / VERDET Rudolf</t>
  </si>
  <si>
    <t>BUCHIN Rahiti / LAMARTINIERE Dell</t>
  </si>
  <si>
    <t>MOU Teiva / TETUANUI Steeve</t>
  </si>
  <si>
    <t>MATAHIAPO Lailau / MANUTAHI Rainui</t>
  </si>
  <si>
    <t>CHAPMAN Patmos/ MAITUI Teehau</t>
  </si>
  <si>
    <t>LAI Temanuarii - PIHAHUNA Maiarii</t>
  </si>
  <si>
    <t>MAMAATUAIAHUTAPU Kavai / FAARA Tenati</t>
  </si>
  <si>
    <t>MONTAGNON Teva / NEHEMIA Tepou</t>
  </si>
  <si>
    <t>TEHAHE Edgar /  DROLLET Joel</t>
  </si>
  <si>
    <t>TAEATUA Vaihoarii / PIRITUA Philippe</t>
  </si>
  <si>
    <t>BRUAT Yann / ORTH Taina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</si>
</sst>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\ _€_-;\-* #,##0\ _€_-;_-* &quot;-&quot;\ _€_-;_-@_-"/>
    <numFmt numFmtId="165" formatCode="_-* #,##0.00\ _€_-;\-* #,##0.00\ _€_-;_-* &quot;-&quot;??\ _€_-;_-@_-"/>
    <numFmt numFmtId="166" formatCode="0.000"/>
    <numFmt numFmtId="167" formatCode="#,##0.00\ _€"/>
    <numFmt numFmtId="168" formatCode="0.0"/>
  </numFmts>
  <fonts count="18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20"/>
      <name val="Times New Roman"/>
      <family val="1"/>
    </font>
    <font>
      <b/>
      <sz val="22"/>
      <name val="Times New Roman"/>
      <family val="1"/>
    </font>
    <font>
      <sz val="8"/>
      <name val="Calibri"/>
      <family val="2"/>
    </font>
    <font>
      <sz val="12"/>
      <name val="Arial"/>
      <family val="2"/>
    </font>
    <font>
      <b/>
      <sz val="11"/>
      <color indexed="8"/>
      <name val="Calibri"/>
      <family val="2"/>
    </font>
    <font>
      <b/>
      <sz val="18"/>
      <name val="Times New Roman"/>
      <family val="1"/>
    </font>
    <font>
      <b/>
      <sz val="9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sz val="9"/>
      <color indexed="8"/>
      <name val="Times New Roman"/>
      <family val="1"/>
    </font>
    <font>
      <b/>
      <sz val="10"/>
      <name val="Times New Roman"/>
      <family val="1"/>
    </font>
    <font>
      <b/>
      <sz val="12"/>
      <color indexed="8"/>
      <name val="Times New Roman"/>
      <family val="1"/>
    </font>
    <font>
      <sz val="10"/>
      <name val="Times New Roman"/>
      <family val="1"/>
    </font>
    <font>
      <sz val="12"/>
      <color indexed="8"/>
      <name val="Times New Roman"/>
      <family val="1"/>
    </font>
    <font>
      <b/>
      <sz val="11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168" fontId="1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2" fontId="11" fillId="0" borderId="2" xfId="0" applyNumberFormat="1" applyFont="1" applyBorder="1" applyAlignment="1">
      <alignment horizontal="center" vertical="center"/>
    </xf>
    <xf numFmtId="0" fontId="12" fillId="0" borderId="2" xfId="0" applyFont="1" applyBorder="1"/>
    <xf numFmtId="165" fontId="11" fillId="0" borderId="3" xfId="0" applyNumberFormat="1" applyFont="1" applyBorder="1" applyAlignment="1">
      <alignment horizontal="center" vertical="center"/>
    </xf>
    <xf numFmtId="2" fontId="11" fillId="0" borderId="4" xfId="0" applyNumberFormat="1" applyFont="1" applyBorder="1" applyAlignment="1">
      <alignment horizontal="center" vertical="center"/>
    </xf>
    <xf numFmtId="2" fontId="11" fillId="0" borderId="5" xfId="0" applyNumberFormat="1" applyFont="1" applyBorder="1" applyAlignment="1">
      <alignment horizontal="center" vertical="center"/>
    </xf>
    <xf numFmtId="0" fontId="12" fillId="0" borderId="4" xfId="0" applyFont="1" applyBorder="1"/>
    <xf numFmtId="0" fontId="12" fillId="0" borderId="5" xfId="0" applyFont="1" applyBorder="1"/>
    <xf numFmtId="166" fontId="9" fillId="0" borderId="6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166" fontId="11" fillId="2" borderId="2" xfId="0" applyNumberFormat="1" applyFont="1" applyFill="1" applyBorder="1" applyAlignment="1">
      <alignment horizontal="center" vertical="center"/>
    </xf>
    <xf numFmtId="1" fontId="11" fillId="2" borderId="2" xfId="0" applyNumberFormat="1" applyFont="1" applyFill="1" applyBorder="1" applyAlignment="1">
      <alignment horizontal="center" vertical="center"/>
    </xf>
    <xf numFmtId="0" fontId="7" fillId="0" borderId="2" xfId="0" applyFont="1" applyBorder="1"/>
    <xf numFmtId="1" fontId="0" fillId="0" borderId="2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5" fontId="9" fillId="0" borderId="7" xfId="0" applyNumberFormat="1" applyFont="1" applyFill="1" applyBorder="1" applyAlignment="1">
      <alignment horizontal="center" vertical="center" wrapText="1"/>
    </xf>
    <xf numFmtId="166" fontId="9" fillId="0" borderId="8" xfId="0" applyNumberFormat="1" applyFont="1" applyFill="1" applyBorder="1" applyAlignment="1">
      <alignment horizontal="center" vertical="center" wrapText="1"/>
    </xf>
    <xf numFmtId="2" fontId="11" fillId="0" borderId="9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0" fillId="0" borderId="0" xfId="0" applyFill="1"/>
    <xf numFmtId="166" fontId="9" fillId="0" borderId="10" xfId="0" applyNumberFormat="1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textRotation="180" wrapText="1"/>
    </xf>
    <xf numFmtId="0" fontId="0" fillId="0" borderId="0" xfId="0" applyBorder="1"/>
    <xf numFmtId="0" fontId="7" fillId="0" borderId="2" xfId="0" applyFont="1" applyBorder="1" applyAlignment="1"/>
    <xf numFmtId="0" fontId="13" fillId="0" borderId="3" xfId="0" applyFont="1" applyFill="1" applyBorder="1" applyAlignment="1">
      <alignment horizontal="center" vertical="center" shrinkToFit="1"/>
    </xf>
    <xf numFmtId="0" fontId="2" fillId="0" borderId="3" xfId="0" applyFont="1" applyBorder="1" applyAlignment="1">
      <alignment vertical="center" shrinkToFit="1"/>
    </xf>
    <xf numFmtId="0" fontId="14" fillId="0" borderId="3" xfId="0" applyFont="1" applyBorder="1" applyAlignment="1">
      <alignment shrinkToFit="1"/>
    </xf>
    <xf numFmtId="0" fontId="15" fillId="0" borderId="2" xfId="0" applyFont="1" applyBorder="1" applyAlignment="1">
      <alignment horizontal="center" vertical="center"/>
    </xf>
    <xf numFmtId="0" fontId="16" fillId="0" borderId="2" xfId="0" applyFont="1" applyBorder="1"/>
    <xf numFmtId="0" fontId="16" fillId="0" borderId="3" xfId="0" applyFont="1" applyBorder="1"/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vertical="center"/>
    </xf>
    <xf numFmtId="0" fontId="11" fillId="0" borderId="2" xfId="0" applyFont="1" applyFill="1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/>
    <xf numFmtId="0" fontId="0" fillId="2" borderId="2" xfId="0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17" fillId="0" borderId="2" xfId="0" applyFont="1" applyBorder="1"/>
    <xf numFmtId="1" fontId="11" fillId="0" borderId="11" xfId="0" applyNumberFormat="1" applyFont="1" applyFill="1" applyBorder="1" applyAlignment="1">
      <alignment horizontal="center" vertical="center"/>
    </xf>
    <xf numFmtId="1" fontId="11" fillId="0" borderId="12" xfId="0" applyNumberFormat="1" applyFont="1" applyFill="1" applyBorder="1" applyAlignment="1">
      <alignment horizontal="center" vertical="center"/>
    </xf>
    <xf numFmtId="0" fontId="12" fillId="0" borderId="13" xfId="0" applyFont="1" applyBorder="1"/>
    <xf numFmtId="0" fontId="12" fillId="0" borderId="11" xfId="0" applyFont="1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10" fillId="0" borderId="10" xfId="0" applyFont="1" applyFill="1" applyBorder="1" applyAlignment="1">
      <alignment vertical="center" wrapText="1"/>
    </xf>
    <xf numFmtId="2" fontId="9" fillId="0" borderId="20" xfId="0" applyNumberFormat="1" applyFont="1" applyFill="1" applyBorder="1" applyAlignment="1">
      <alignment horizontal="center" vertical="center" wrapText="1"/>
    </xf>
    <xf numFmtId="2" fontId="9" fillId="0" borderId="2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7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1" fontId="9" fillId="0" borderId="20" xfId="0" applyNumberFormat="1" applyFont="1" applyFill="1" applyBorder="1" applyAlignment="1">
      <alignment horizontal="center" vertical="center" wrapText="1"/>
    </xf>
    <xf numFmtId="1" fontId="9" fillId="0" borderId="21" xfId="0" applyNumberFormat="1" applyFont="1" applyFill="1" applyBorder="1" applyAlignment="1">
      <alignment horizontal="center" vertical="center" wrapText="1"/>
    </xf>
    <xf numFmtId="164" fontId="9" fillId="0" borderId="22" xfId="0" applyNumberFormat="1" applyFont="1" applyFill="1" applyBorder="1" applyAlignment="1">
      <alignment horizontal="center" vertical="center" wrapText="1"/>
    </xf>
    <xf numFmtId="164" fontId="9" fillId="0" borderId="15" xfId="0" applyNumberFormat="1" applyFont="1" applyFill="1" applyBorder="1" applyAlignment="1">
      <alignment horizontal="center" vertical="center" wrapText="1"/>
    </xf>
    <xf numFmtId="166" fontId="9" fillId="0" borderId="6" xfId="0" applyNumberFormat="1" applyFont="1" applyFill="1" applyBorder="1" applyAlignment="1">
      <alignment horizontal="center" vertical="center" wrapText="1"/>
    </xf>
    <xf numFmtId="166" fontId="9" fillId="0" borderId="16" xfId="0" applyNumberFormat="1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166" fontId="9" fillId="0" borderId="20" xfId="0" applyNumberFormat="1" applyFont="1" applyFill="1" applyBorder="1" applyAlignment="1">
      <alignment horizontal="center" vertical="center" wrapText="1"/>
    </xf>
    <xf numFmtId="166" fontId="9" fillId="0" borderId="2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4"/>
  <sheetViews>
    <sheetView workbookViewId="0">
      <selection activeCell="D13" sqref="D13"/>
    </sheetView>
  </sheetViews>
  <sheetFormatPr baseColWidth="10" defaultRowHeight="14" x14ac:dyDescent="0"/>
  <cols>
    <col min="2" max="2" width="46.33203125" bestFit="1" customWidth="1"/>
    <col min="3" max="3" width="10.5" bestFit="1" customWidth="1"/>
    <col min="4" max="4" width="14.1640625" bestFit="1" customWidth="1"/>
  </cols>
  <sheetData>
    <row r="2" spans="1:4" ht="15">
      <c r="A2" s="36" t="s">
        <v>19</v>
      </c>
      <c r="B2" s="37" t="s">
        <v>20</v>
      </c>
      <c r="C2" s="38" t="s">
        <v>0</v>
      </c>
      <c r="D2" s="52" t="s">
        <v>29</v>
      </c>
    </row>
    <row r="3" spans="1:4" ht="15">
      <c r="A3" s="39">
        <v>1</v>
      </c>
      <c r="B3" s="40" t="s">
        <v>47</v>
      </c>
      <c r="C3" s="41" t="s">
        <v>21</v>
      </c>
      <c r="D3" s="48" t="s">
        <v>30</v>
      </c>
    </row>
    <row r="4" spans="1:4" ht="15">
      <c r="A4" s="39">
        <v>2</v>
      </c>
      <c r="B4" s="42"/>
      <c r="C4" s="41"/>
      <c r="D4" s="48"/>
    </row>
    <row r="5" spans="1:4" ht="15">
      <c r="A5" s="39">
        <v>3</v>
      </c>
      <c r="B5" s="42" t="s">
        <v>34</v>
      </c>
      <c r="C5" s="41" t="s">
        <v>21</v>
      </c>
      <c r="D5" s="48" t="s">
        <v>31</v>
      </c>
    </row>
    <row r="6" spans="1:4" ht="15">
      <c r="A6" s="39">
        <v>4</v>
      </c>
      <c r="B6" s="42" t="s">
        <v>35</v>
      </c>
      <c r="C6" s="45" t="s">
        <v>21</v>
      </c>
      <c r="D6" s="48" t="s">
        <v>31</v>
      </c>
    </row>
    <row r="7" spans="1:4" ht="15">
      <c r="A7" s="39">
        <v>5</v>
      </c>
      <c r="B7" s="42" t="s">
        <v>39</v>
      </c>
      <c r="C7" s="41" t="s">
        <v>22</v>
      </c>
      <c r="D7" s="48" t="s">
        <v>31</v>
      </c>
    </row>
    <row r="8" spans="1:4" ht="15">
      <c r="A8" s="39">
        <v>6</v>
      </c>
      <c r="B8" s="42" t="s">
        <v>41</v>
      </c>
      <c r="C8" s="41" t="s">
        <v>22</v>
      </c>
      <c r="D8" s="48" t="s">
        <v>30</v>
      </c>
    </row>
    <row r="9" spans="1:4" ht="15">
      <c r="A9" s="39">
        <v>7</v>
      </c>
      <c r="B9" s="43" t="s">
        <v>25</v>
      </c>
      <c r="C9" s="41" t="s">
        <v>22</v>
      </c>
      <c r="D9" s="48" t="s">
        <v>30</v>
      </c>
    </row>
    <row r="10" spans="1:4" ht="15">
      <c r="A10" s="39">
        <v>8</v>
      </c>
      <c r="B10" s="42" t="s">
        <v>26</v>
      </c>
      <c r="C10" s="41" t="s">
        <v>22</v>
      </c>
      <c r="D10" s="48" t="s">
        <v>31</v>
      </c>
    </row>
    <row r="11" spans="1:4" ht="15">
      <c r="A11" s="39">
        <v>9</v>
      </c>
      <c r="B11" s="42" t="s">
        <v>40</v>
      </c>
      <c r="C11" s="45" t="s">
        <v>22</v>
      </c>
      <c r="D11" s="48" t="s">
        <v>31</v>
      </c>
    </row>
    <row r="12" spans="1:4" ht="15">
      <c r="A12" s="39">
        <v>10</v>
      </c>
      <c r="B12" s="43" t="s">
        <v>23</v>
      </c>
      <c r="C12" s="44" t="s">
        <v>24</v>
      </c>
      <c r="D12" s="48" t="s">
        <v>30</v>
      </c>
    </row>
    <row r="13" spans="1:4" ht="15">
      <c r="A13" s="39">
        <v>11</v>
      </c>
      <c r="B13" s="42" t="s">
        <v>44</v>
      </c>
      <c r="C13" s="45" t="s">
        <v>27</v>
      </c>
      <c r="D13" s="48" t="s">
        <v>31</v>
      </c>
    </row>
    <row r="14" spans="1:4" ht="15">
      <c r="A14" s="39">
        <v>12</v>
      </c>
      <c r="B14" s="42" t="s">
        <v>42</v>
      </c>
      <c r="C14" s="45" t="s">
        <v>22</v>
      </c>
      <c r="D14" s="48" t="s">
        <v>30</v>
      </c>
    </row>
    <row r="15" spans="1:4" ht="15">
      <c r="A15" s="39">
        <v>13</v>
      </c>
      <c r="B15" s="42" t="s">
        <v>45</v>
      </c>
      <c r="C15" s="45" t="s">
        <v>24</v>
      </c>
      <c r="D15" s="48" t="s">
        <v>31</v>
      </c>
    </row>
    <row r="16" spans="1:4" ht="15">
      <c r="A16" s="39">
        <v>14</v>
      </c>
      <c r="B16" s="42" t="s">
        <v>46</v>
      </c>
      <c r="C16" s="41" t="s">
        <v>24</v>
      </c>
      <c r="D16" s="48" t="s">
        <v>31</v>
      </c>
    </row>
    <row r="17" spans="1:4" ht="15">
      <c r="A17" s="39">
        <v>15</v>
      </c>
      <c r="B17" s="42" t="s">
        <v>36</v>
      </c>
      <c r="C17" s="45" t="s">
        <v>21</v>
      </c>
      <c r="D17" s="48" t="s">
        <v>31</v>
      </c>
    </row>
    <row r="18" spans="1:4" ht="15">
      <c r="A18" s="39">
        <v>16</v>
      </c>
      <c r="B18" s="42" t="s">
        <v>37</v>
      </c>
      <c r="C18" s="45" t="s">
        <v>21</v>
      </c>
      <c r="D18" s="48" t="s">
        <v>30</v>
      </c>
    </row>
    <row r="19" spans="1:4" ht="15">
      <c r="A19" s="39">
        <v>17</v>
      </c>
      <c r="B19" s="42" t="s">
        <v>38</v>
      </c>
      <c r="C19" s="45" t="s">
        <v>21</v>
      </c>
      <c r="D19" s="48" t="s">
        <v>31</v>
      </c>
    </row>
    <row r="20" spans="1:4">
      <c r="A20" s="39">
        <v>18</v>
      </c>
    </row>
    <row r="21" spans="1:4" ht="15">
      <c r="A21" s="39">
        <v>19</v>
      </c>
      <c r="B21" s="42"/>
      <c r="C21" s="45"/>
      <c r="D21" s="48"/>
    </row>
    <row r="22" spans="1:4">
      <c r="A22" s="39">
        <v>20</v>
      </c>
    </row>
    <row r="23" spans="1:4">
      <c r="A23" s="39">
        <v>21</v>
      </c>
    </row>
    <row r="24" spans="1:4">
      <c r="A24" s="39">
        <v>22</v>
      </c>
    </row>
    <row r="25" spans="1:4">
      <c r="A25" s="39">
        <v>23</v>
      </c>
    </row>
    <row r="26" spans="1:4" ht="15">
      <c r="A26" s="39">
        <v>24</v>
      </c>
      <c r="B26" s="42"/>
      <c r="C26" s="45"/>
      <c r="D26" s="48"/>
    </row>
    <row r="27" spans="1:4">
      <c r="A27" s="39">
        <v>25</v>
      </c>
    </row>
    <row r="28" spans="1:4" ht="15">
      <c r="A28" s="39">
        <v>26</v>
      </c>
      <c r="B28" s="42"/>
      <c r="C28" s="45"/>
      <c r="D28" s="48"/>
    </row>
    <row r="29" spans="1:4">
      <c r="A29" s="39">
        <v>27</v>
      </c>
    </row>
    <row r="30" spans="1:4">
      <c r="A30" s="39">
        <v>28</v>
      </c>
    </row>
    <row r="31" spans="1:4" ht="15">
      <c r="A31" s="39">
        <v>29</v>
      </c>
      <c r="B31" s="42" t="s">
        <v>43</v>
      </c>
      <c r="C31" s="45" t="s">
        <v>22</v>
      </c>
      <c r="D31" s="48" t="s">
        <v>30</v>
      </c>
    </row>
    <row r="32" spans="1:4" ht="15">
      <c r="A32" s="39">
        <v>30</v>
      </c>
      <c r="B32" s="42"/>
      <c r="C32" s="45"/>
      <c r="D32" s="48"/>
    </row>
    <row r="33" spans="1:4" ht="15">
      <c r="A33" s="39">
        <v>31</v>
      </c>
      <c r="B33" s="42"/>
      <c r="C33" s="45"/>
      <c r="D33" s="48"/>
    </row>
    <row r="34" spans="1:4" ht="15">
      <c r="A34" s="39">
        <v>32</v>
      </c>
      <c r="B34" s="42"/>
      <c r="C34" s="45"/>
      <c r="D34" s="48"/>
    </row>
    <row r="35" spans="1:4" ht="15">
      <c r="A35" s="39">
        <v>33</v>
      </c>
      <c r="B35" s="42"/>
      <c r="C35" s="45"/>
      <c r="D35" s="48"/>
    </row>
    <row r="36" spans="1:4" ht="15">
      <c r="A36" s="39">
        <v>34</v>
      </c>
      <c r="B36" s="42"/>
      <c r="C36" s="45"/>
      <c r="D36" s="48"/>
    </row>
    <row r="37" spans="1:4" ht="15">
      <c r="A37" s="39">
        <v>35</v>
      </c>
      <c r="B37" s="42"/>
      <c r="C37" s="45"/>
      <c r="D37" s="48"/>
    </row>
    <row r="38" spans="1:4" ht="15">
      <c r="A38" s="39">
        <v>36</v>
      </c>
      <c r="B38" s="42"/>
      <c r="C38" s="45"/>
      <c r="D38" s="48"/>
    </row>
    <row r="39" spans="1:4" ht="15">
      <c r="A39" s="39">
        <v>37</v>
      </c>
      <c r="B39" s="42"/>
      <c r="C39" s="45"/>
      <c r="D39" s="48"/>
    </row>
    <row r="40" spans="1:4" ht="15">
      <c r="A40" s="39">
        <v>38</v>
      </c>
      <c r="B40" s="42"/>
      <c r="C40" s="45"/>
      <c r="D40" s="48"/>
    </row>
    <row r="41" spans="1:4" ht="15">
      <c r="A41" s="39">
        <v>39</v>
      </c>
      <c r="B41" s="42"/>
      <c r="C41" s="45"/>
      <c r="D41" s="48"/>
    </row>
    <row r="42" spans="1:4" ht="15">
      <c r="A42" s="39">
        <v>40</v>
      </c>
      <c r="B42" s="42"/>
      <c r="C42" s="45"/>
      <c r="D42" s="48"/>
    </row>
    <row r="43" spans="1:4" ht="15">
      <c r="A43" s="39">
        <v>41</v>
      </c>
      <c r="B43" s="42"/>
      <c r="C43" s="45"/>
      <c r="D43" s="48"/>
    </row>
    <row r="44" spans="1:4" ht="15">
      <c r="A44" s="39">
        <v>42</v>
      </c>
      <c r="B44" s="42"/>
      <c r="C44" s="45"/>
      <c r="D44" s="48"/>
    </row>
  </sheetData>
  <phoneticPr fontId="5" type="noConversion"/>
  <pageMargins left="0.78740157499999996" right="0.78740157499999996" top="0.984251969" bottom="0.984251969" header="0.4921259845" footer="0.4921259845"/>
  <pageSetup paperSize="9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tabSelected="1" topLeftCell="D1" workbookViewId="0">
      <selection activeCell="T5" sqref="T5"/>
    </sheetView>
  </sheetViews>
  <sheetFormatPr baseColWidth="10" defaultRowHeight="14" x14ac:dyDescent="0"/>
  <cols>
    <col min="1" max="1" width="7.6640625" customWidth="1"/>
    <col min="2" max="2" width="36.5" bestFit="1" customWidth="1"/>
    <col min="3" max="3" width="14.6640625" customWidth="1"/>
    <col min="4" max="4" width="12.5" customWidth="1"/>
    <col min="5" max="5" width="4.83203125" customWidth="1"/>
    <col min="6" max="6" width="5.83203125" bestFit="1" customWidth="1"/>
    <col min="7" max="7" width="6.83203125" customWidth="1"/>
    <col min="8" max="8" width="7.5" bestFit="1" customWidth="1"/>
    <col min="9" max="9" width="5.5" bestFit="1" customWidth="1"/>
    <col min="10" max="10" width="9.5" bestFit="1" customWidth="1"/>
    <col min="11" max="11" width="5.6640625" bestFit="1" customWidth="1"/>
    <col min="12" max="12" width="7.1640625" bestFit="1" customWidth="1"/>
    <col min="13" max="13" width="6.5" hidden="1" customWidth="1"/>
    <col min="14" max="14" width="5.6640625" bestFit="1" customWidth="1"/>
    <col min="15" max="15" width="5.6640625" hidden="1" customWidth="1"/>
    <col min="16" max="16" width="5.6640625" customWidth="1"/>
    <col min="17" max="17" width="6.6640625" bestFit="1" customWidth="1"/>
    <col min="18" max="18" width="4.83203125" bestFit="1" customWidth="1"/>
  </cols>
  <sheetData>
    <row r="1" spans="1:23" ht="23">
      <c r="B1" s="66" t="s">
        <v>12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</row>
    <row r="2" spans="1:23" ht="26">
      <c r="B2" s="67" t="s">
        <v>33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U2" s="65"/>
      <c r="V2" s="65"/>
      <c r="W2" s="65"/>
    </row>
    <row r="3" spans="1:23" ht="16" thickBot="1">
      <c r="C3" s="1"/>
      <c r="D3" s="1"/>
      <c r="E3" s="1"/>
      <c r="F3" s="1"/>
      <c r="G3" s="2"/>
      <c r="H3" s="2"/>
      <c r="I3" s="6"/>
      <c r="J3" s="7"/>
      <c r="K3" s="3"/>
      <c r="L3" s="4"/>
      <c r="M3" s="4"/>
      <c r="N3" s="5"/>
      <c r="O3" s="5"/>
      <c r="P3" s="5"/>
    </row>
    <row r="4" spans="1:23" ht="27" thickBot="1">
      <c r="C4" s="9"/>
      <c r="D4" s="9"/>
      <c r="E4" s="9"/>
      <c r="F4" s="9"/>
      <c r="G4" s="9"/>
      <c r="H4" s="9"/>
      <c r="I4" s="9"/>
      <c r="J4" s="9"/>
      <c r="K4" s="71" t="s">
        <v>3</v>
      </c>
      <c r="L4" s="72"/>
      <c r="M4" s="72"/>
      <c r="N4" s="72"/>
      <c r="O4" s="72"/>
      <c r="P4" s="72"/>
      <c r="Q4" s="72"/>
      <c r="R4" s="73"/>
    </row>
    <row r="5" spans="1:23" ht="19.5" customHeight="1" thickBot="1">
      <c r="A5" s="62" t="s">
        <v>28</v>
      </c>
      <c r="B5" s="63" t="s">
        <v>20</v>
      </c>
      <c r="C5" s="74" t="s">
        <v>18</v>
      </c>
      <c r="D5" s="74" t="s">
        <v>0</v>
      </c>
      <c r="E5" s="74" t="s">
        <v>1</v>
      </c>
      <c r="F5" s="82" t="s">
        <v>6</v>
      </c>
      <c r="G5" s="84" t="s">
        <v>2</v>
      </c>
      <c r="H5" s="60" t="s">
        <v>7</v>
      </c>
      <c r="I5" s="76" t="s">
        <v>8</v>
      </c>
      <c r="J5" s="78" t="s">
        <v>4</v>
      </c>
      <c r="K5" s="80" t="s">
        <v>9</v>
      </c>
      <c r="L5" s="81"/>
      <c r="M5" s="18"/>
      <c r="N5" s="68" t="s">
        <v>10</v>
      </c>
      <c r="O5" s="69"/>
      <c r="P5" s="70"/>
      <c r="Q5" s="68" t="s">
        <v>11</v>
      </c>
      <c r="R5" s="70"/>
      <c r="S5" s="30"/>
    </row>
    <row r="6" spans="1:23" ht="17.25" customHeight="1">
      <c r="A6" s="62"/>
      <c r="B6" s="64"/>
      <c r="C6" s="75"/>
      <c r="D6" s="75"/>
      <c r="E6" s="75"/>
      <c r="F6" s="83"/>
      <c r="G6" s="85"/>
      <c r="H6" s="61"/>
      <c r="I6" s="77"/>
      <c r="J6" s="79"/>
      <c r="K6" s="25" t="s">
        <v>5</v>
      </c>
      <c r="L6" s="31" t="s">
        <v>14</v>
      </c>
      <c r="M6" s="26"/>
      <c r="N6" s="28" t="s">
        <v>5</v>
      </c>
      <c r="O6" s="29"/>
      <c r="P6" s="32" t="s">
        <v>14</v>
      </c>
      <c r="Q6" s="28" t="s">
        <v>5</v>
      </c>
      <c r="R6" s="59" t="s">
        <v>14</v>
      </c>
      <c r="S6" s="33"/>
    </row>
    <row r="7" spans="1:23" s="8" customFormat="1">
      <c r="A7" s="51">
        <v>14</v>
      </c>
      <c r="B7" s="50" t="str">
        <f>IF(ISERROR(VLOOKUP(A7,Equipe!$A$3:$D$45,2,FALSE))," ",VLOOKUP(A7,Equipe!$A$3:$D$45,2,FALSE))</f>
        <v>TAEATUA Vaihoarii / PIRITUA Philippe</v>
      </c>
      <c r="C7" s="47" t="str">
        <f>IF(ISERROR(VLOOKUP(A7,Equipe!$A$3:$D$45,4,FALSE))," ",VLOOKUP(A7,Equipe!$A$3:$D$45,4,FALSE))</f>
        <v>E</v>
      </c>
      <c r="D7" s="46" t="str">
        <f>IF(ISERROR(VLOOKUP(A7,Equipe!$A$3:$C$45,3,FALSE))," ",VLOOKUP(A7,Equipe!$A$3:$C$45,3,FALSE))</f>
        <v>MAOTI</v>
      </c>
      <c r="E7" s="19">
        <v>18</v>
      </c>
      <c r="F7" s="10">
        <f t="shared" ref="F7:F23" si="0">E7*100</f>
        <v>1800</v>
      </c>
      <c r="G7" s="20">
        <v>18.035</v>
      </c>
      <c r="H7" s="11">
        <f t="shared" ref="H7:H23" si="1">G7*10</f>
        <v>180.35</v>
      </c>
      <c r="I7" s="21"/>
      <c r="J7" s="13">
        <f t="shared" ref="J7:J23" si="2">F7+H7+I7</f>
        <v>1980.35</v>
      </c>
      <c r="K7" s="14">
        <f t="shared" ref="K7:K30" si="3">J7*100/$C$33</f>
        <v>100</v>
      </c>
      <c r="L7" s="53">
        <v>1</v>
      </c>
      <c r="M7" s="27" t="str">
        <f>IF(D7="E",J7,"")</f>
        <v/>
      </c>
      <c r="N7" s="16">
        <f>IF(C7="E",J7*100/$C$34,"")</f>
        <v>102.79522450038931</v>
      </c>
      <c r="O7" s="12" t="str">
        <f>IF(C7="N",J7,"")</f>
        <v/>
      </c>
      <c r="P7" s="53">
        <v>1</v>
      </c>
      <c r="Q7" s="16" t="str">
        <f>IF(C7="N",J7*100/$C$35,"")</f>
        <v/>
      </c>
      <c r="R7" s="56">
        <v>1</v>
      </c>
    </row>
    <row r="8" spans="1:23">
      <c r="A8" s="51">
        <v>11</v>
      </c>
      <c r="B8" s="50" t="str">
        <f>IF(ISERROR(VLOOKUP(A8,Equipe!$A$3:$D$45,2,FALSE))," ",VLOOKUP(A8,Equipe!$A$3:$D$45,2,FALSE))</f>
        <v>MONTAGNON Teva / NEHEMIA Tepou</v>
      </c>
      <c r="C8" s="47" t="str">
        <f>IF(ISERROR(VLOOKUP(A8,Equipe!$A$3:$D$45,4,FALSE))," ",VLOOKUP(A8,Equipe!$A$3:$D$45,4,FALSE))</f>
        <v>E</v>
      </c>
      <c r="D8" s="46" t="str">
        <f>IF(ISERROR(VLOOKUP(A8,Equipe!$A$3:$C$45,3,FALSE))," ",VLOOKUP(A8,Equipe!$A$3:$C$45,3,FALSE))</f>
        <v>NUUROA</v>
      </c>
      <c r="E8" s="19">
        <v>17</v>
      </c>
      <c r="F8" s="10">
        <f t="shared" si="0"/>
        <v>1700</v>
      </c>
      <c r="G8" s="20">
        <v>12.65</v>
      </c>
      <c r="H8" s="11">
        <f t="shared" si="1"/>
        <v>126.5</v>
      </c>
      <c r="I8" s="21">
        <v>100</v>
      </c>
      <c r="J8" s="13">
        <f t="shared" si="2"/>
        <v>1926.5</v>
      </c>
      <c r="K8" s="14">
        <f t="shared" si="3"/>
        <v>97.280783699851042</v>
      </c>
      <c r="L8" s="53">
        <v>2</v>
      </c>
      <c r="M8" s="27">
        <f t="shared" ref="M8:M30" si="4">IF(C8="E",J8,"")</f>
        <v>1926.5</v>
      </c>
      <c r="N8" s="16">
        <f>IF(C8="E",J8*100/$C$34,"")</f>
        <v>100</v>
      </c>
      <c r="O8" s="12" t="str">
        <f t="shared" ref="O8:O30" si="5">IF(C8="N",J8,"")</f>
        <v/>
      </c>
      <c r="P8" s="53">
        <v>2</v>
      </c>
      <c r="Q8" s="16" t="str">
        <f>IF(C8="N",J8*100/$C$35,"")</f>
        <v/>
      </c>
      <c r="R8" s="57">
        <v>2</v>
      </c>
    </row>
    <row r="9" spans="1:23">
      <c r="A9" s="51">
        <v>13</v>
      </c>
      <c r="B9" s="50" t="str">
        <f>IF(ISERROR(VLOOKUP(A9,Equipe!$A$3:$D$45,2,FALSE))," ",VLOOKUP(A9,Equipe!$A$3:$D$45,2,FALSE))</f>
        <v>TEHAHE Edgar /  DROLLET Joel</v>
      </c>
      <c r="C9" s="47" t="str">
        <f>IF(ISERROR(VLOOKUP(A9,Equipe!$A$3:$D$45,4,FALSE))," ",VLOOKUP(A9,Equipe!$A$3:$D$45,4,FALSE))</f>
        <v>E</v>
      </c>
      <c r="D9" s="46" t="str">
        <f>IF(ISERROR(VLOOKUP(A9,Equipe!$A$3:$C$45,3,FALSE))," ",VLOOKUP(A9,Equipe!$A$3:$C$45,3,FALSE))</f>
        <v>MAOTI</v>
      </c>
      <c r="E9" s="19">
        <v>13</v>
      </c>
      <c r="F9" s="10">
        <f t="shared" si="0"/>
        <v>1300</v>
      </c>
      <c r="G9" s="20">
        <v>9.0850000000000009</v>
      </c>
      <c r="H9" s="11">
        <f t="shared" si="1"/>
        <v>90.850000000000009</v>
      </c>
      <c r="I9" s="21"/>
      <c r="J9" s="13">
        <f t="shared" si="2"/>
        <v>1390.85</v>
      </c>
      <c r="K9" s="14">
        <f t="shared" si="3"/>
        <v>70.232534652965384</v>
      </c>
      <c r="L9" s="53">
        <v>3</v>
      </c>
      <c r="M9" s="27">
        <f t="shared" si="4"/>
        <v>1390.85</v>
      </c>
      <c r="N9" s="16">
        <f>IF(C9="E",J9*100/$C$34,"")</f>
        <v>72.195691668829483</v>
      </c>
      <c r="O9" s="12" t="str">
        <f t="shared" si="5"/>
        <v/>
      </c>
      <c r="P9" s="53">
        <v>3</v>
      </c>
      <c r="Q9" s="16" t="str">
        <f>IF(C9="N",J9*100/$C$35,"")</f>
        <v/>
      </c>
      <c r="R9" s="56">
        <v>3</v>
      </c>
    </row>
    <row r="10" spans="1:23">
      <c r="A10" s="51">
        <v>17</v>
      </c>
      <c r="B10" s="50" t="str">
        <f>IF(ISERROR(VLOOKUP(A10,Equipe!$A$3:$D$45,2,FALSE))," ",VLOOKUP(A10,Equipe!$A$3:$D$45,2,FALSE))</f>
        <v>BUCHIN Rahiti / LAMARTINIERE Dell</v>
      </c>
      <c r="C10" s="47" t="str">
        <f>IF(ISERROR(VLOOKUP(A10,Equipe!$A$3:$D$45,4,FALSE))," ",VLOOKUP(A10,Equipe!$A$3:$D$45,4,FALSE))</f>
        <v>E</v>
      </c>
      <c r="D10" s="46" t="str">
        <f>IF(ISERROR(VLOOKUP(A10,Equipe!$A$3:$C$45,3,FALSE))," ",VLOOKUP(A10,Equipe!$A$3:$C$45,3,FALSE))</f>
        <v>TEFANA</v>
      </c>
      <c r="E10" s="19">
        <v>13</v>
      </c>
      <c r="F10" s="10">
        <f t="shared" si="0"/>
        <v>1300</v>
      </c>
      <c r="G10" s="20">
        <v>7.65</v>
      </c>
      <c r="H10" s="11">
        <f t="shared" si="1"/>
        <v>76.5</v>
      </c>
      <c r="I10" s="21"/>
      <c r="J10" s="13">
        <f t="shared" si="2"/>
        <v>1376.5</v>
      </c>
      <c r="K10" s="14">
        <f t="shared" si="3"/>
        <v>69.507915267503222</v>
      </c>
      <c r="L10" s="53">
        <v>4</v>
      </c>
      <c r="M10" s="27">
        <f t="shared" si="4"/>
        <v>1376.5</v>
      </c>
      <c r="N10" s="16">
        <f>IF(C10="E",J10*100/$C$34,"")</f>
        <v>71.450817544770302</v>
      </c>
      <c r="O10" s="12" t="str">
        <f t="shared" si="5"/>
        <v/>
      </c>
      <c r="P10" s="53">
        <v>4</v>
      </c>
      <c r="Q10" s="16" t="str">
        <f>IF(C10="N",J10*100/$C$35,"")</f>
        <v/>
      </c>
      <c r="R10" s="57">
        <v>4</v>
      </c>
    </row>
    <row r="11" spans="1:23">
      <c r="A11" s="51">
        <v>3</v>
      </c>
      <c r="B11" s="50" t="str">
        <f>IF(ISERROR(VLOOKUP(A11,Equipe!$A$3:$D$45,2,FALSE))," ",VLOOKUP(A11,Equipe!$A$3:$D$45,2,FALSE))</f>
        <v>TAEA Maui / CHOUNE Manutahi</v>
      </c>
      <c r="C11" s="47" t="str">
        <f>IF(ISERROR(VLOOKUP(A11,Equipe!$A$3:$D$45,4,FALSE))," ",VLOOKUP(A11,Equipe!$A$3:$D$45,4,FALSE))</f>
        <v>E</v>
      </c>
      <c r="D11" s="46" t="str">
        <f>IF(ISERROR(VLOOKUP(A11,Equipe!$A$3:$C$45,3,FALSE))," ",VLOOKUP(A11,Equipe!$A$3:$C$45,3,FALSE))</f>
        <v>TEFANA</v>
      </c>
      <c r="E11" s="19">
        <v>12</v>
      </c>
      <c r="F11" s="10">
        <f t="shared" si="0"/>
        <v>1200</v>
      </c>
      <c r="G11" s="20">
        <v>9.6950000000000003</v>
      </c>
      <c r="H11" s="11">
        <f t="shared" si="1"/>
        <v>96.95</v>
      </c>
      <c r="I11" s="21"/>
      <c r="J11" s="13">
        <f t="shared" si="2"/>
        <v>1296.95</v>
      </c>
      <c r="K11" s="14">
        <f t="shared" si="3"/>
        <v>65.490948569697281</v>
      </c>
      <c r="L11" s="53">
        <v>5</v>
      </c>
      <c r="M11" s="27">
        <f t="shared" si="4"/>
        <v>1296.95</v>
      </c>
      <c r="N11" s="16">
        <f t="shared" ref="N11" si="6">IF(C11="E",J11*100/$C$34,"")</f>
        <v>67.321567609654821</v>
      </c>
      <c r="O11" s="12" t="str">
        <f t="shared" si="5"/>
        <v/>
      </c>
      <c r="P11" s="53">
        <v>5</v>
      </c>
      <c r="Q11" s="16" t="str">
        <f t="shared" ref="Q11" si="7">IF(C11="N",J11*100/$C$35,"")</f>
        <v/>
      </c>
      <c r="R11" s="56">
        <v>5</v>
      </c>
    </row>
    <row r="12" spans="1:23">
      <c r="A12" s="49">
        <v>16</v>
      </c>
      <c r="B12" s="50" t="str">
        <f>IF(ISERROR(VLOOKUP(A12,Equipe!$A$3:$D$45,2,FALSE))," ",VLOOKUP(A12,Equipe!$A$3:$D$45,2,FALSE))</f>
        <v>AIRIMA Arii / VERDET Rudolf</v>
      </c>
      <c r="C12" s="47" t="str">
        <f>IF(ISERROR(VLOOKUP(A12,Equipe!$A$3:$D$45,4,FALSE))," ",VLOOKUP(A12,Equipe!$A$3:$D$45,4,FALSE))</f>
        <v>N</v>
      </c>
      <c r="D12" s="46" t="str">
        <f>IF(ISERROR(VLOOKUP(A12,Equipe!$A$3:$C$45,3,FALSE))," ",VLOOKUP(A12,Equipe!$A$3:$C$45,3,FALSE))</f>
        <v>TEFANA</v>
      </c>
      <c r="E12" s="19">
        <v>11</v>
      </c>
      <c r="F12" s="10">
        <f t="shared" si="0"/>
        <v>1100</v>
      </c>
      <c r="G12" s="20">
        <v>7.4950000000000001</v>
      </c>
      <c r="H12" s="11">
        <f t="shared" si="1"/>
        <v>74.95</v>
      </c>
      <c r="I12" s="21"/>
      <c r="J12" s="13">
        <f t="shared" si="2"/>
        <v>1174.95</v>
      </c>
      <c r="K12" s="14">
        <f t="shared" si="3"/>
        <v>59.330421390158307</v>
      </c>
      <c r="L12" s="53">
        <v>6</v>
      </c>
      <c r="M12" s="27" t="str">
        <f t="shared" si="4"/>
        <v/>
      </c>
      <c r="N12" s="16" t="str">
        <f t="shared" ref="N12:N30" si="8">IF(C12="E",J12*100/$C$34,"")</f>
        <v/>
      </c>
      <c r="O12" s="12">
        <f t="shared" si="5"/>
        <v>1174.95</v>
      </c>
      <c r="P12" s="53">
        <v>6</v>
      </c>
      <c r="Q12" s="16">
        <f t="shared" ref="Q12:Q30" si="9">IF(C12="N",J12*100/$C$35,"")</f>
        <v>100</v>
      </c>
      <c r="R12" s="57">
        <v>6</v>
      </c>
    </row>
    <row r="13" spans="1:23">
      <c r="A13" s="51">
        <v>5</v>
      </c>
      <c r="B13" s="50" t="str">
        <f>IF(ISERROR(VLOOKUP(A13,Equipe!$A$3:$D$45,2,FALSE))," ",VLOOKUP(A13,Equipe!$A$3:$D$45,2,FALSE))</f>
        <v>MOU Teiva / TETUANUI Steeve</v>
      </c>
      <c r="C13" s="47" t="str">
        <f>IF(ISERROR(VLOOKUP(A13,Equipe!$A$3:$D$45,4,FALSE))," ",VLOOKUP(A13,Equipe!$A$3:$D$45,4,FALSE))</f>
        <v>E</v>
      </c>
      <c r="D13" s="46" t="str">
        <f>IF(ISERROR(VLOOKUP(A13,Equipe!$A$3:$C$45,3,FALSE))," ",VLOOKUP(A13,Equipe!$A$3:$C$45,3,FALSE))</f>
        <v>MARARA</v>
      </c>
      <c r="E13" s="19">
        <v>11</v>
      </c>
      <c r="F13" s="10">
        <f t="shared" si="0"/>
        <v>1100</v>
      </c>
      <c r="G13" s="20">
        <v>5.835</v>
      </c>
      <c r="H13" s="11">
        <f t="shared" si="1"/>
        <v>58.35</v>
      </c>
      <c r="I13" s="21"/>
      <c r="J13" s="13">
        <f t="shared" si="2"/>
        <v>1158.3499999999999</v>
      </c>
      <c r="K13" s="14">
        <f t="shared" si="3"/>
        <v>58.492185724745624</v>
      </c>
      <c r="L13" s="53">
        <v>7</v>
      </c>
      <c r="M13" s="27">
        <f t="shared" si="4"/>
        <v>1158.3499999999999</v>
      </c>
      <c r="N13" s="16">
        <f t="shared" si="8"/>
        <v>60.127173630936923</v>
      </c>
      <c r="O13" s="12" t="str">
        <f t="shared" si="5"/>
        <v/>
      </c>
      <c r="P13" s="53">
        <v>7</v>
      </c>
      <c r="Q13" s="16" t="str">
        <f t="shared" si="9"/>
        <v/>
      </c>
      <c r="R13" s="56">
        <v>7</v>
      </c>
    </row>
    <row r="14" spans="1:23">
      <c r="A14" s="51">
        <v>7</v>
      </c>
      <c r="B14" s="50" t="str">
        <f>IF(ISERROR(VLOOKUP(A14,Equipe!$A$3:$D$45,2,FALSE))," ",VLOOKUP(A14,Equipe!$A$3:$D$45,2,FALSE))</f>
        <v>AUMERAN Vatea / PIHATARIOE Mahaeanu</v>
      </c>
      <c r="C14" s="47" t="str">
        <f>IF(ISERROR(VLOOKUP(A14,Equipe!$A$3:$D$45,4,FALSE))," ",VLOOKUP(A14,Equipe!$A$3:$D$45,4,FALSE))</f>
        <v>N</v>
      </c>
      <c r="D14" s="46" t="str">
        <f>IF(ISERROR(VLOOKUP(A14,Equipe!$A$3:$C$45,3,FALSE))," ",VLOOKUP(A14,Equipe!$A$3:$C$45,3,FALSE))</f>
        <v>MARARA</v>
      </c>
      <c r="E14" s="19">
        <v>9</v>
      </c>
      <c r="F14" s="10">
        <f t="shared" si="0"/>
        <v>900</v>
      </c>
      <c r="G14" s="20">
        <v>6.4450000000000003</v>
      </c>
      <c r="H14" s="11">
        <f t="shared" si="1"/>
        <v>64.45</v>
      </c>
      <c r="I14" s="21"/>
      <c r="J14" s="13">
        <f t="shared" si="2"/>
        <v>964.45</v>
      </c>
      <c r="K14" s="14">
        <f t="shared" si="3"/>
        <v>48.700987199232458</v>
      </c>
      <c r="L14" s="53">
        <v>8</v>
      </c>
      <c r="M14" s="27" t="str">
        <f t="shared" si="4"/>
        <v/>
      </c>
      <c r="N14" s="16" t="str">
        <f t="shared" si="8"/>
        <v/>
      </c>
      <c r="O14" s="12">
        <f t="shared" si="5"/>
        <v>964.45</v>
      </c>
      <c r="P14" s="53">
        <v>8</v>
      </c>
      <c r="Q14" s="16">
        <f t="shared" si="9"/>
        <v>82.084344014638916</v>
      </c>
      <c r="R14" s="57">
        <v>8</v>
      </c>
    </row>
    <row r="15" spans="1:23">
      <c r="A15" s="51">
        <v>15</v>
      </c>
      <c r="B15" s="50" t="str">
        <f>IF(ISERROR(VLOOKUP(A15,Equipe!$A$3:$D$45,2,FALSE))," ",VLOOKUP(A15,Equipe!$A$3:$D$45,2,FALSE))</f>
        <v>TEATA Heiava / SIREUIL Julien</v>
      </c>
      <c r="C15" s="47" t="str">
        <f>IF(ISERROR(VLOOKUP(A15,Equipe!$A$3:$D$45,4,FALSE))," ",VLOOKUP(A15,Equipe!$A$3:$D$45,4,FALSE))</f>
        <v>E</v>
      </c>
      <c r="D15" s="46" t="str">
        <f>IF(ISERROR(VLOOKUP(A15,Equipe!$A$3:$C$45,3,FALSE))," ",VLOOKUP(A15,Equipe!$A$3:$C$45,3,FALSE))</f>
        <v>TEFANA</v>
      </c>
      <c r="E15" s="19">
        <v>8</v>
      </c>
      <c r="F15" s="10">
        <f t="shared" si="0"/>
        <v>800</v>
      </c>
      <c r="G15" s="20">
        <v>4.2050000000000001</v>
      </c>
      <c r="H15" s="11">
        <f t="shared" si="1"/>
        <v>42.05</v>
      </c>
      <c r="I15" s="21"/>
      <c r="J15" s="13">
        <f t="shared" si="2"/>
        <v>842.05</v>
      </c>
      <c r="K15" s="14">
        <f t="shared" si="3"/>
        <v>42.520261569924507</v>
      </c>
      <c r="L15" s="53">
        <v>9</v>
      </c>
      <c r="M15" s="27">
        <f t="shared" si="4"/>
        <v>842.05</v>
      </c>
      <c r="N15" s="16">
        <f t="shared" si="8"/>
        <v>43.708798338956655</v>
      </c>
      <c r="O15" s="12" t="str">
        <f t="shared" si="5"/>
        <v/>
      </c>
      <c r="P15" s="53">
        <v>9</v>
      </c>
      <c r="Q15" s="16" t="str">
        <f t="shared" si="9"/>
        <v/>
      </c>
      <c r="R15" s="56">
        <v>9</v>
      </c>
    </row>
    <row r="16" spans="1:23">
      <c r="A16" s="51">
        <v>9</v>
      </c>
      <c r="B16" s="50" t="str">
        <f>IF(ISERROR(VLOOKUP(A16,Equipe!$A$3:$D$45,2,FALSE))," ",VLOOKUP(A16,Equipe!$A$3:$D$45,2,FALSE))</f>
        <v>MATAHIAPO Lailau / MANUTAHI Rainui</v>
      </c>
      <c r="C16" s="47" t="str">
        <f>IF(ISERROR(VLOOKUP(A16,Equipe!$A$3:$D$45,4,FALSE))," ",VLOOKUP(A16,Equipe!$A$3:$D$45,4,FALSE))</f>
        <v>E</v>
      </c>
      <c r="D16" s="46" t="str">
        <f>IF(ISERROR(VLOOKUP(A16,Equipe!$A$3:$C$45,3,FALSE))," ",VLOOKUP(A16,Equipe!$A$3:$C$45,3,FALSE))</f>
        <v>MARARA</v>
      </c>
      <c r="E16" s="19">
        <v>7</v>
      </c>
      <c r="F16" s="10">
        <f t="shared" si="0"/>
        <v>700</v>
      </c>
      <c r="G16" s="20">
        <v>5.0149999999999997</v>
      </c>
      <c r="H16" s="11">
        <f t="shared" si="1"/>
        <v>50.15</v>
      </c>
      <c r="I16" s="21"/>
      <c r="J16" s="13">
        <f t="shared" si="2"/>
        <v>750.15</v>
      </c>
      <c r="K16" s="14">
        <f t="shared" si="3"/>
        <v>37.8796677355013</v>
      </c>
      <c r="L16" s="53">
        <v>10</v>
      </c>
      <c r="M16" s="27">
        <f t="shared" si="4"/>
        <v>750.15</v>
      </c>
      <c r="N16" s="16">
        <f t="shared" si="8"/>
        <v>38.938489488710097</v>
      </c>
      <c r="O16" s="12" t="str">
        <f t="shared" si="5"/>
        <v/>
      </c>
      <c r="P16" s="53">
        <v>10</v>
      </c>
      <c r="Q16" s="16" t="str">
        <f t="shared" si="9"/>
        <v/>
      </c>
      <c r="R16" s="57">
        <v>10</v>
      </c>
    </row>
    <row r="17" spans="1:18">
      <c r="A17" s="51">
        <v>4</v>
      </c>
      <c r="B17" s="50" t="str">
        <f>IF(ISERROR(VLOOKUP(A17,Equipe!$A$3:$D$45,2,FALSE))," ",VLOOKUP(A17,Equipe!$A$3:$D$45,2,FALSE))</f>
        <v>BROTHERS Stéphane / TEROU Heimana</v>
      </c>
      <c r="C17" s="47" t="str">
        <f>IF(ISERROR(VLOOKUP(A17,Equipe!$A$3:$D$45,4,FALSE))," ",VLOOKUP(A17,Equipe!$A$3:$D$45,4,FALSE))</f>
        <v>E</v>
      </c>
      <c r="D17" s="46" t="str">
        <f>IF(ISERROR(VLOOKUP(A17,Equipe!$A$3:$C$45,3,FALSE))," ",VLOOKUP(A17,Equipe!$A$3:$C$45,3,FALSE))</f>
        <v>TEFANA</v>
      </c>
      <c r="E17" s="19">
        <v>5</v>
      </c>
      <c r="F17" s="10">
        <f t="shared" si="0"/>
        <v>500</v>
      </c>
      <c r="G17" s="20">
        <v>2.9249999999999998</v>
      </c>
      <c r="H17" s="11">
        <f t="shared" si="1"/>
        <v>29.25</v>
      </c>
      <c r="I17" s="21">
        <v>100</v>
      </c>
      <c r="J17" s="13">
        <f t="shared" si="2"/>
        <v>629.25</v>
      </c>
      <c r="K17" s="14">
        <f t="shared" si="3"/>
        <v>31.774686292827028</v>
      </c>
      <c r="L17" s="53">
        <v>11</v>
      </c>
      <c r="M17" s="27">
        <f t="shared" si="4"/>
        <v>629.25</v>
      </c>
      <c r="N17" s="16">
        <f t="shared" si="8"/>
        <v>32.662860109005969</v>
      </c>
      <c r="O17" s="12" t="str">
        <f t="shared" si="5"/>
        <v/>
      </c>
      <c r="P17" s="53">
        <v>11</v>
      </c>
      <c r="Q17" s="16" t="str">
        <f t="shared" si="9"/>
        <v/>
      </c>
      <c r="R17" s="56">
        <v>11</v>
      </c>
    </row>
    <row r="18" spans="1:18">
      <c r="A18" s="51">
        <v>29</v>
      </c>
      <c r="B18" s="50" t="str">
        <f>IF(ISERROR(VLOOKUP(A18,Equipe!$A$3:$D$45,2,FALSE))," ",VLOOKUP(A18,Equipe!$A$3:$D$45,2,FALSE))</f>
        <v>MAMAATUAIAHUTAPU Kavai / FAARA Tenati</v>
      </c>
      <c r="C18" s="47" t="str">
        <f>IF(ISERROR(VLOOKUP(A18,Equipe!$A$3:$D$45,4,FALSE))," ",VLOOKUP(A18,Equipe!$A$3:$D$45,4,FALSE))</f>
        <v>N</v>
      </c>
      <c r="D18" s="46" t="str">
        <f>IF(ISERROR(VLOOKUP(A18,Equipe!$A$3:$C$45,3,FALSE))," ",VLOOKUP(A18,Equipe!$A$3:$C$45,3,FALSE))</f>
        <v>MARARA</v>
      </c>
      <c r="E18" s="19">
        <v>4</v>
      </c>
      <c r="F18" s="10">
        <f t="shared" si="0"/>
        <v>400</v>
      </c>
      <c r="G18" s="20">
        <v>2.46</v>
      </c>
      <c r="H18" s="11">
        <f t="shared" si="1"/>
        <v>24.6</v>
      </c>
      <c r="I18" s="21"/>
      <c r="J18" s="13">
        <f t="shared" si="2"/>
        <v>424.6</v>
      </c>
      <c r="K18" s="14">
        <f t="shared" si="3"/>
        <v>21.440654429772515</v>
      </c>
      <c r="L18" s="53">
        <v>12</v>
      </c>
      <c r="M18" s="27" t="str">
        <f t="shared" si="4"/>
        <v/>
      </c>
      <c r="N18" s="16" t="str">
        <f t="shared" si="8"/>
        <v/>
      </c>
      <c r="O18" s="12">
        <f t="shared" si="5"/>
        <v>424.6</v>
      </c>
      <c r="P18" s="53">
        <v>12</v>
      </c>
      <c r="Q18" s="16">
        <f t="shared" si="9"/>
        <v>36.13770798757394</v>
      </c>
      <c r="R18" s="57">
        <v>12</v>
      </c>
    </row>
    <row r="19" spans="1:18">
      <c r="A19" s="51">
        <v>6</v>
      </c>
      <c r="B19" s="50" t="str">
        <f>IF(ISERROR(VLOOKUP(A19,Equipe!$A$3:$D$45,2,FALSE))," ",VLOOKUP(A19,Equipe!$A$3:$D$45,2,FALSE))</f>
        <v>CHAPMAN Patmos/ MAITUI Teehau</v>
      </c>
      <c r="C19" s="47" t="str">
        <f>IF(ISERROR(VLOOKUP(A19,Equipe!$A$3:$D$45,4,FALSE))," ",VLOOKUP(A19,Equipe!$A$3:$D$45,4,FALSE))</f>
        <v>N</v>
      </c>
      <c r="D19" s="46" t="str">
        <f>IF(ISERROR(VLOOKUP(A19,Equipe!$A$3:$C$45,3,FALSE))," ",VLOOKUP(A19,Equipe!$A$3:$C$45,3,FALSE))</f>
        <v>MARARA</v>
      </c>
      <c r="E19" s="19">
        <v>3</v>
      </c>
      <c r="F19" s="10">
        <f t="shared" si="0"/>
        <v>300</v>
      </c>
      <c r="G19" s="20">
        <v>3.16</v>
      </c>
      <c r="H19" s="11">
        <f t="shared" si="1"/>
        <v>31.6</v>
      </c>
      <c r="I19" s="21"/>
      <c r="J19" s="13">
        <f t="shared" si="2"/>
        <v>331.6</v>
      </c>
      <c r="K19" s="14">
        <f t="shared" si="3"/>
        <v>16.744514858484614</v>
      </c>
      <c r="L19" s="53">
        <v>13</v>
      </c>
      <c r="M19" s="27" t="str">
        <f t="shared" si="4"/>
        <v/>
      </c>
      <c r="N19" s="16" t="str">
        <f t="shared" si="8"/>
        <v/>
      </c>
      <c r="O19" s="12">
        <f t="shared" si="5"/>
        <v>331.6</v>
      </c>
      <c r="P19" s="53">
        <v>13</v>
      </c>
      <c r="Q19" s="16">
        <f t="shared" si="9"/>
        <v>28.222477552236263</v>
      </c>
      <c r="R19" s="56">
        <v>13</v>
      </c>
    </row>
    <row r="20" spans="1:18">
      <c r="A20" s="51">
        <v>1</v>
      </c>
      <c r="B20" s="50" t="str">
        <f>IF(ISERROR(VLOOKUP(A20,Equipe!$A$3:$D$45,2,FALSE))," ",VLOOKUP(A20,Equipe!$A$3:$D$45,2,FALSE))</f>
        <v>BRUAT Yann / ORTH Taina</v>
      </c>
      <c r="C20" s="47" t="str">
        <f>IF(ISERROR(VLOOKUP(A20,Equipe!$A$3:$D$45,4,FALSE))," ",VLOOKUP(A20,Equipe!$A$3:$D$45,4,FALSE))</f>
        <v>N</v>
      </c>
      <c r="D20" s="46" t="str">
        <f>IF(ISERROR(VLOOKUP(A20,Equipe!$A$3:$C$45,3,FALSE))," ",VLOOKUP(A20,Equipe!$A$3:$C$45,3,FALSE))</f>
        <v>TEFANA</v>
      </c>
      <c r="E20" s="19">
        <v>2</v>
      </c>
      <c r="F20" s="10">
        <f t="shared" si="0"/>
        <v>200</v>
      </c>
      <c r="G20" s="20">
        <v>1.46</v>
      </c>
      <c r="H20" s="11">
        <f t="shared" si="1"/>
        <v>14.6</v>
      </c>
      <c r="I20" s="21"/>
      <c r="J20" s="13">
        <f t="shared" si="2"/>
        <v>214.6</v>
      </c>
      <c r="K20" s="14">
        <f t="shared" si="3"/>
        <v>10.836468301057895</v>
      </c>
      <c r="L20" s="53">
        <v>14</v>
      </c>
      <c r="M20" s="27" t="str">
        <f t="shared" si="4"/>
        <v/>
      </c>
      <c r="N20" s="16" t="str">
        <f t="shared" si="8"/>
        <v/>
      </c>
      <c r="O20" s="12">
        <f t="shared" si="5"/>
        <v>214.6</v>
      </c>
      <c r="P20" s="53">
        <v>14</v>
      </c>
      <c r="Q20" s="16">
        <f t="shared" si="9"/>
        <v>18.264607004553383</v>
      </c>
      <c r="R20" s="57">
        <v>14</v>
      </c>
    </row>
    <row r="21" spans="1:18">
      <c r="A21" s="51">
        <v>12</v>
      </c>
      <c r="B21" s="50" t="str">
        <f>IF(ISERROR(VLOOKUP(A21,Equipe!$A$3:$D$45,2,FALSE))," ",VLOOKUP(A21,Equipe!$A$3:$D$45,2,FALSE))</f>
        <v>LAI Temanuarii - PIHAHUNA Maiarii</v>
      </c>
      <c r="C21" s="47" t="str">
        <f>IF(ISERROR(VLOOKUP(A21,Equipe!$A$3:$D$45,4,FALSE))," ",VLOOKUP(A21,Equipe!$A$3:$D$45,4,FALSE))</f>
        <v>N</v>
      </c>
      <c r="D21" s="46" t="str">
        <f>IF(ISERROR(VLOOKUP(A21,Equipe!$A$3:$C$45,3,FALSE))," ",VLOOKUP(A21,Equipe!$A$3:$C$45,3,FALSE))</f>
        <v>MARARA</v>
      </c>
      <c r="E21" s="19">
        <v>2</v>
      </c>
      <c r="F21" s="10">
        <f t="shared" si="0"/>
        <v>200</v>
      </c>
      <c r="G21" s="20">
        <v>1.095</v>
      </c>
      <c r="H21" s="11">
        <f t="shared" si="1"/>
        <v>10.95</v>
      </c>
      <c r="I21" s="21"/>
      <c r="J21" s="13">
        <f t="shared" si="2"/>
        <v>210.95</v>
      </c>
      <c r="K21" s="14">
        <f t="shared" si="3"/>
        <v>10.65215744691595</v>
      </c>
      <c r="L21" s="53">
        <v>15</v>
      </c>
      <c r="M21" s="27" t="str">
        <f t="shared" si="4"/>
        <v/>
      </c>
      <c r="N21" s="16" t="str">
        <f t="shared" si="8"/>
        <v/>
      </c>
      <c r="O21" s="12">
        <f t="shared" si="5"/>
        <v>210.95</v>
      </c>
      <c r="P21" s="53">
        <v>15</v>
      </c>
      <c r="Q21" s="16">
        <f t="shared" si="9"/>
        <v>17.95395548746755</v>
      </c>
      <c r="R21" s="56">
        <v>15</v>
      </c>
    </row>
    <row r="22" spans="1:18">
      <c r="A22" s="51">
        <v>10</v>
      </c>
      <c r="B22" s="50" t="str">
        <f>IF(ISERROR(VLOOKUP(A22,Equipe!$A$3:$D$45,2,FALSE))," ",VLOOKUP(A22,Equipe!$A$3:$D$45,2,FALSE))</f>
        <v>COWAN Tunui / COWAN Tearii</v>
      </c>
      <c r="C22" s="47" t="str">
        <f>IF(ISERROR(VLOOKUP(A22,Equipe!$A$3:$D$45,4,FALSE))," ",VLOOKUP(A22,Equipe!$A$3:$D$45,4,FALSE))</f>
        <v>N</v>
      </c>
      <c r="D22" s="46" t="str">
        <f>IF(ISERROR(VLOOKUP(A22,Equipe!$A$3:$C$45,3,FALSE))," ",VLOOKUP(A22,Equipe!$A$3:$C$45,3,FALSE))</f>
        <v>MAOTI</v>
      </c>
      <c r="E22" s="19">
        <v>4</v>
      </c>
      <c r="F22" s="10">
        <f t="shared" si="0"/>
        <v>400</v>
      </c>
      <c r="G22" s="20">
        <v>2.2799999999999998</v>
      </c>
      <c r="H22" s="11">
        <f t="shared" si="1"/>
        <v>22.799999999999997</v>
      </c>
      <c r="I22" s="21">
        <v>-400</v>
      </c>
      <c r="J22" s="13">
        <f t="shared" si="2"/>
        <v>22.800000000000011</v>
      </c>
      <c r="K22" s="14">
        <f t="shared" si="3"/>
        <v>1.1513116368318737</v>
      </c>
      <c r="L22" s="53">
        <v>16</v>
      </c>
      <c r="M22" s="27" t="str">
        <f t="shared" si="4"/>
        <v/>
      </c>
      <c r="N22" s="16" t="str">
        <f t="shared" si="8"/>
        <v/>
      </c>
      <c r="O22" s="12">
        <f t="shared" si="5"/>
        <v>22.800000000000011</v>
      </c>
      <c r="P22" s="53">
        <v>16</v>
      </c>
      <c r="Q22" s="16">
        <f t="shared" si="9"/>
        <v>1.9405081067279466</v>
      </c>
      <c r="R22" s="57">
        <v>16</v>
      </c>
    </row>
    <row r="23" spans="1:18">
      <c r="A23" s="51">
        <v>8</v>
      </c>
      <c r="B23" s="50" t="str">
        <f>IF(ISERROR(VLOOKUP(A23,Equipe!$A$3:$D$45,2,FALSE))," ",VLOOKUP(A23,Equipe!$A$3:$D$45,2,FALSE))</f>
        <v>DUFRECHOU Sébastien / TEROU Hitinui</v>
      </c>
      <c r="C23" s="47" t="str">
        <f>IF(ISERROR(VLOOKUP(A23,Equipe!$A$3:$D$45,4,FALSE))," ",VLOOKUP(A23,Equipe!$A$3:$D$45,4,FALSE))</f>
        <v>E</v>
      </c>
      <c r="D23" s="46" t="str">
        <f>IF(ISERROR(VLOOKUP(A23,Equipe!$A$3:$C$45,3,FALSE))," ",VLOOKUP(A23,Equipe!$A$3:$C$45,3,FALSE))</f>
        <v>MARARA</v>
      </c>
      <c r="E23" s="19">
        <v>0</v>
      </c>
      <c r="F23" s="10">
        <f t="shared" si="0"/>
        <v>0</v>
      </c>
      <c r="G23" s="20"/>
      <c r="H23" s="11">
        <f t="shared" si="1"/>
        <v>0</v>
      </c>
      <c r="I23" s="21"/>
      <c r="J23" s="13">
        <f t="shared" si="2"/>
        <v>0</v>
      </c>
      <c r="K23" s="14">
        <f t="shared" si="3"/>
        <v>0</v>
      </c>
      <c r="L23" s="53">
        <v>17</v>
      </c>
      <c r="M23" s="27">
        <f t="shared" si="4"/>
        <v>0</v>
      </c>
      <c r="N23" s="16">
        <f t="shared" si="8"/>
        <v>0</v>
      </c>
      <c r="O23" s="12" t="str">
        <f t="shared" si="5"/>
        <v/>
      </c>
      <c r="P23" s="53">
        <v>17</v>
      </c>
      <c r="Q23" s="16" t="str">
        <f t="shared" si="9"/>
        <v/>
      </c>
      <c r="R23" s="56">
        <v>17</v>
      </c>
    </row>
    <row r="24" spans="1:18">
      <c r="A24" s="51"/>
      <c r="B24" s="50" t="str">
        <f>IF(ISERROR(VLOOKUP(A24,Equipe!$A$3:$D$45,2,FALSE))," ",VLOOKUP(A24,Equipe!$A$3:$D$45,2,FALSE))</f>
        <v xml:space="preserve"> </v>
      </c>
      <c r="C24" s="47" t="str">
        <f>IF(ISERROR(VLOOKUP(A24,Equipe!$A$3:$D$45,4,FALSE))," ",VLOOKUP(A24,Equipe!$A$3:$D$45,4,FALSE))</f>
        <v xml:space="preserve"> </v>
      </c>
      <c r="D24" s="46" t="str">
        <f>IF(ISERROR(VLOOKUP(A24,Equipe!$A$3:$C$45,3,FALSE))," ",VLOOKUP(A24,Equipe!$A$3:$C$45,3,FALSE))</f>
        <v xml:space="preserve"> </v>
      </c>
      <c r="E24" s="19"/>
      <c r="F24" s="10">
        <f t="shared" ref="F24:F30" si="10">E24*100</f>
        <v>0</v>
      </c>
      <c r="G24" s="20"/>
      <c r="H24" s="11">
        <f t="shared" ref="H24:H30" si="11">G24*10</f>
        <v>0</v>
      </c>
      <c r="I24" s="21"/>
      <c r="J24" s="13">
        <f t="shared" ref="J24:J30" si="12">F24+H24+I24</f>
        <v>0</v>
      </c>
      <c r="K24" s="14">
        <f t="shared" si="3"/>
        <v>0</v>
      </c>
      <c r="L24" s="53">
        <v>18</v>
      </c>
      <c r="M24" s="27" t="str">
        <f t="shared" si="4"/>
        <v/>
      </c>
      <c r="N24" s="16" t="str">
        <f t="shared" si="8"/>
        <v/>
      </c>
      <c r="O24" s="12" t="str">
        <f t="shared" si="5"/>
        <v/>
      </c>
      <c r="P24" s="53">
        <v>18</v>
      </c>
      <c r="Q24" s="16" t="str">
        <f t="shared" si="9"/>
        <v/>
      </c>
      <c r="R24" s="57">
        <v>18</v>
      </c>
    </row>
    <row r="25" spans="1:18">
      <c r="A25" s="51"/>
      <c r="B25" s="50" t="str">
        <f>IF(ISERROR(VLOOKUP(A25,Equipe!$A$3:$D$45,2,FALSE))," ",VLOOKUP(A25,Equipe!$A$3:$D$45,2,FALSE))</f>
        <v xml:space="preserve"> </v>
      </c>
      <c r="C25" s="47" t="str">
        <f>IF(ISERROR(VLOOKUP(A25,Equipe!$A$3:$D$45,4,FALSE))," ",VLOOKUP(A25,Equipe!$A$3:$D$45,4,FALSE))</f>
        <v xml:space="preserve"> </v>
      </c>
      <c r="D25" s="46" t="str">
        <f>IF(ISERROR(VLOOKUP(A25,Equipe!$A$3:$C$45,3,FALSE))," ",VLOOKUP(A25,Equipe!$A$3:$C$45,3,FALSE))</f>
        <v xml:space="preserve"> </v>
      </c>
      <c r="E25" s="19"/>
      <c r="F25" s="10">
        <f t="shared" si="10"/>
        <v>0</v>
      </c>
      <c r="G25" s="20"/>
      <c r="H25" s="11">
        <f t="shared" si="11"/>
        <v>0</v>
      </c>
      <c r="I25" s="21"/>
      <c r="J25" s="13">
        <f t="shared" si="12"/>
        <v>0</v>
      </c>
      <c r="K25" s="14">
        <f t="shared" si="3"/>
        <v>0</v>
      </c>
      <c r="L25" s="53">
        <v>19</v>
      </c>
      <c r="M25" s="27" t="str">
        <f t="shared" si="4"/>
        <v/>
      </c>
      <c r="N25" s="16" t="str">
        <f t="shared" si="8"/>
        <v/>
      </c>
      <c r="O25" s="12" t="str">
        <f t="shared" si="5"/>
        <v/>
      </c>
      <c r="P25" s="53">
        <v>19</v>
      </c>
      <c r="Q25" s="16" t="str">
        <f t="shared" si="9"/>
        <v/>
      </c>
      <c r="R25" s="56">
        <v>19</v>
      </c>
    </row>
    <row r="26" spans="1:18">
      <c r="A26" s="51"/>
      <c r="B26" s="50" t="str">
        <f>IF(ISERROR(VLOOKUP(A26,Equipe!$A$3:$D$45,2,FALSE))," ",VLOOKUP(A26,Equipe!$A$3:$D$45,2,FALSE))</f>
        <v xml:space="preserve"> </v>
      </c>
      <c r="C26" s="47" t="str">
        <f>IF(ISERROR(VLOOKUP(A26,Equipe!$A$3:$D$45,4,FALSE))," ",VLOOKUP(A26,Equipe!$A$3:$D$45,4,FALSE))</f>
        <v xml:space="preserve"> </v>
      </c>
      <c r="D26" s="46" t="str">
        <f>IF(ISERROR(VLOOKUP(A26,Equipe!$A$3:$C$45,3,FALSE))," ",VLOOKUP(A26,Equipe!$A$3:$C$45,3,FALSE))</f>
        <v xml:space="preserve"> </v>
      </c>
      <c r="E26" s="19"/>
      <c r="F26" s="10">
        <f t="shared" si="10"/>
        <v>0</v>
      </c>
      <c r="G26" s="20"/>
      <c r="H26" s="11">
        <f t="shared" si="11"/>
        <v>0</v>
      </c>
      <c r="I26" s="21"/>
      <c r="J26" s="13">
        <f t="shared" si="12"/>
        <v>0</v>
      </c>
      <c r="K26" s="14">
        <f t="shared" si="3"/>
        <v>0</v>
      </c>
      <c r="L26" s="53">
        <v>20</v>
      </c>
      <c r="M26" s="27" t="str">
        <f t="shared" si="4"/>
        <v/>
      </c>
      <c r="N26" s="16" t="str">
        <f t="shared" si="8"/>
        <v/>
      </c>
      <c r="O26" s="12" t="str">
        <f t="shared" si="5"/>
        <v/>
      </c>
      <c r="P26" s="53">
        <v>20</v>
      </c>
      <c r="Q26" s="16" t="str">
        <f t="shared" si="9"/>
        <v/>
      </c>
      <c r="R26" s="57">
        <v>20</v>
      </c>
    </row>
    <row r="27" spans="1:18">
      <c r="A27" s="51"/>
      <c r="B27" s="50" t="str">
        <f>IF(ISERROR(VLOOKUP(A27,Equipe!$A$3:$D$45,2,FALSE))," ",VLOOKUP(A27,Equipe!$A$3:$D$45,2,FALSE))</f>
        <v xml:space="preserve"> </v>
      </c>
      <c r="C27" s="47" t="str">
        <f>IF(ISERROR(VLOOKUP(A27,Equipe!$A$3:$D$45,4,FALSE))," ",VLOOKUP(A27,Equipe!$A$3:$D$45,4,FALSE))</f>
        <v xml:space="preserve"> </v>
      </c>
      <c r="D27" s="46" t="str">
        <f>IF(ISERROR(VLOOKUP(A27,Equipe!$A$3:$C$45,3,FALSE))," ",VLOOKUP(A27,Equipe!$A$3:$C$45,3,FALSE))</f>
        <v xml:space="preserve"> </v>
      </c>
      <c r="E27" s="19"/>
      <c r="F27" s="10">
        <f t="shared" si="10"/>
        <v>0</v>
      </c>
      <c r="G27" s="20"/>
      <c r="H27" s="11">
        <f t="shared" si="11"/>
        <v>0</v>
      </c>
      <c r="I27" s="21"/>
      <c r="J27" s="13">
        <f t="shared" si="12"/>
        <v>0</v>
      </c>
      <c r="K27" s="14">
        <f t="shared" si="3"/>
        <v>0</v>
      </c>
      <c r="L27" s="53">
        <v>21</v>
      </c>
      <c r="M27" s="27" t="str">
        <f t="shared" si="4"/>
        <v/>
      </c>
      <c r="N27" s="16" t="str">
        <f t="shared" si="8"/>
        <v/>
      </c>
      <c r="O27" s="12" t="str">
        <f t="shared" si="5"/>
        <v/>
      </c>
      <c r="P27" s="53">
        <v>21</v>
      </c>
      <c r="Q27" s="16" t="str">
        <f t="shared" si="9"/>
        <v/>
      </c>
      <c r="R27" s="56">
        <v>21</v>
      </c>
    </row>
    <row r="28" spans="1:18">
      <c r="A28" s="51"/>
      <c r="B28" s="50" t="str">
        <f>IF(ISERROR(VLOOKUP(A28,Equipe!$A$3:$D$45,2,FALSE))," ",VLOOKUP(A28,Equipe!$A$3:$D$45,2,FALSE))</f>
        <v xml:space="preserve"> </v>
      </c>
      <c r="C28" s="47" t="str">
        <f>IF(ISERROR(VLOOKUP(A28,Equipe!$A$3:$D$45,4,FALSE))," ",VLOOKUP(A28,Equipe!$A$3:$D$45,4,FALSE))</f>
        <v xml:space="preserve"> </v>
      </c>
      <c r="D28" s="46" t="str">
        <f>IF(ISERROR(VLOOKUP(A28,Equipe!$A$3:$C$45,3,FALSE))," ",VLOOKUP(A28,Equipe!$A$3:$C$45,3,FALSE))</f>
        <v xml:space="preserve"> </v>
      </c>
      <c r="E28" s="19"/>
      <c r="F28" s="10">
        <f t="shared" si="10"/>
        <v>0</v>
      </c>
      <c r="G28" s="20"/>
      <c r="H28" s="11">
        <f t="shared" si="11"/>
        <v>0</v>
      </c>
      <c r="I28" s="21"/>
      <c r="J28" s="13">
        <f t="shared" si="12"/>
        <v>0</v>
      </c>
      <c r="K28" s="14">
        <f t="shared" si="3"/>
        <v>0</v>
      </c>
      <c r="L28" s="53">
        <v>22</v>
      </c>
      <c r="M28" s="27" t="str">
        <f t="shared" si="4"/>
        <v/>
      </c>
      <c r="N28" s="16" t="str">
        <f t="shared" si="8"/>
        <v/>
      </c>
      <c r="O28" s="12" t="str">
        <f t="shared" si="5"/>
        <v/>
      </c>
      <c r="P28" s="53">
        <v>22</v>
      </c>
      <c r="Q28" s="16" t="str">
        <f t="shared" si="9"/>
        <v/>
      </c>
      <c r="R28" s="57">
        <v>22</v>
      </c>
    </row>
    <row r="29" spans="1:18">
      <c r="A29" s="51"/>
      <c r="B29" s="50" t="str">
        <f>IF(ISERROR(VLOOKUP(A29,Equipe!$A$3:$D$45,2,FALSE))," ",VLOOKUP(A29,Equipe!$A$3:$D$45,2,FALSE))</f>
        <v xml:space="preserve"> </v>
      </c>
      <c r="C29" s="47" t="str">
        <f>IF(ISERROR(VLOOKUP(A29,Equipe!$A$3:$D$45,4,FALSE))," ",VLOOKUP(A29,Equipe!$A$3:$D$45,4,FALSE))</f>
        <v xml:space="preserve"> </v>
      </c>
      <c r="D29" s="46" t="str">
        <f>IF(ISERROR(VLOOKUP(A29,Equipe!$A$3:$C$45,3,FALSE))," ",VLOOKUP(A29,Equipe!$A$3:$C$45,3,FALSE))</f>
        <v xml:space="preserve"> </v>
      </c>
      <c r="E29" s="19"/>
      <c r="F29" s="10">
        <f t="shared" si="10"/>
        <v>0</v>
      </c>
      <c r="G29" s="20"/>
      <c r="H29" s="11">
        <f t="shared" si="11"/>
        <v>0</v>
      </c>
      <c r="I29" s="21"/>
      <c r="J29" s="13">
        <f t="shared" si="12"/>
        <v>0</v>
      </c>
      <c r="K29" s="14">
        <f t="shared" si="3"/>
        <v>0</v>
      </c>
      <c r="L29" s="53">
        <v>23</v>
      </c>
      <c r="M29" s="27" t="str">
        <f t="shared" si="4"/>
        <v/>
      </c>
      <c r="N29" s="16" t="str">
        <f t="shared" si="8"/>
        <v/>
      </c>
      <c r="O29" s="12" t="str">
        <f t="shared" si="5"/>
        <v/>
      </c>
      <c r="P29" s="53">
        <v>23</v>
      </c>
      <c r="Q29" s="16" t="str">
        <f t="shared" si="9"/>
        <v/>
      </c>
      <c r="R29" s="56">
        <v>23</v>
      </c>
    </row>
    <row r="30" spans="1:18" ht="15" thickBot="1">
      <c r="A30" s="51"/>
      <c r="B30" s="50" t="str">
        <f>IF(ISERROR(VLOOKUP(A30,Equipe!$A$3:$D$45,2,FALSE))," ",VLOOKUP(A30,Equipe!$A$3:$D$45,2,FALSE))</f>
        <v xml:space="preserve"> </v>
      </c>
      <c r="C30" s="47" t="str">
        <f>IF(ISERROR(VLOOKUP(A30,Equipe!$A$3:$D$45,4,FALSE))," ",VLOOKUP(A30,Equipe!$A$3:$D$45,4,FALSE))</f>
        <v xml:space="preserve"> </v>
      </c>
      <c r="D30" s="46" t="str">
        <f>IF(ISERROR(VLOOKUP(A30,Equipe!$A$3:$C$45,3,FALSE))," ",VLOOKUP(A30,Equipe!$A$3:$C$45,3,FALSE))</f>
        <v xml:space="preserve"> </v>
      </c>
      <c r="E30" s="19"/>
      <c r="F30" s="10">
        <f t="shared" si="10"/>
        <v>0</v>
      </c>
      <c r="G30" s="20"/>
      <c r="H30" s="11">
        <f t="shared" si="11"/>
        <v>0</v>
      </c>
      <c r="I30" s="21"/>
      <c r="J30" s="13">
        <f t="shared" si="12"/>
        <v>0</v>
      </c>
      <c r="K30" s="15">
        <f t="shared" si="3"/>
        <v>0</v>
      </c>
      <c r="L30" s="54">
        <v>24</v>
      </c>
      <c r="M30" s="27" t="str">
        <f t="shared" si="4"/>
        <v/>
      </c>
      <c r="N30" s="17" t="str">
        <f t="shared" si="8"/>
        <v/>
      </c>
      <c r="O30" s="55" t="str">
        <f t="shared" si="5"/>
        <v/>
      </c>
      <c r="P30" s="54">
        <v>24</v>
      </c>
      <c r="Q30" s="17" t="str">
        <f t="shared" si="9"/>
        <v/>
      </c>
      <c r="R30" s="58">
        <v>24</v>
      </c>
    </row>
    <row r="32" spans="1:18">
      <c r="A32" s="34"/>
      <c r="B32" s="35" t="s">
        <v>17</v>
      </c>
      <c r="C32" s="22" t="s">
        <v>16</v>
      </c>
    </row>
    <row r="33" spans="1:3">
      <c r="A33" s="22" t="s">
        <v>13</v>
      </c>
      <c r="B33" s="24">
        <f>24-COUNTBLANK(A7:A30)</f>
        <v>17</v>
      </c>
      <c r="C33" s="23">
        <f>MAX(J7:J19)</f>
        <v>1980.35</v>
      </c>
    </row>
    <row r="34" spans="1:3">
      <c r="A34" s="22" t="s">
        <v>10</v>
      </c>
      <c r="B34" s="24">
        <f>24-COUNTBLANK(N7:N30)</f>
        <v>10</v>
      </c>
      <c r="C34" s="23">
        <f>MAX(M7:M19)</f>
        <v>1926.5</v>
      </c>
    </row>
    <row r="35" spans="1:3">
      <c r="A35" s="22" t="s">
        <v>15</v>
      </c>
      <c r="B35" s="24">
        <f>24-COUNTBLANK(Q7:Q30)</f>
        <v>7</v>
      </c>
      <c r="C35" s="23">
        <f>MAX(O7:O19)</f>
        <v>1174.95</v>
      </c>
    </row>
  </sheetData>
  <sortState ref="A7:K23">
    <sortCondition descending="1" ref="K7:K23"/>
  </sortState>
  <mergeCells count="17">
    <mergeCell ref="G5:G6"/>
    <mergeCell ref="H5:H6"/>
    <mergeCell ref="A5:A6"/>
    <mergeCell ref="B5:B6"/>
    <mergeCell ref="U2:W2"/>
    <mergeCell ref="B1:R1"/>
    <mergeCell ref="B2:R2"/>
    <mergeCell ref="N5:P5"/>
    <mergeCell ref="Q5:R5"/>
    <mergeCell ref="K4:R4"/>
    <mergeCell ref="C5:C6"/>
    <mergeCell ref="D5:D6"/>
    <mergeCell ref="I5:I6"/>
    <mergeCell ref="J5:J6"/>
    <mergeCell ref="K5:L5"/>
    <mergeCell ref="E5:E6"/>
    <mergeCell ref="F5:F6"/>
  </mergeCells>
  <phoneticPr fontId="5" type="noConversion"/>
  <pageMargins left="0" right="0" top="0.15748031496062992" bottom="0.15748031496062992" header="0.31496062992125984" footer="0.31496062992125984"/>
  <pageSetup paperSize="9" scale="95"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workbookViewId="0">
      <selection activeCell="B2" sqref="B2:R2"/>
    </sheetView>
  </sheetViews>
  <sheetFormatPr baseColWidth="10" defaultRowHeight="14" x14ac:dyDescent="0"/>
  <cols>
    <col min="1" max="1" width="7.5" customWidth="1"/>
    <col min="2" max="2" width="36.5" bestFit="1" customWidth="1"/>
    <col min="3" max="3" width="9.83203125" customWidth="1"/>
    <col min="4" max="4" width="12.5" customWidth="1"/>
    <col min="5" max="5" width="4.83203125" customWidth="1"/>
    <col min="6" max="6" width="5.83203125" bestFit="1" customWidth="1"/>
    <col min="7" max="7" width="6.83203125" customWidth="1"/>
    <col min="8" max="8" width="7.5" bestFit="1" customWidth="1"/>
    <col min="9" max="9" width="5.5" bestFit="1" customWidth="1"/>
    <col min="10" max="10" width="9.5" bestFit="1" customWidth="1"/>
    <col min="11" max="11" width="5.6640625" bestFit="1" customWidth="1"/>
    <col min="12" max="12" width="7.1640625" bestFit="1" customWidth="1"/>
    <col min="13" max="13" width="6.5" hidden="1" customWidth="1"/>
    <col min="14" max="14" width="5.6640625" bestFit="1" customWidth="1"/>
    <col min="15" max="15" width="5.6640625" hidden="1" customWidth="1"/>
    <col min="16" max="16" width="5.6640625" customWidth="1"/>
    <col min="17" max="17" width="6.6640625" bestFit="1" customWidth="1"/>
    <col min="18" max="18" width="4.83203125" bestFit="1" customWidth="1"/>
  </cols>
  <sheetData>
    <row r="1" spans="1:23" ht="23">
      <c r="B1" s="66" t="s">
        <v>12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</row>
    <row r="2" spans="1:23" ht="26">
      <c r="B2" s="67" t="s">
        <v>32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U2" s="65"/>
      <c r="V2" s="65"/>
      <c r="W2" s="65"/>
    </row>
    <row r="3" spans="1:23" ht="16" thickBot="1">
      <c r="C3" s="1"/>
      <c r="D3" s="1"/>
      <c r="E3" s="1"/>
      <c r="F3" s="1"/>
      <c r="G3" s="2"/>
      <c r="H3" s="2"/>
      <c r="I3" s="6"/>
      <c r="J3" s="7"/>
      <c r="K3" s="3"/>
      <c r="L3" s="4"/>
      <c r="M3" s="4"/>
      <c r="N3" s="5"/>
      <c r="O3" s="5"/>
      <c r="P3" s="5"/>
    </row>
    <row r="4" spans="1:23" ht="27" thickBot="1">
      <c r="C4" s="9"/>
      <c r="D4" s="9"/>
      <c r="E4" s="9"/>
      <c r="F4" s="9"/>
      <c r="G4" s="9"/>
      <c r="H4" s="9"/>
      <c r="I4" s="9"/>
      <c r="J4" s="9"/>
      <c r="K4" s="71" t="s">
        <v>3</v>
      </c>
      <c r="L4" s="72"/>
      <c r="M4" s="72"/>
      <c r="N4" s="72"/>
      <c r="O4" s="72"/>
      <c r="P4" s="72"/>
      <c r="Q4" s="72"/>
      <c r="R4" s="73"/>
    </row>
    <row r="5" spans="1:23" ht="19.5" customHeight="1" thickBot="1">
      <c r="A5" s="62" t="s">
        <v>28</v>
      </c>
      <c r="B5" s="63" t="s">
        <v>20</v>
      </c>
      <c r="C5" s="74" t="s">
        <v>18</v>
      </c>
      <c r="D5" s="74" t="s">
        <v>0</v>
      </c>
      <c r="E5" s="74" t="s">
        <v>1</v>
      </c>
      <c r="F5" s="82" t="s">
        <v>6</v>
      </c>
      <c r="G5" s="84" t="s">
        <v>2</v>
      </c>
      <c r="H5" s="60" t="s">
        <v>7</v>
      </c>
      <c r="I5" s="76" t="s">
        <v>8</v>
      </c>
      <c r="J5" s="78" t="s">
        <v>4</v>
      </c>
      <c r="K5" s="80" t="s">
        <v>9</v>
      </c>
      <c r="L5" s="81"/>
      <c r="M5" s="18"/>
      <c r="N5" s="68" t="s">
        <v>10</v>
      </c>
      <c r="O5" s="69"/>
      <c r="P5" s="70"/>
      <c r="Q5" s="68" t="s">
        <v>11</v>
      </c>
      <c r="R5" s="70"/>
      <c r="S5" s="30"/>
    </row>
    <row r="6" spans="1:23" ht="17.25" customHeight="1">
      <c r="A6" s="62"/>
      <c r="B6" s="64"/>
      <c r="C6" s="75"/>
      <c r="D6" s="75"/>
      <c r="E6" s="75"/>
      <c r="F6" s="83"/>
      <c r="G6" s="85"/>
      <c r="H6" s="61"/>
      <c r="I6" s="77"/>
      <c r="J6" s="79"/>
      <c r="K6" s="25" t="s">
        <v>5</v>
      </c>
      <c r="L6" s="31" t="s">
        <v>14</v>
      </c>
      <c r="M6" s="26"/>
      <c r="N6" s="28" t="s">
        <v>5</v>
      </c>
      <c r="O6" s="29"/>
      <c r="P6" s="32" t="s">
        <v>14</v>
      </c>
      <c r="Q6" s="28" t="s">
        <v>5</v>
      </c>
      <c r="R6" s="59" t="s">
        <v>14</v>
      </c>
      <c r="S6" s="33"/>
    </row>
    <row r="7" spans="1:23" s="8" customFormat="1">
      <c r="A7" s="51"/>
      <c r="B7" s="50" t="str">
        <f>IF(ISERROR(VLOOKUP(A7,Equipe!$A$3:$D$45,2,FALSE))," ",VLOOKUP(A7,Equipe!$A$3:$D$45,2,FALSE))</f>
        <v xml:space="preserve"> </v>
      </c>
      <c r="C7" s="47" t="str">
        <f>IF(ISERROR(VLOOKUP(A7,Equipe!$A$3:$D$45,4,FALSE))," ",VLOOKUP(A7,Equipe!$A$3:$D$45,4,FALSE))</f>
        <v xml:space="preserve"> </v>
      </c>
      <c r="D7" s="46" t="str">
        <f>IF(ISERROR(VLOOKUP(A7,Equipe!$A$3:$C$45,3,FALSE))," ",VLOOKUP(A7,Equipe!$A$3:$C$45,3,FALSE))</f>
        <v xml:space="preserve"> </v>
      </c>
      <c r="E7" s="19"/>
      <c r="F7" s="10">
        <f t="shared" ref="F7:F30" si="0">E7*100</f>
        <v>0</v>
      </c>
      <c r="G7" s="20"/>
      <c r="H7" s="11">
        <f t="shared" ref="H7:H30" si="1">G7*10</f>
        <v>0</v>
      </c>
      <c r="I7" s="21"/>
      <c r="J7" s="13">
        <f t="shared" ref="J7:J30" si="2">F7+H7+I7</f>
        <v>0</v>
      </c>
      <c r="K7" s="14" t="e">
        <f t="shared" ref="K7:K30" si="3">J7*100/$C$33</f>
        <v>#DIV/0!</v>
      </c>
      <c r="L7" s="53">
        <v>1</v>
      </c>
      <c r="M7" s="27" t="str">
        <f>IF(D7="E",J7,"")</f>
        <v/>
      </c>
      <c r="N7" s="16" t="str">
        <f t="shared" ref="N7:N30" si="4">IF(C7="E",J7*100/$C$34,"")</f>
        <v/>
      </c>
      <c r="O7" s="12" t="str">
        <f t="shared" ref="O7:O30" si="5">IF(C7="N",J7,"")</f>
        <v/>
      </c>
      <c r="P7" s="53">
        <v>1</v>
      </c>
      <c r="Q7" s="16" t="str">
        <f t="shared" ref="Q7:Q30" si="6">IF(C7="N",J7*100/$C$35,"")</f>
        <v/>
      </c>
      <c r="R7" s="56">
        <v>1</v>
      </c>
    </row>
    <row r="8" spans="1:23">
      <c r="A8" s="51"/>
      <c r="B8" s="50" t="str">
        <f>IF(ISERROR(VLOOKUP(A8,Equipe!$A$3:$D$45,2,FALSE))," ",VLOOKUP(A8,Equipe!$A$3:$D$45,2,FALSE))</f>
        <v xml:space="preserve"> </v>
      </c>
      <c r="C8" s="47" t="str">
        <f>IF(ISERROR(VLOOKUP(A8,Equipe!$A$3:$D$45,4,FALSE))," ",VLOOKUP(A8,Equipe!$A$3:$D$45,4,FALSE))</f>
        <v xml:space="preserve"> </v>
      </c>
      <c r="D8" s="46" t="str">
        <f>IF(ISERROR(VLOOKUP(A8,Equipe!$A$3:$C$45,3,FALSE))," ",VLOOKUP(A8,Equipe!$A$3:$C$45,3,FALSE))</f>
        <v xml:space="preserve"> </v>
      </c>
      <c r="E8" s="19"/>
      <c r="F8" s="10">
        <f t="shared" si="0"/>
        <v>0</v>
      </c>
      <c r="G8" s="20"/>
      <c r="H8" s="11">
        <f t="shared" si="1"/>
        <v>0</v>
      </c>
      <c r="I8" s="21"/>
      <c r="J8" s="13">
        <f t="shared" si="2"/>
        <v>0</v>
      </c>
      <c r="K8" s="14" t="e">
        <f t="shared" si="3"/>
        <v>#DIV/0!</v>
      </c>
      <c r="L8" s="53">
        <v>2</v>
      </c>
      <c r="M8" s="27" t="str">
        <f t="shared" ref="M8:M30" si="7">IF(C8="E",J8,"")</f>
        <v/>
      </c>
      <c r="N8" s="16" t="str">
        <f t="shared" si="4"/>
        <v/>
      </c>
      <c r="O8" s="12" t="str">
        <f t="shared" si="5"/>
        <v/>
      </c>
      <c r="P8" s="53">
        <v>2</v>
      </c>
      <c r="Q8" s="16" t="str">
        <f t="shared" si="6"/>
        <v/>
      </c>
      <c r="R8" s="57">
        <v>2</v>
      </c>
    </row>
    <row r="9" spans="1:23">
      <c r="A9" s="51"/>
      <c r="B9" s="50" t="str">
        <f>IF(ISERROR(VLOOKUP(A9,Equipe!$A$3:$D$45,2,FALSE))," ",VLOOKUP(A9,Equipe!$A$3:$D$45,2,FALSE))</f>
        <v xml:space="preserve"> </v>
      </c>
      <c r="C9" s="47" t="str">
        <f>IF(ISERROR(VLOOKUP(A9,Equipe!$A$3:$D$45,4,FALSE))," ",VLOOKUP(A9,Equipe!$A$3:$D$45,4,FALSE))</f>
        <v xml:space="preserve"> </v>
      </c>
      <c r="D9" s="46" t="str">
        <f>IF(ISERROR(VLOOKUP(A9,Equipe!$A$3:$C$45,3,FALSE))," ",VLOOKUP(A9,Equipe!$A$3:$C$45,3,FALSE))</f>
        <v xml:space="preserve"> </v>
      </c>
      <c r="E9" s="19"/>
      <c r="F9" s="10">
        <f t="shared" si="0"/>
        <v>0</v>
      </c>
      <c r="G9" s="20"/>
      <c r="H9" s="11">
        <f t="shared" si="1"/>
        <v>0</v>
      </c>
      <c r="I9" s="21"/>
      <c r="J9" s="13">
        <f t="shared" si="2"/>
        <v>0</v>
      </c>
      <c r="K9" s="14" t="e">
        <f t="shared" si="3"/>
        <v>#DIV/0!</v>
      </c>
      <c r="L9" s="53">
        <v>3</v>
      </c>
      <c r="M9" s="27" t="str">
        <f t="shared" si="7"/>
        <v/>
      </c>
      <c r="N9" s="16" t="str">
        <f t="shared" si="4"/>
        <v/>
      </c>
      <c r="O9" s="12" t="str">
        <f t="shared" si="5"/>
        <v/>
      </c>
      <c r="P9" s="53">
        <v>3</v>
      </c>
      <c r="Q9" s="16" t="str">
        <f t="shared" si="6"/>
        <v/>
      </c>
      <c r="R9" s="56">
        <v>3</v>
      </c>
    </row>
    <row r="10" spans="1:23">
      <c r="A10" s="49"/>
      <c r="B10" s="50" t="str">
        <f>IF(ISERROR(VLOOKUP(A10,Equipe!$A$3:$D$45,2,FALSE))," ",VLOOKUP(A10,Equipe!$A$3:$D$45,2,FALSE))</f>
        <v xml:space="preserve"> </v>
      </c>
      <c r="C10" s="47" t="str">
        <f>IF(ISERROR(VLOOKUP(A10,Equipe!$A$3:$D$45,4,FALSE))," ",VLOOKUP(A10,Equipe!$A$3:$D$45,4,FALSE))</f>
        <v xml:space="preserve"> </v>
      </c>
      <c r="D10" s="46" t="str">
        <f>IF(ISERROR(VLOOKUP(A10,Equipe!$A$3:$C$45,3,FALSE))," ",VLOOKUP(A10,Equipe!$A$3:$C$45,3,FALSE))</f>
        <v xml:space="preserve"> </v>
      </c>
      <c r="E10" s="19"/>
      <c r="F10" s="10">
        <f t="shared" si="0"/>
        <v>0</v>
      </c>
      <c r="G10" s="20"/>
      <c r="H10" s="11">
        <f t="shared" si="1"/>
        <v>0</v>
      </c>
      <c r="I10" s="21"/>
      <c r="J10" s="13">
        <f t="shared" si="2"/>
        <v>0</v>
      </c>
      <c r="K10" s="14" t="e">
        <f t="shared" si="3"/>
        <v>#DIV/0!</v>
      </c>
      <c r="L10" s="53">
        <v>4</v>
      </c>
      <c r="M10" s="27" t="str">
        <f t="shared" si="7"/>
        <v/>
      </c>
      <c r="N10" s="16" t="str">
        <f t="shared" si="4"/>
        <v/>
      </c>
      <c r="O10" s="12" t="str">
        <f t="shared" si="5"/>
        <v/>
      </c>
      <c r="P10" s="53">
        <v>4</v>
      </c>
      <c r="Q10" s="16" t="str">
        <f t="shared" si="6"/>
        <v/>
      </c>
      <c r="R10" s="57">
        <v>4</v>
      </c>
    </row>
    <row r="11" spans="1:23">
      <c r="A11" s="51"/>
      <c r="B11" s="50" t="str">
        <f>IF(ISERROR(VLOOKUP(A11,Equipe!$A$3:$D$45,2,FALSE))," ",VLOOKUP(A11,Equipe!$A$3:$D$45,2,FALSE))</f>
        <v xml:space="preserve"> </v>
      </c>
      <c r="C11" s="47" t="str">
        <f>IF(ISERROR(VLOOKUP(A11,Equipe!$A$3:$D$45,4,FALSE))," ",VLOOKUP(A11,Equipe!$A$3:$D$45,4,FALSE))</f>
        <v xml:space="preserve"> </v>
      </c>
      <c r="D11" s="46" t="str">
        <f>IF(ISERROR(VLOOKUP(A11,Equipe!$A$3:$C$45,3,FALSE))," ",VLOOKUP(A11,Equipe!$A$3:$C$45,3,FALSE))</f>
        <v xml:space="preserve"> </v>
      </c>
      <c r="E11" s="19"/>
      <c r="F11" s="10">
        <f t="shared" si="0"/>
        <v>0</v>
      </c>
      <c r="G11" s="20"/>
      <c r="H11" s="11">
        <f t="shared" si="1"/>
        <v>0</v>
      </c>
      <c r="I11" s="21"/>
      <c r="J11" s="13">
        <f t="shared" si="2"/>
        <v>0</v>
      </c>
      <c r="K11" s="14" t="e">
        <f t="shared" si="3"/>
        <v>#DIV/0!</v>
      </c>
      <c r="L11" s="53">
        <v>5</v>
      </c>
      <c r="M11" s="27" t="str">
        <f t="shared" si="7"/>
        <v/>
      </c>
      <c r="N11" s="16" t="str">
        <f t="shared" si="4"/>
        <v/>
      </c>
      <c r="O11" s="12" t="str">
        <f t="shared" si="5"/>
        <v/>
      </c>
      <c r="P11" s="53">
        <v>5</v>
      </c>
      <c r="Q11" s="16" t="str">
        <f t="shared" si="6"/>
        <v/>
      </c>
      <c r="R11" s="56">
        <v>5</v>
      </c>
    </row>
    <row r="12" spans="1:23">
      <c r="A12" s="51"/>
      <c r="B12" s="50" t="str">
        <f>IF(ISERROR(VLOOKUP(A12,Equipe!$A$3:$D$45,2,FALSE))," ",VLOOKUP(A12,Equipe!$A$3:$D$45,2,FALSE))</f>
        <v xml:space="preserve"> </v>
      </c>
      <c r="C12" s="47" t="str">
        <f>IF(ISERROR(VLOOKUP(A12,Equipe!$A$3:$D$45,4,FALSE))," ",VLOOKUP(A12,Equipe!$A$3:$D$45,4,FALSE))</f>
        <v xml:space="preserve"> </v>
      </c>
      <c r="D12" s="46" t="str">
        <f>IF(ISERROR(VLOOKUP(A12,Equipe!$A$3:$C$45,3,FALSE))," ",VLOOKUP(A12,Equipe!$A$3:$C$45,3,FALSE))</f>
        <v xml:space="preserve"> </v>
      </c>
      <c r="E12" s="19"/>
      <c r="F12" s="10">
        <f t="shared" si="0"/>
        <v>0</v>
      </c>
      <c r="G12" s="20"/>
      <c r="H12" s="11">
        <f t="shared" si="1"/>
        <v>0</v>
      </c>
      <c r="I12" s="21"/>
      <c r="J12" s="13">
        <f t="shared" si="2"/>
        <v>0</v>
      </c>
      <c r="K12" s="14" t="e">
        <f t="shared" si="3"/>
        <v>#DIV/0!</v>
      </c>
      <c r="L12" s="53">
        <v>6</v>
      </c>
      <c r="M12" s="27" t="str">
        <f t="shared" si="7"/>
        <v/>
      </c>
      <c r="N12" s="16" t="str">
        <f t="shared" si="4"/>
        <v/>
      </c>
      <c r="O12" s="12" t="str">
        <f t="shared" si="5"/>
        <v/>
      </c>
      <c r="P12" s="53">
        <v>6</v>
      </c>
      <c r="Q12" s="16" t="str">
        <f t="shared" si="6"/>
        <v/>
      </c>
      <c r="R12" s="57">
        <v>6</v>
      </c>
    </row>
    <row r="13" spans="1:23">
      <c r="A13" s="51"/>
      <c r="B13" s="50" t="str">
        <f>IF(ISERROR(VLOOKUP(A13,Equipe!$A$3:$D$45,2,FALSE))," ",VLOOKUP(A13,Equipe!$A$3:$D$45,2,FALSE))</f>
        <v xml:space="preserve"> </v>
      </c>
      <c r="C13" s="47" t="str">
        <f>IF(ISERROR(VLOOKUP(A13,Equipe!$A$3:$D$45,4,FALSE))," ",VLOOKUP(A13,Equipe!$A$3:$D$45,4,FALSE))</f>
        <v xml:space="preserve"> </v>
      </c>
      <c r="D13" s="46" t="str">
        <f>IF(ISERROR(VLOOKUP(A13,Equipe!$A$3:$C$45,3,FALSE))," ",VLOOKUP(A13,Equipe!$A$3:$C$45,3,FALSE))</f>
        <v xml:space="preserve"> </v>
      </c>
      <c r="E13" s="19"/>
      <c r="F13" s="10">
        <f t="shared" si="0"/>
        <v>0</v>
      </c>
      <c r="G13" s="20"/>
      <c r="H13" s="11">
        <f t="shared" si="1"/>
        <v>0</v>
      </c>
      <c r="I13" s="21"/>
      <c r="J13" s="13">
        <f t="shared" si="2"/>
        <v>0</v>
      </c>
      <c r="K13" s="14" t="e">
        <f t="shared" si="3"/>
        <v>#DIV/0!</v>
      </c>
      <c r="L13" s="53">
        <v>7</v>
      </c>
      <c r="M13" s="27" t="str">
        <f t="shared" si="7"/>
        <v/>
      </c>
      <c r="N13" s="16" t="str">
        <f t="shared" si="4"/>
        <v/>
      </c>
      <c r="O13" s="12" t="str">
        <f t="shared" si="5"/>
        <v/>
      </c>
      <c r="P13" s="53">
        <v>7</v>
      </c>
      <c r="Q13" s="16" t="str">
        <f t="shared" si="6"/>
        <v/>
      </c>
      <c r="R13" s="56">
        <v>7</v>
      </c>
    </row>
    <row r="14" spans="1:23">
      <c r="A14" s="51"/>
      <c r="B14" s="50" t="str">
        <f>IF(ISERROR(VLOOKUP(A14,Equipe!$A$3:$D$45,2,FALSE))," ",VLOOKUP(A14,Equipe!$A$3:$D$45,2,FALSE))</f>
        <v xml:space="preserve"> </v>
      </c>
      <c r="C14" s="47" t="str">
        <f>IF(ISERROR(VLOOKUP(A14,Equipe!$A$3:$D$45,4,FALSE))," ",VLOOKUP(A14,Equipe!$A$3:$D$45,4,FALSE))</f>
        <v xml:space="preserve"> </v>
      </c>
      <c r="D14" s="46" t="str">
        <f>IF(ISERROR(VLOOKUP(A14,Equipe!$A$3:$C$45,3,FALSE))," ",VLOOKUP(A14,Equipe!$A$3:$C$45,3,FALSE))</f>
        <v xml:space="preserve"> </v>
      </c>
      <c r="E14" s="19"/>
      <c r="F14" s="10">
        <f t="shared" si="0"/>
        <v>0</v>
      </c>
      <c r="G14" s="20"/>
      <c r="H14" s="11">
        <f t="shared" si="1"/>
        <v>0</v>
      </c>
      <c r="I14" s="21"/>
      <c r="J14" s="13">
        <f t="shared" si="2"/>
        <v>0</v>
      </c>
      <c r="K14" s="14" t="e">
        <f t="shared" si="3"/>
        <v>#DIV/0!</v>
      </c>
      <c r="L14" s="53">
        <v>8</v>
      </c>
      <c r="M14" s="27" t="str">
        <f t="shared" si="7"/>
        <v/>
      </c>
      <c r="N14" s="16" t="str">
        <f t="shared" si="4"/>
        <v/>
      </c>
      <c r="O14" s="12" t="str">
        <f t="shared" si="5"/>
        <v/>
      </c>
      <c r="P14" s="53">
        <v>8</v>
      </c>
      <c r="Q14" s="16" t="str">
        <f t="shared" si="6"/>
        <v/>
      </c>
      <c r="R14" s="57">
        <v>8</v>
      </c>
    </row>
    <row r="15" spans="1:23">
      <c r="A15" s="51"/>
      <c r="B15" s="50" t="str">
        <f>IF(ISERROR(VLOOKUP(A15,Equipe!$A$3:$D$45,2,FALSE))," ",VLOOKUP(A15,Equipe!$A$3:$D$45,2,FALSE))</f>
        <v xml:space="preserve"> </v>
      </c>
      <c r="C15" s="47" t="str">
        <f>IF(ISERROR(VLOOKUP(A15,Equipe!$A$3:$D$45,4,FALSE))," ",VLOOKUP(A15,Equipe!$A$3:$D$45,4,FALSE))</f>
        <v xml:space="preserve"> </v>
      </c>
      <c r="D15" s="46" t="str">
        <f>IF(ISERROR(VLOOKUP(A15,Equipe!$A$3:$C$45,3,FALSE))," ",VLOOKUP(A15,Equipe!$A$3:$C$45,3,FALSE))</f>
        <v xml:space="preserve"> </v>
      </c>
      <c r="E15" s="19"/>
      <c r="F15" s="10">
        <f t="shared" si="0"/>
        <v>0</v>
      </c>
      <c r="G15" s="20"/>
      <c r="H15" s="11">
        <f t="shared" si="1"/>
        <v>0</v>
      </c>
      <c r="I15" s="21"/>
      <c r="J15" s="13">
        <f t="shared" si="2"/>
        <v>0</v>
      </c>
      <c r="K15" s="14" t="e">
        <f t="shared" si="3"/>
        <v>#DIV/0!</v>
      </c>
      <c r="L15" s="53">
        <v>9</v>
      </c>
      <c r="M15" s="27" t="str">
        <f t="shared" si="7"/>
        <v/>
      </c>
      <c r="N15" s="16" t="str">
        <f t="shared" si="4"/>
        <v/>
      </c>
      <c r="O15" s="12" t="str">
        <f t="shared" si="5"/>
        <v/>
      </c>
      <c r="P15" s="53">
        <v>9</v>
      </c>
      <c r="Q15" s="16" t="str">
        <f t="shared" si="6"/>
        <v/>
      </c>
      <c r="R15" s="56">
        <v>9</v>
      </c>
    </row>
    <row r="16" spans="1:23">
      <c r="A16" s="51"/>
      <c r="B16" s="50" t="str">
        <f>IF(ISERROR(VLOOKUP(A16,Equipe!$A$3:$D$45,2,FALSE))," ",VLOOKUP(A16,Equipe!$A$3:$D$45,2,FALSE))</f>
        <v xml:space="preserve"> </v>
      </c>
      <c r="C16" s="47" t="str">
        <f>IF(ISERROR(VLOOKUP(A16,Equipe!$A$3:$D$45,4,FALSE))," ",VLOOKUP(A16,Equipe!$A$3:$D$45,4,FALSE))</f>
        <v xml:space="preserve"> </v>
      </c>
      <c r="D16" s="46" t="str">
        <f>IF(ISERROR(VLOOKUP(A16,Equipe!$A$3:$C$45,3,FALSE))," ",VLOOKUP(A16,Equipe!$A$3:$C$45,3,FALSE))</f>
        <v xml:space="preserve"> </v>
      </c>
      <c r="E16" s="19"/>
      <c r="F16" s="10">
        <f t="shared" si="0"/>
        <v>0</v>
      </c>
      <c r="G16" s="20"/>
      <c r="H16" s="11">
        <f t="shared" si="1"/>
        <v>0</v>
      </c>
      <c r="I16" s="21"/>
      <c r="J16" s="13">
        <f t="shared" si="2"/>
        <v>0</v>
      </c>
      <c r="K16" s="14" t="e">
        <f t="shared" si="3"/>
        <v>#DIV/0!</v>
      </c>
      <c r="L16" s="53">
        <v>10</v>
      </c>
      <c r="M16" s="27" t="str">
        <f t="shared" si="7"/>
        <v/>
      </c>
      <c r="N16" s="16" t="str">
        <f t="shared" si="4"/>
        <v/>
      </c>
      <c r="O16" s="12" t="str">
        <f t="shared" si="5"/>
        <v/>
      </c>
      <c r="P16" s="53">
        <v>10</v>
      </c>
      <c r="Q16" s="16" t="str">
        <f t="shared" si="6"/>
        <v/>
      </c>
      <c r="R16" s="57">
        <v>10</v>
      </c>
    </row>
    <row r="17" spans="1:18">
      <c r="A17" s="51"/>
      <c r="B17" s="50" t="str">
        <f>IF(ISERROR(VLOOKUP(A17,Equipe!$A$3:$D$45,2,FALSE))," ",VLOOKUP(A17,Equipe!$A$3:$D$45,2,FALSE))</f>
        <v xml:space="preserve"> </v>
      </c>
      <c r="C17" s="47" t="str">
        <f>IF(ISERROR(VLOOKUP(A17,Equipe!$A$3:$D$45,4,FALSE))," ",VLOOKUP(A17,Equipe!$A$3:$D$45,4,FALSE))</f>
        <v xml:space="preserve"> </v>
      </c>
      <c r="D17" s="46" t="str">
        <f>IF(ISERROR(VLOOKUP(A17,Equipe!$A$3:$C$45,3,FALSE))," ",VLOOKUP(A17,Equipe!$A$3:$C$45,3,FALSE))</f>
        <v xml:space="preserve"> </v>
      </c>
      <c r="E17" s="19"/>
      <c r="F17" s="10">
        <f t="shared" si="0"/>
        <v>0</v>
      </c>
      <c r="G17" s="20"/>
      <c r="H17" s="11">
        <f t="shared" si="1"/>
        <v>0</v>
      </c>
      <c r="I17" s="21"/>
      <c r="J17" s="13">
        <f t="shared" si="2"/>
        <v>0</v>
      </c>
      <c r="K17" s="14" t="e">
        <f t="shared" si="3"/>
        <v>#DIV/0!</v>
      </c>
      <c r="L17" s="53">
        <v>11</v>
      </c>
      <c r="M17" s="27" t="str">
        <f t="shared" si="7"/>
        <v/>
      </c>
      <c r="N17" s="16" t="str">
        <f t="shared" si="4"/>
        <v/>
      </c>
      <c r="O17" s="12" t="str">
        <f t="shared" si="5"/>
        <v/>
      </c>
      <c r="P17" s="53">
        <v>11</v>
      </c>
      <c r="Q17" s="16" t="str">
        <f t="shared" si="6"/>
        <v/>
      </c>
      <c r="R17" s="56">
        <v>11</v>
      </c>
    </row>
    <row r="18" spans="1:18">
      <c r="A18" s="51"/>
      <c r="B18" s="50" t="str">
        <f>IF(ISERROR(VLOOKUP(A18,Equipe!$A$3:$D$45,2,FALSE))," ",VLOOKUP(A18,Equipe!$A$3:$D$45,2,FALSE))</f>
        <v xml:space="preserve"> </v>
      </c>
      <c r="C18" s="47" t="str">
        <f>IF(ISERROR(VLOOKUP(A18,Equipe!$A$3:$D$45,4,FALSE))," ",VLOOKUP(A18,Equipe!$A$3:$D$45,4,FALSE))</f>
        <v xml:space="preserve"> </v>
      </c>
      <c r="D18" s="46" t="str">
        <f>IF(ISERROR(VLOOKUP(A18,Equipe!$A$3:$C$45,3,FALSE))," ",VLOOKUP(A18,Equipe!$A$3:$C$45,3,FALSE))</f>
        <v xml:space="preserve"> </v>
      </c>
      <c r="E18" s="19"/>
      <c r="F18" s="10">
        <f t="shared" si="0"/>
        <v>0</v>
      </c>
      <c r="G18" s="20"/>
      <c r="H18" s="11">
        <f t="shared" si="1"/>
        <v>0</v>
      </c>
      <c r="I18" s="21"/>
      <c r="J18" s="13">
        <f t="shared" si="2"/>
        <v>0</v>
      </c>
      <c r="K18" s="14" t="e">
        <f t="shared" si="3"/>
        <v>#DIV/0!</v>
      </c>
      <c r="L18" s="53">
        <v>12</v>
      </c>
      <c r="M18" s="27" t="str">
        <f t="shared" si="7"/>
        <v/>
      </c>
      <c r="N18" s="16" t="str">
        <f t="shared" si="4"/>
        <v/>
      </c>
      <c r="O18" s="12" t="str">
        <f t="shared" si="5"/>
        <v/>
      </c>
      <c r="P18" s="53">
        <v>12</v>
      </c>
      <c r="Q18" s="16" t="str">
        <f t="shared" si="6"/>
        <v/>
      </c>
      <c r="R18" s="57">
        <v>12</v>
      </c>
    </row>
    <row r="19" spans="1:18">
      <c r="A19" s="51"/>
      <c r="B19" s="50" t="str">
        <f>IF(ISERROR(VLOOKUP(A19,Equipe!$A$3:$D$45,2,FALSE))," ",VLOOKUP(A19,Equipe!$A$3:$D$45,2,FALSE))</f>
        <v xml:space="preserve"> </v>
      </c>
      <c r="C19" s="47" t="str">
        <f>IF(ISERROR(VLOOKUP(A19,Equipe!$A$3:$D$45,4,FALSE))," ",VLOOKUP(A19,Equipe!$A$3:$D$45,4,FALSE))</f>
        <v xml:space="preserve"> </v>
      </c>
      <c r="D19" s="46" t="str">
        <f>IF(ISERROR(VLOOKUP(A19,Equipe!$A$3:$C$45,3,FALSE))," ",VLOOKUP(A19,Equipe!$A$3:$C$45,3,FALSE))</f>
        <v xml:space="preserve"> </v>
      </c>
      <c r="E19" s="19"/>
      <c r="F19" s="10">
        <f t="shared" si="0"/>
        <v>0</v>
      </c>
      <c r="G19" s="20"/>
      <c r="H19" s="11">
        <f t="shared" si="1"/>
        <v>0</v>
      </c>
      <c r="I19" s="21"/>
      <c r="J19" s="13">
        <f t="shared" si="2"/>
        <v>0</v>
      </c>
      <c r="K19" s="14" t="e">
        <f t="shared" si="3"/>
        <v>#DIV/0!</v>
      </c>
      <c r="L19" s="53">
        <v>13</v>
      </c>
      <c r="M19" s="27" t="str">
        <f t="shared" si="7"/>
        <v/>
      </c>
      <c r="N19" s="16" t="str">
        <f t="shared" si="4"/>
        <v/>
      </c>
      <c r="O19" s="12" t="str">
        <f t="shared" si="5"/>
        <v/>
      </c>
      <c r="P19" s="53">
        <v>13</v>
      </c>
      <c r="Q19" s="16" t="str">
        <f t="shared" si="6"/>
        <v/>
      </c>
      <c r="R19" s="56">
        <v>13</v>
      </c>
    </row>
    <row r="20" spans="1:18">
      <c r="A20" s="51"/>
      <c r="B20" s="50" t="str">
        <f>IF(ISERROR(VLOOKUP(A20,Equipe!$A$3:$D$45,2,FALSE))," ",VLOOKUP(A20,Equipe!$A$3:$D$45,2,FALSE))</f>
        <v xml:space="preserve"> </v>
      </c>
      <c r="C20" s="47" t="str">
        <f>IF(ISERROR(VLOOKUP(A20,Equipe!$A$3:$D$45,4,FALSE))," ",VLOOKUP(A20,Equipe!$A$3:$D$45,4,FALSE))</f>
        <v xml:space="preserve"> </v>
      </c>
      <c r="D20" s="46" t="str">
        <f>IF(ISERROR(VLOOKUP(A20,Equipe!$A$3:$C$45,3,FALSE))," ",VLOOKUP(A20,Equipe!$A$3:$C$45,3,FALSE))</f>
        <v xml:space="preserve"> </v>
      </c>
      <c r="E20" s="19"/>
      <c r="F20" s="10">
        <f t="shared" si="0"/>
        <v>0</v>
      </c>
      <c r="G20" s="20"/>
      <c r="H20" s="11">
        <f t="shared" si="1"/>
        <v>0</v>
      </c>
      <c r="I20" s="21"/>
      <c r="J20" s="13">
        <f t="shared" si="2"/>
        <v>0</v>
      </c>
      <c r="K20" s="14" t="e">
        <f t="shared" si="3"/>
        <v>#DIV/0!</v>
      </c>
      <c r="L20" s="53">
        <v>14</v>
      </c>
      <c r="M20" s="27" t="str">
        <f t="shared" si="7"/>
        <v/>
      </c>
      <c r="N20" s="16" t="str">
        <f t="shared" si="4"/>
        <v/>
      </c>
      <c r="O20" s="12" t="str">
        <f t="shared" si="5"/>
        <v/>
      </c>
      <c r="P20" s="53">
        <v>14</v>
      </c>
      <c r="Q20" s="16" t="str">
        <f t="shared" si="6"/>
        <v/>
      </c>
      <c r="R20" s="57">
        <v>14</v>
      </c>
    </row>
    <row r="21" spans="1:18">
      <c r="A21" s="51"/>
      <c r="B21" s="50" t="str">
        <f>IF(ISERROR(VLOOKUP(A21,Equipe!$A$3:$D$45,2,FALSE))," ",VLOOKUP(A21,Equipe!$A$3:$D$45,2,FALSE))</f>
        <v xml:space="preserve"> </v>
      </c>
      <c r="C21" s="47" t="str">
        <f>IF(ISERROR(VLOOKUP(A21,Equipe!$A$3:$D$45,4,FALSE))," ",VLOOKUP(A21,Equipe!$A$3:$D$45,4,FALSE))</f>
        <v xml:space="preserve"> </v>
      </c>
      <c r="D21" s="46" t="str">
        <f>IF(ISERROR(VLOOKUP(A21,Equipe!$A$3:$C$45,3,FALSE))," ",VLOOKUP(A21,Equipe!$A$3:$C$45,3,FALSE))</f>
        <v xml:space="preserve"> </v>
      </c>
      <c r="E21" s="19"/>
      <c r="F21" s="10">
        <f t="shared" si="0"/>
        <v>0</v>
      </c>
      <c r="G21" s="20"/>
      <c r="H21" s="11">
        <f t="shared" si="1"/>
        <v>0</v>
      </c>
      <c r="I21" s="21"/>
      <c r="J21" s="13">
        <f t="shared" si="2"/>
        <v>0</v>
      </c>
      <c r="K21" s="14" t="e">
        <f t="shared" si="3"/>
        <v>#DIV/0!</v>
      </c>
      <c r="L21" s="53">
        <v>15</v>
      </c>
      <c r="M21" s="27" t="str">
        <f t="shared" si="7"/>
        <v/>
      </c>
      <c r="N21" s="16" t="str">
        <f t="shared" si="4"/>
        <v/>
      </c>
      <c r="O21" s="12" t="str">
        <f t="shared" si="5"/>
        <v/>
      </c>
      <c r="P21" s="53">
        <v>15</v>
      </c>
      <c r="Q21" s="16" t="str">
        <f t="shared" si="6"/>
        <v/>
      </c>
      <c r="R21" s="56">
        <v>15</v>
      </c>
    </row>
    <row r="22" spans="1:18">
      <c r="A22" s="51"/>
      <c r="B22" s="50" t="str">
        <f>IF(ISERROR(VLOOKUP(A22,Equipe!$A$3:$D$45,2,FALSE))," ",VLOOKUP(A22,Equipe!$A$3:$D$45,2,FALSE))</f>
        <v xml:space="preserve"> </v>
      </c>
      <c r="C22" s="47" t="str">
        <f>IF(ISERROR(VLOOKUP(A22,Equipe!$A$3:$D$45,4,FALSE))," ",VLOOKUP(A22,Equipe!$A$3:$D$45,4,FALSE))</f>
        <v xml:space="preserve"> </v>
      </c>
      <c r="D22" s="46" t="str">
        <f>IF(ISERROR(VLOOKUP(A22,Equipe!$A$3:$C$45,3,FALSE))," ",VLOOKUP(A22,Equipe!$A$3:$C$45,3,FALSE))</f>
        <v xml:space="preserve"> </v>
      </c>
      <c r="E22" s="19"/>
      <c r="F22" s="10">
        <f t="shared" si="0"/>
        <v>0</v>
      </c>
      <c r="G22" s="20"/>
      <c r="H22" s="11">
        <f t="shared" si="1"/>
        <v>0</v>
      </c>
      <c r="I22" s="21"/>
      <c r="J22" s="13">
        <f t="shared" si="2"/>
        <v>0</v>
      </c>
      <c r="K22" s="14" t="e">
        <f t="shared" si="3"/>
        <v>#DIV/0!</v>
      </c>
      <c r="L22" s="53">
        <v>16</v>
      </c>
      <c r="M22" s="27" t="str">
        <f t="shared" si="7"/>
        <v/>
      </c>
      <c r="N22" s="16" t="str">
        <f t="shared" si="4"/>
        <v/>
      </c>
      <c r="O22" s="12" t="str">
        <f t="shared" si="5"/>
        <v/>
      </c>
      <c r="P22" s="53">
        <v>16</v>
      </c>
      <c r="Q22" s="16" t="str">
        <f t="shared" si="6"/>
        <v/>
      </c>
      <c r="R22" s="57">
        <v>16</v>
      </c>
    </row>
    <row r="23" spans="1:18">
      <c r="A23" s="51"/>
      <c r="B23" s="50" t="str">
        <f>IF(ISERROR(VLOOKUP(A23,Equipe!$A$3:$D$45,2,FALSE))," ",VLOOKUP(A23,Equipe!$A$3:$D$45,2,FALSE))</f>
        <v xml:space="preserve"> </v>
      </c>
      <c r="C23" s="47" t="str">
        <f>IF(ISERROR(VLOOKUP(A23,Equipe!$A$3:$D$45,4,FALSE))," ",VLOOKUP(A23,Equipe!$A$3:$D$45,4,FALSE))</f>
        <v xml:space="preserve"> </v>
      </c>
      <c r="D23" s="46" t="str">
        <f>IF(ISERROR(VLOOKUP(A23,Equipe!$A$3:$C$45,3,FALSE))," ",VLOOKUP(A23,Equipe!$A$3:$C$45,3,FALSE))</f>
        <v xml:space="preserve"> </v>
      </c>
      <c r="E23" s="19"/>
      <c r="F23" s="10">
        <f t="shared" si="0"/>
        <v>0</v>
      </c>
      <c r="G23" s="20"/>
      <c r="H23" s="11">
        <f t="shared" si="1"/>
        <v>0</v>
      </c>
      <c r="I23" s="21"/>
      <c r="J23" s="13">
        <f t="shared" si="2"/>
        <v>0</v>
      </c>
      <c r="K23" s="14" t="e">
        <f t="shared" si="3"/>
        <v>#DIV/0!</v>
      </c>
      <c r="L23" s="53">
        <v>17</v>
      </c>
      <c r="M23" s="27" t="str">
        <f t="shared" si="7"/>
        <v/>
      </c>
      <c r="N23" s="16" t="str">
        <f t="shared" si="4"/>
        <v/>
      </c>
      <c r="O23" s="12" t="str">
        <f t="shared" si="5"/>
        <v/>
      </c>
      <c r="P23" s="53">
        <v>17</v>
      </c>
      <c r="Q23" s="16" t="str">
        <f t="shared" si="6"/>
        <v/>
      </c>
      <c r="R23" s="56">
        <v>17</v>
      </c>
    </row>
    <row r="24" spans="1:18">
      <c r="A24" s="51"/>
      <c r="B24" s="50" t="str">
        <f>IF(ISERROR(VLOOKUP(A24,Equipe!$A$3:$D$45,2,FALSE))," ",VLOOKUP(A24,Equipe!$A$3:$D$45,2,FALSE))</f>
        <v xml:space="preserve"> </v>
      </c>
      <c r="C24" s="47" t="str">
        <f>IF(ISERROR(VLOOKUP(A24,Equipe!$A$3:$D$45,4,FALSE))," ",VLOOKUP(A24,Equipe!$A$3:$D$45,4,FALSE))</f>
        <v xml:space="preserve"> </v>
      </c>
      <c r="D24" s="46" t="str">
        <f>IF(ISERROR(VLOOKUP(A24,Equipe!$A$3:$C$45,3,FALSE))," ",VLOOKUP(A24,Equipe!$A$3:$C$45,3,FALSE))</f>
        <v xml:space="preserve"> </v>
      </c>
      <c r="E24" s="19"/>
      <c r="F24" s="10">
        <f t="shared" si="0"/>
        <v>0</v>
      </c>
      <c r="G24" s="20"/>
      <c r="H24" s="11">
        <f t="shared" si="1"/>
        <v>0</v>
      </c>
      <c r="I24" s="21"/>
      <c r="J24" s="13">
        <f t="shared" si="2"/>
        <v>0</v>
      </c>
      <c r="K24" s="14" t="e">
        <f t="shared" si="3"/>
        <v>#DIV/0!</v>
      </c>
      <c r="L24" s="53">
        <v>18</v>
      </c>
      <c r="M24" s="27" t="str">
        <f t="shared" si="7"/>
        <v/>
      </c>
      <c r="N24" s="16" t="str">
        <f t="shared" si="4"/>
        <v/>
      </c>
      <c r="O24" s="12" t="str">
        <f t="shared" si="5"/>
        <v/>
      </c>
      <c r="P24" s="53">
        <v>18</v>
      </c>
      <c r="Q24" s="16" t="str">
        <f t="shared" si="6"/>
        <v/>
      </c>
      <c r="R24" s="57">
        <v>18</v>
      </c>
    </row>
    <row r="25" spans="1:18">
      <c r="A25" s="51"/>
      <c r="B25" s="50" t="str">
        <f>IF(ISERROR(VLOOKUP(A25,Equipe!$A$3:$D$45,2,FALSE))," ",VLOOKUP(A25,Equipe!$A$3:$D$45,2,FALSE))</f>
        <v xml:space="preserve"> </v>
      </c>
      <c r="C25" s="47" t="str">
        <f>IF(ISERROR(VLOOKUP(A25,Equipe!$A$3:$D$45,4,FALSE))," ",VLOOKUP(A25,Equipe!$A$3:$D$45,4,FALSE))</f>
        <v xml:space="preserve"> </v>
      </c>
      <c r="D25" s="46" t="str">
        <f>IF(ISERROR(VLOOKUP(A25,Equipe!$A$3:$C$45,3,FALSE))," ",VLOOKUP(A25,Equipe!$A$3:$C$45,3,FALSE))</f>
        <v xml:space="preserve"> </v>
      </c>
      <c r="E25" s="19"/>
      <c r="F25" s="10">
        <f t="shared" si="0"/>
        <v>0</v>
      </c>
      <c r="G25" s="20"/>
      <c r="H25" s="11">
        <f t="shared" si="1"/>
        <v>0</v>
      </c>
      <c r="I25" s="21"/>
      <c r="J25" s="13">
        <f t="shared" si="2"/>
        <v>0</v>
      </c>
      <c r="K25" s="14" t="e">
        <f t="shared" si="3"/>
        <v>#DIV/0!</v>
      </c>
      <c r="L25" s="53">
        <v>19</v>
      </c>
      <c r="M25" s="27" t="str">
        <f t="shared" si="7"/>
        <v/>
      </c>
      <c r="N25" s="16" t="str">
        <f t="shared" si="4"/>
        <v/>
      </c>
      <c r="O25" s="12" t="str">
        <f t="shared" si="5"/>
        <v/>
      </c>
      <c r="P25" s="53">
        <v>19</v>
      </c>
      <c r="Q25" s="16" t="str">
        <f t="shared" si="6"/>
        <v/>
      </c>
      <c r="R25" s="56">
        <v>19</v>
      </c>
    </row>
    <row r="26" spans="1:18">
      <c r="A26" s="51"/>
      <c r="B26" s="50" t="str">
        <f>IF(ISERROR(VLOOKUP(A26,Equipe!$A$3:$D$45,2,FALSE))," ",VLOOKUP(A26,Equipe!$A$3:$D$45,2,FALSE))</f>
        <v xml:space="preserve"> </v>
      </c>
      <c r="C26" s="47" t="str">
        <f>IF(ISERROR(VLOOKUP(A26,Equipe!$A$3:$D$45,4,FALSE))," ",VLOOKUP(A26,Equipe!$A$3:$D$45,4,FALSE))</f>
        <v xml:space="preserve"> </v>
      </c>
      <c r="D26" s="46" t="str">
        <f>IF(ISERROR(VLOOKUP(A26,Equipe!$A$3:$C$45,3,FALSE))," ",VLOOKUP(A26,Equipe!$A$3:$C$45,3,FALSE))</f>
        <v xml:space="preserve"> </v>
      </c>
      <c r="E26" s="19"/>
      <c r="F26" s="10">
        <f t="shared" si="0"/>
        <v>0</v>
      </c>
      <c r="G26" s="20"/>
      <c r="H26" s="11">
        <f t="shared" si="1"/>
        <v>0</v>
      </c>
      <c r="I26" s="21"/>
      <c r="J26" s="13">
        <f t="shared" si="2"/>
        <v>0</v>
      </c>
      <c r="K26" s="14" t="e">
        <f t="shared" si="3"/>
        <v>#DIV/0!</v>
      </c>
      <c r="L26" s="53">
        <v>20</v>
      </c>
      <c r="M26" s="27" t="str">
        <f t="shared" si="7"/>
        <v/>
      </c>
      <c r="N26" s="16" t="str">
        <f t="shared" si="4"/>
        <v/>
      </c>
      <c r="O26" s="12" t="str">
        <f t="shared" si="5"/>
        <v/>
      </c>
      <c r="P26" s="53">
        <v>20</v>
      </c>
      <c r="Q26" s="16" t="str">
        <f t="shared" si="6"/>
        <v/>
      </c>
      <c r="R26" s="57">
        <v>20</v>
      </c>
    </row>
    <row r="27" spans="1:18">
      <c r="A27" s="51"/>
      <c r="B27" s="50" t="str">
        <f>IF(ISERROR(VLOOKUP(A27,Equipe!$A$3:$D$45,2,FALSE))," ",VLOOKUP(A27,Equipe!$A$3:$D$45,2,FALSE))</f>
        <v xml:space="preserve"> </v>
      </c>
      <c r="C27" s="47" t="str">
        <f>IF(ISERROR(VLOOKUP(A27,Equipe!$A$3:$D$45,4,FALSE))," ",VLOOKUP(A27,Equipe!$A$3:$D$45,4,FALSE))</f>
        <v xml:space="preserve"> </v>
      </c>
      <c r="D27" s="46" t="str">
        <f>IF(ISERROR(VLOOKUP(A27,Equipe!$A$3:$C$45,3,FALSE))," ",VLOOKUP(A27,Equipe!$A$3:$C$45,3,FALSE))</f>
        <v xml:space="preserve"> </v>
      </c>
      <c r="E27" s="19"/>
      <c r="F27" s="10">
        <f t="shared" si="0"/>
        <v>0</v>
      </c>
      <c r="G27" s="20"/>
      <c r="H27" s="11">
        <f t="shared" si="1"/>
        <v>0</v>
      </c>
      <c r="I27" s="21"/>
      <c r="J27" s="13">
        <f t="shared" si="2"/>
        <v>0</v>
      </c>
      <c r="K27" s="14" t="e">
        <f t="shared" si="3"/>
        <v>#DIV/0!</v>
      </c>
      <c r="L27" s="53">
        <v>21</v>
      </c>
      <c r="M27" s="27" t="str">
        <f t="shared" si="7"/>
        <v/>
      </c>
      <c r="N27" s="16" t="str">
        <f t="shared" si="4"/>
        <v/>
      </c>
      <c r="O27" s="12" t="str">
        <f t="shared" si="5"/>
        <v/>
      </c>
      <c r="P27" s="53">
        <v>21</v>
      </c>
      <c r="Q27" s="16" t="str">
        <f t="shared" si="6"/>
        <v/>
      </c>
      <c r="R27" s="56">
        <v>21</v>
      </c>
    </row>
    <row r="28" spans="1:18">
      <c r="A28" s="51"/>
      <c r="B28" s="50" t="str">
        <f>IF(ISERROR(VLOOKUP(A28,Equipe!$A$3:$D$45,2,FALSE))," ",VLOOKUP(A28,Equipe!$A$3:$D$45,2,FALSE))</f>
        <v xml:space="preserve"> </v>
      </c>
      <c r="C28" s="47" t="str">
        <f>IF(ISERROR(VLOOKUP(A28,Equipe!$A$3:$D$45,4,FALSE))," ",VLOOKUP(A28,Equipe!$A$3:$D$45,4,FALSE))</f>
        <v xml:space="preserve"> </v>
      </c>
      <c r="D28" s="46" t="str">
        <f>IF(ISERROR(VLOOKUP(A28,Equipe!$A$3:$C$45,3,FALSE))," ",VLOOKUP(A28,Equipe!$A$3:$C$45,3,FALSE))</f>
        <v xml:space="preserve"> </v>
      </c>
      <c r="E28" s="19"/>
      <c r="F28" s="10">
        <f t="shared" si="0"/>
        <v>0</v>
      </c>
      <c r="G28" s="20"/>
      <c r="H28" s="11">
        <f t="shared" si="1"/>
        <v>0</v>
      </c>
      <c r="I28" s="21"/>
      <c r="J28" s="13">
        <f t="shared" si="2"/>
        <v>0</v>
      </c>
      <c r="K28" s="14" t="e">
        <f t="shared" si="3"/>
        <v>#DIV/0!</v>
      </c>
      <c r="L28" s="53">
        <v>22</v>
      </c>
      <c r="M28" s="27" t="str">
        <f t="shared" si="7"/>
        <v/>
      </c>
      <c r="N28" s="16" t="str">
        <f t="shared" si="4"/>
        <v/>
      </c>
      <c r="O28" s="12" t="str">
        <f t="shared" si="5"/>
        <v/>
      </c>
      <c r="P28" s="53">
        <v>22</v>
      </c>
      <c r="Q28" s="16" t="str">
        <f t="shared" si="6"/>
        <v/>
      </c>
      <c r="R28" s="57">
        <v>22</v>
      </c>
    </row>
    <row r="29" spans="1:18">
      <c r="A29" s="51"/>
      <c r="B29" s="50" t="str">
        <f>IF(ISERROR(VLOOKUP(A29,Equipe!$A$3:$D$45,2,FALSE))," ",VLOOKUP(A29,Equipe!$A$3:$D$45,2,FALSE))</f>
        <v xml:space="preserve"> </v>
      </c>
      <c r="C29" s="47" t="str">
        <f>IF(ISERROR(VLOOKUP(A29,Equipe!$A$3:$D$45,4,FALSE))," ",VLOOKUP(A29,Equipe!$A$3:$D$45,4,FALSE))</f>
        <v xml:space="preserve"> </v>
      </c>
      <c r="D29" s="46" t="str">
        <f>IF(ISERROR(VLOOKUP(A29,Equipe!$A$3:$C$45,3,FALSE))," ",VLOOKUP(A29,Equipe!$A$3:$C$45,3,FALSE))</f>
        <v xml:space="preserve"> </v>
      </c>
      <c r="E29" s="19"/>
      <c r="F29" s="10">
        <f t="shared" si="0"/>
        <v>0</v>
      </c>
      <c r="G29" s="20"/>
      <c r="H29" s="11">
        <f t="shared" si="1"/>
        <v>0</v>
      </c>
      <c r="I29" s="21"/>
      <c r="J29" s="13">
        <f t="shared" si="2"/>
        <v>0</v>
      </c>
      <c r="K29" s="14" t="e">
        <f t="shared" si="3"/>
        <v>#DIV/0!</v>
      </c>
      <c r="L29" s="53">
        <v>23</v>
      </c>
      <c r="M29" s="27" t="str">
        <f t="shared" si="7"/>
        <v/>
      </c>
      <c r="N29" s="16" t="str">
        <f t="shared" si="4"/>
        <v/>
      </c>
      <c r="O29" s="12" t="str">
        <f t="shared" si="5"/>
        <v/>
      </c>
      <c r="P29" s="53">
        <v>23</v>
      </c>
      <c r="Q29" s="16" t="str">
        <f t="shared" si="6"/>
        <v/>
      </c>
      <c r="R29" s="56">
        <v>23</v>
      </c>
    </row>
    <row r="30" spans="1:18" ht="15" thickBot="1">
      <c r="A30" s="51"/>
      <c r="B30" s="50" t="str">
        <f>IF(ISERROR(VLOOKUP(A30,Equipe!$A$3:$D$45,2,FALSE))," ",VLOOKUP(A30,Equipe!$A$3:$D$45,2,FALSE))</f>
        <v xml:space="preserve"> </v>
      </c>
      <c r="C30" s="47" t="str">
        <f>IF(ISERROR(VLOOKUP(A30,Equipe!$A$3:$D$45,4,FALSE))," ",VLOOKUP(A30,Equipe!$A$3:$D$45,4,FALSE))</f>
        <v xml:space="preserve"> </v>
      </c>
      <c r="D30" s="46" t="str">
        <f>IF(ISERROR(VLOOKUP(A30,Equipe!$A$3:$C$45,3,FALSE))," ",VLOOKUP(A30,Equipe!$A$3:$C$45,3,FALSE))</f>
        <v xml:space="preserve"> </v>
      </c>
      <c r="E30" s="19"/>
      <c r="F30" s="10">
        <f t="shared" si="0"/>
        <v>0</v>
      </c>
      <c r="G30" s="20"/>
      <c r="H30" s="11">
        <f t="shared" si="1"/>
        <v>0</v>
      </c>
      <c r="I30" s="21"/>
      <c r="J30" s="13">
        <f t="shared" si="2"/>
        <v>0</v>
      </c>
      <c r="K30" s="15" t="e">
        <f t="shared" si="3"/>
        <v>#DIV/0!</v>
      </c>
      <c r="L30" s="54">
        <v>24</v>
      </c>
      <c r="M30" s="27" t="str">
        <f t="shared" si="7"/>
        <v/>
      </c>
      <c r="N30" s="17" t="str">
        <f t="shared" si="4"/>
        <v/>
      </c>
      <c r="O30" s="55" t="str">
        <f t="shared" si="5"/>
        <v/>
      </c>
      <c r="P30" s="54">
        <v>24</v>
      </c>
      <c r="Q30" s="17" t="str">
        <f t="shared" si="6"/>
        <v/>
      </c>
      <c r="R30" s="58">
        <v>24</v>
      </c>
    </row>
    <row r="32" spans="1:18">
      <c r="A32" s="34"/>
      <c r="B32" s="35" t="s">
        <v>17</v>
      </c>
      <c r="C32" s="22" t="s">
        <v>16</v>
      </c>
    </row>
    <row r="33" spans="1:3">
      <c r="A33" s="22" t="s">
        <v>13</v>
      </c>
      <c r="B33" s="24">
        <f>24-COUNTBLANK(A7:A30)</f>
        <v>0</v>
      </c>
      <c r="C33" s="23">
        <f>MAX(J7:J19)</f>
        <v>0</v>
      </c>
    </row>
    <row r="34" spans="1:3">
      <c r="A34" s="22" t="s">
        <v>10</v>
      </c>
      <c r="B34" s="24">
        <f>24-COUNTBLANK(N7:N30)</f>
        <v>0</v>
      </c>
      <c r="C34" s="23">
        <f>MAX(M7:M19)</f>
        <v>0</v>
      </c>
    </row>
    <row r="35" spans="1:3">
      <c r="A35" s="22" t="s">
        <v>15</v>
      </c>
      <c r="B35" s="24">
        <f>24-COUNTBLANK(Q7:Q30)</f>
        <v>0</v>
      </c>
      <c r="C35" s="23">
        <f>MAX(O7:O19)</f>
        <v>0</v>
      </c>
    </row>
  </sheetData>
  <mergeCells count="17">
    <mergeCell ref="H5:H6"/>
    <mergeCell ref="A5:A6"/>
    <mergeCell ref="B5:B6"/>
    <mergeCell ref="U2:W2"/>
    <mergeCell ref="B1:R1"/>
    <mergeCell ref="B2:R2"/>
    <mergeCell ref="N5:P5"/>
    <mergeCell ref="Q5:R5"/>
    <mergeCell ref="K4:R4"/>
    <mergeCell ref="C5:C6"/>
    <mergeCell ref="D5:D6"/>
    <mergeCell ref="I5:I6"/>
    <mergeCell ref="J5:J6"/>
    <mergeCell ref="K5:L5"/>
    <mergeCell ref="E5:E6"/>
    <mergeCell ref="F5:F6"/>
    <mergeCell ref="G5:G6"/>
  </mergeCells>
  <phoneticPr fontId="5" type="noConversion"/>
  <pageMargins left="0" right="0" top="0.15748031496062992" bottom="0.15748031496062992" header="0.31496062992125984" footer="0.31496062992125984"/>
  <pageSetup paperSize="9"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Equipe</vt:lpstr>
      <vt:lpstr>NAUTISPORT 06-06_2015</vt:lpstr>
      <vt:lpstr>MOOREA 24_05_2015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ftssc</dc:creator>
  <cp:lastModifiedBy>P1</cp:lastModifiedBy>
  <cp:lastPrinted>2015-06-07T01:57:13Z</cp:lastPrinted>
  <dcterms:created xsi:type="dcterms:W3CDTF">2013-03-03T00:59:42Z</dcterms:created>
  <dcterms:modified xsi:type="dcterms:W3CDTF">2015-06-07T21:59:11Z</dcterms:modified>
</cp:coreProperties>
</file>